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5" yWindow="4020" windowWidth="15480" windowHeight="3360" tabRatio="890"/>
  </bookViews>
  <sheets>
    <sheet name="1" sheetId="91" r:id="rId1"/>
    <sheet name="2" sheetId="2" r:id="rId2"/>
    <sheet name="3" sheetId="3" r:id="rId3"/>
    <sheet name="4" sheetId="4" r:id="rId4"/>
    <sheet name="5" sheetId="132" r:id="rId5"/>
    <sheet name="6" sheetId="133" r:id="rId6"/>
    <sheet name="7" sheetId="41" r:id="rId7"/>
    <sheet name="8" sheetId="42" r:id="rId8"/>
    <sheet name="9" sheetId="5" r:id="rId9"/>
    <sheet name="10" sheetId="6" r:id="rId10"/>
    <sheet name="11" sheetId="7" r:id="rId11"/>
    <sheet name="12" sheetId="93" r:id="rId12"/>
    <sheet name="13" sheetId="8" r:id="rId13"/>
    <sheet name="14" sheetId="94" r:id="rId14"/>
    <sheet name="15" sheetId="92" r:id="rId15"/>
    <sheet name="16" sheetId="78" r:id="rId16"/>
    <sheet name="17" sheetId="49" r:id="rId17"/>
    <sheet name="18" sheetId="50" r:id="rId18"/>
    <sheet name="19" sheetId="53" r:id="rId19"/>
    <sheet name="20" sheetId="95" r:id="rId20"/>
    <sheet name="21" sheetId="54" r:id="rId21"/>
    <sheet name="22" sheetId="82" r:id="rId22"/>
    <sheet name="23" sheetId="57" r:id="rId23"/>
    <sheet name="24" sheetId="84" r:id="rId24"/>
    <sheet name="25" sheetId="59" r:id="rId25"/>
    <sheet name="26" sheetId="85" r:id="rId26"/>
    <sheet name="27" sheetId="76" r:id="rId27"/>
    <sheet name="28" sheetId="79" r:id="rId28"/>
    <sheet name="29" sheetId="16" r:id="rId29"/>
    <sheet name="30" sheetId="17" r:id="rId30"/>
    <sheet name="31" sheetId="134" r:id="rId31"/>
    <sheet name="32" sheetId="135" r:id="rId32"/>
    <sheet name="33" sheetId="136" r:id="rId33"/>
    <sheet name="34" sheetId="137" r:id="rId34"/>
    <sheet name="35" sheetId="47" r:id="rId35"/>
    <sheet name="36" sheetId="48" r:id="rId36"/>
    <sheet name="37" sheetId="43" r:id="rId37"/>
    <sheet name="38" sheetId="44" r:id="rId38"/>
    <sheet name="39" sheetId="45" r:id="rId39"/>
    <sheet name="40" sheetId="96" r:id="rId40"/>
    <sheet name="41" sheetId="46" r:id="rId41"/>
    <sheet name="42" sheetId="97" r:id="rId42"/>
    <sheet name="43" sheetId="51" r:id="rId43"/>
    <sheet name="44" sheetId="52" r:id="rId44"/>
    <sheet name="45" sheetId="55" r:id="rId45"/>
    <sheet name="46" sheetId="98" r:id="rId46"/>
    <sheet name="47" sheetId="56" r:id="rId47"/>
    <sheet name="48" sheetId="99" r:id="rId48"/>
    <sheet name="49-1" sheetId="58" r:id="rId49"/>
    <sheet name="50-1" sheetId="87" r:id="rId50"/>
    <sheet name="51" sheetId="88" r:id="rId51"/>
    <sheet name="52" sheetId="100" r:id="rId52"/>
    <sheet name="49" sheetId="62" state="hidden" r:id="rId53"/>
    <sheet name="50" sheetId="102" state="hidden" r:id="rId54"/>
    <sheet name="53" sheetId="130" r:id="rId55"/>
    <sheet name="54" sheetId="131" r:id="rId56"/>
    <sheet name="55" sheetId="107" r:id="rId57"/>
    <sheet name="56" sheetId="108" r:id="rId58"/>
    <sheet name="57" sheetId="109" r:id="rId59"/>
    <sheet name="58" sheetId="110" r:id="rId60"/>
    <sheet name="59" sheetId="111" r:id="rId61"/>
    <sheet name="60" sheetId="112" r:id="rId62"/>
    <sheet name="61" sheetId="113" r:id="rId63"/>
    <sheet name="62" sheetId="114" r:id="rId64"/>
    <sheet name="63" sheetId="121" r:id="rId65"/>
    <sheet name="64" sheetId="122" r:id="rId66"/>
    <sheet name="65" sheetId="123" r:id="rId67"/>
    <sheet name="66" sheetId="124" r:id="rId68"/>
    <sheet name="67" sheetId="105" r:id="rId69"/>
    <sheet name="68" sheetId="106" r:id="rId70"/>
    <sheet name="Sheet1" sheetId="138" r:id="rId71"/>
  </sheets>
  <externalReferences>
    <externalReference r:id="rId72"/>
  </externalReferences>
  <definedNames>
    <definedName name="_xlnm.Print_Area" localSheetId="0">'1'!$A$1:$Z$58</definedName>
    <definedName name="_xlnm.Print_Area" localSheetId="9">'10'!$A$1:$AB$63</definedName>
    <definedName name="_xlnm.Print_Area" localSheetId="10">'11'!$A$1:$AB$54</definedName>
    <definedName name="_xlnm.Print_Area" localSheetId="12">'13'!$A$1:$L$54</definedName>
    <definedName name="_xlnm.Print_Area" localSheetId="14">'15'!$A$1:$M$56</definedName>
    <definedName name="_xlnm.Print_Area" localSheetId="15">'16'!$A$1:$M$63</definedName>
    <definedName name="_xlnm.Print_Area" localSheetId="16">'17'!$A$1:$Z$54</definedName>
    <definedName name="_xlnm.Print_Area" localSheetId="17">'18'!$A$1:$Z$63</definedName>
    <definedName name="_xlnm.Print_Area" localSheetId="18">'19'!$A$1:$P$56</definedName>
    <definedName name="_xlnm.Print_Area" localSheetId="1">'2'!$A$1:$Z$64</definedName>
    <definedName name="_xlnm.Print_Area" localSheetId="19">'20'!$A$1:$P$65</definedName>
    <definedName name="_xlnm.Print_Area" localSheetId="20">'21'!$A$1:$N$54</definedName>
    <definedName name="_xlnm.Print_Area" localSheetId="21">'22'!$A$1:$N$63</definedName>
    <definedName name="_xlnm.Print_Area" localSheetId="22">'23'!$A$1:$J$54</definedName>
    <definedName name="_xlnm.Print_Area" localSheetId="23">'24'!$A$1:$J$63</definedName>
    <definedName name="_xlnm.Print_Area" localSheetId="24">'25'!$A$1:$L$54</definedName>
    <definedName name="_xlnm.Print_Area" localSheetId="25">'26'!$A$1:$L$64</definedName>
    <definedName name="_xlnm.Print_Area" localSheetId="26">'27'!$A$1:$AB$55</definedName>
    <definedName name="_xlnm.Print_Area" localSheetId="27">'28'!$A$1:$AB$64</definedName>
    <definedName name="_xlnm.Print_Area" localSheetId="28">'29'!$A$1:$Z$54</definedName>
    <definedName name="_xlnm.Print_Area" localSheetId="2">'3'!$A$1:$BF$56</definedName>
    <definedName name="_xlnm.Print_Area" localSheetId="29">'30'!$A$1:$Z$63</definedName>
    <definedName name="_xlnm.Print_Area" localSheetId="30">'31'!$A$1:$BF$56</definedName>
    <definedName name="_xlnm.Print_Area" localSheetId="31">'32'!$A$1:$BF$65</definedName>
    <definedName name="_xlnm.Print_Area" localSheetId="32">'33'!$A$1:$J$53</definedName>
    <definedName name="_xlnm.Print_Area" localSheetId="33">'34'!$A$1:$J$63</definedName>
    <definedName name="_xlnm.Print_Area" localSheetId="34">'35'!$A$1:$H$46</definedName>
    <definedName name="_xlnm.Print_Area" localSheetId="35">'36'!$A$1:$H$55</definedName>
    <definedName name="_xlnm.Print_Area" localSheetId="36">'37'!$A$1:$AB$54</definedName>
    <definedName name="_xlnm.Print_Area" localSheetId="37">'38'!$A$1:$AB$63</definedName>
    <definedName name="_xlnm.Print_Area" localSheetId="38">'39'!$A$1:$AB$54</definedName>
    <definedName name="_xlnm.Print_Area" localSheetId="3">'4'!$A$1:$BF$65</definedName>
    <definedName name="_xlnm.Print_Area" localSheetId="40">'41'!$A$1:$L$53</definedName>
    <definedName name="_xlnm.Print_Area" localSheetId="42">'43'!$A$1:$Z$54</definedName>
    <definedName name="_xlnm.Print_Area" localSheetId="43">'44'!$A$1:$Z$63</definedName>
    <definedName name="_xlnm.Print_Area" localSheetId="44">'45'!$A$1:$P$55</definedName>
    <definedName name="_xlnm.Print_Area" localSheetId="45">'46'!$A$1:$P$65</definedName>
    <definedName name="_xlnm.Print_Area" localSheetId="46">'47'!$A$1:$N$54</definedName>
    <definedName name="_xlnm.Print_Area" localSheetId="47">'48'!$A$1:$N$63</definedName>
    <definedName name="_xlnm.Print_Area" localSheetId="52">'49'!$A$1:$AB$52</definedName>
    <definedName name="_xlnm.Print_Area" localSheetId="48">'49-1'!$A$1:$J$54</definedName>
    <definedName name="_xlnm.Print_Area" localSheetId="4">'5'!$A$1:$J$54</definedName>
    <definedName name="_xlnm.Print_Area" localSheetId="53">'50'!$A$1:$AB$62</definedName>
    <definedName name="_xlnm.Print_Area" localSheetId="49">'50-1'!$A$1:$J$63</definedName>
    <definedName name="_xlnm.Print_Area" localSheetId="50">'51'!$A$1:$L$54</definedName>
    <definedName name="_xlnm.Print_Area" localSheetId="51">'52'!$A$1:$L$63</definedName>
    <definedName name="_xlnm.Print_Area" localSheetId="54">'53'!$A$1:$AB$55</definedName>
    <definedName name="_xlnm.Print_Area" localSheetId="55">'54'!$A$1:$AB$64</definedName>
    <definedName name="_xlnm.Print_Area" localSheetId="56">'55'!$A$1:$N$54</definedName>
    <definedName name="_xlnm.Print_Area" localSheetId="57">'56'!$A$1:$N$63</definedName>
    <definedName name="_xlnm.Print_Area" localSheetId="58">'57'!$A$1:$J$53</definedName>
    <definedName name="_xlnm.Print_Area" localSheetId="59">'58'!$A$1:$J$62</definedName>
    <definedName name="_xlnm.Print_Area" localSheetId="60">'59'!$A$1:$S$54</definedName>
    <definedName name="_xlnm.Print_Area" localSheetId="5">'6'!$A$1:$J$63</definedName>
    <definedName name="_xlnm.Print_Area" localSheetId="61">'60'!$A$1:$S$63</definedName>
    <definedName name="_xlnm.Print_Area" localSheetId="62">'61'!$A$1:$L$54</definedName>
    <definedName name="_xlnm.Print_Area" localSheetId="63">'62'!$A$1:$L$63</definedName>
    <definedName name="_xlnm.Print_Area" localSheetId="64">'63'!$A$1:$AC$54</definedName>
    <definedName name="_xlnm.Print_Area" localSheetId="65">'64'!$A$1:$AC$63</definedName>
    <definedName name="_xlnm.Print_Area" localSheetId="66">'65'!$A$1:$AG$55</definedName>
    <definedName name="_xlnm.Print_Area" localSheetId="67">'66'!$A$1:$AG$64</definedName>
    <definedName name="_xlnm.Print_Area" localSheetId="68">'67'!$A$1:$N$42</definedName>
    <definedName name="_xlnm.Print_Area" localSheetId="69">'68'!$A$1:$N$51</definedName>
    <definedName name="_xlnm.Print_Area" localSheetId="6">'7'!$A$1:$H$46</definedName>
    <definedName name="_xlnm.Print_Area" localSheetId="7">'8'!$A$1:$H$55</definedName>
    <definedName name="_xlnm.Print_Area" localSheetId="8">'9'!$A$1:$AB$54</definedName>
  </definedNames>
  <calcPr calcId="145621"/>
</workbook>
</file>

<file path=xl/calcChain.xml><?xml version="1.0" encoding="utf-8"?>
<calcChain xmlns="http://schemas.openxmlformats.org/spreadsheetml/2006/main">
  <c r="G23" i="79" l="1"/>
  <c r="G25" i="79"/>
  <c r="G26" i="79"/>
  <c r="G27" i="79"/>
  <c r="G28" i="79"/>
  <c r="G29" i="79"/>
  <c r="G30" i="79"/>
  <c r="G32" i="79"/>
  <c r="G33" i="79"/>
  <c r="G34" i="79"/>
  <c r="G35" i="79"/>
  <c r="G36" i="79"/>
  <c r="G37" i="79"/>
  <c r="G38" i="79"/>
  <c r="G39" i="79"/>
  <c r="G40" i="79"/>
  <c r="G41" i="79"/>
  <c r="G43" i="79"/>
  <c r="G44" i="79"/>
  <c r="G45" i="79"/>
  <c r="G46" i="79"/>
  <c r="G47" i="79"/>
  <c r="G48" i="79"/>
  <c r="G49" i="79"/>
  <c r="G50" i="79"/>
  <c r="G51" i="79"/>
  <c r="G52" i="79"/>
  <c r="G54" i="79"/>
  <c r="G55" i="79"/>
  <c r="G56" i="79"/>
  <c r="G57" i="79"/>
  <c r="G58" i="79"/>
  <c r="G59" i="79"/>
  <c r="G60" i="79"/>
  <c r="G61" i="79"/>
  <c r="G62" i="79"/>
  <c r="G63" i="79"/>
  <c r="U25" i="107" l="1"/>
  <c r="S22" i="131"/>
  <c r="G22" i="131"/>
  <c r="S21" i="131"/>
  <c r="G21" i="131"/>
  <c r="S20" i="131"/>
  <c r="G20" i="131"/>
  <c r="AB19" i="131"/>
  <c r="AA19" i="131"/>
  <c r="Z19" i="131"/>
  <c r="Y19" i="131"/>
  <c r="X19" i="131"/>
  <c r="W19" i="131"/>
  <c r="V19" i="131"/>
  <c r="U19" i="131"/>
  <c r="T19" i="131"/>
  <c r="S19" i="131"/>
  <c r="N19" i="131"/>
  <c r="M19" i="131"/>
  <c r="L19" i="131"/>
  <c r="K19" i="131"/>
  <c r="J19" i="131"/>
  <c r="I19" i="131"/>
  <c r="H19" i="131"/>
  <c r="G19" i="131"/>
  <c r="F19" i="131"/>
  <c r="E19" i="131"/>
  <c r="S22" i="130"/>
  <c r="G22" i="130"/>
  <c r="S21" i="130"/>
  <c r="G21" i="130"/>
  <c r="S20" i="130"/>
  <c r="G20" i="130"/>
  <c r="AB19" i="130"/>
  <c r="AA19" i="130"/>
  <c r="Z19" i="130"/>
  <c r="Y19" i="130"/>
  <c r="X19" i="130"/>
  <c r="W19" i="130"/>
  <c r="V19" i="130"/>
  <c r="U19" i="130"/>
  <c r="T19" i="130"/>
  <c r="S19" i="130"/>
  <c r="N19" i="130"/>
  <c r="M19" i="130"/>
  <c r="L19" i="130"/>
  <c r="K19" i="130"/>
  <c r="J19" i="130"/>
  <c r="I19" i="130"/>
  <c r="H19" i="130"/>
  <c r="G19" i="130"/>
  <c r="F19" i="130"/>
  <c r="E19" i="130"/>
  <c r="F21" i="100"/>
  <c r="F20" i="100"/>
  <c r="F19" i="100"/>
  <c r="L18" i="100"/>
  <c r="K18" i="100"/>
  <c r="J18" i="100"/>
  <c r="I18" i="100"/>
  <c r="H18" i="100"/>
  <c r="G18" i="100"/>
  <c r="F18" i="100"/>
  <c r="E18" i="100"/>
  <c r="F21" i="88"/>
  <c r="F20" i="88"/>
  <c r="F19" i="88"/>
  <c r="L18" i="88"/>
  <c r="K18" i="88"/>
  <c r="J18" i="88"/>
  <c r="I18" i="88"/>
  <c r="H18" i="88"/>
  <c r="G18" i="88"/>
  <c r="F18" i="88"/>
  <c r="E18" i="88"/>
  <c r="E21" i="87"/>
  <c r="E20" i="87"/>
  <c r="E19" i="87"/>
  <c r="I18" i="87"/>
  <c r="G18" i="87"/>
  <c r="E21" i="58"/>
  <c r="E20" i="58"/>
  <c r="E19" i="58"/>
  <c r="I18" i="58"/>
  <c r="G18" i="58"/>
  <c r="E18" i="58" s="1"/>
  <c r="N18" i="99"/>
  <c r="M18" i="99"/>
  <c r="L18" i="99"/>
  <c r="K18" i="99"/>
  <c r="J18" i="99"/>
  <c r="I18" i="99"/>
  <c r="H18" i="99"/>
  <c r="G18" i="99"/>
  <c r="F18" i="99"/>
  <c r="E18" i="99"/>
  <c r="N18" i="56"/>
  <c r="M18" i="56"/>
  <c r="L18" i="56"/>
  <c r="K18" i="56"/>
  <c r="J18" i="56"/>
  <c r="I18" i="56"/>
  <c r="H18" i="56"/>
  <c r="G18" i="56"/>
  <c r="F18" i="56"/>
  <c r="E18" i="56"/>
  <c r="P22" i="98"/>
  <c r="N22" i="98"/>
  <c r="L22" i="98"/>
  <c r="J22" i="98"/>
  <c r="H22" i="98"/>
  <c r="P21" i="98"/>
  <c r="N21" i="98"/>
  <c r="L21" i="98"/>
  <c r="J21" i="98"/>
  <c r="H21" i="98"/>
  <c r="P20" i="98"/>
  <c r="N20" i="98"/>
  <c r="L20" i="98"/>
  <c r="J20" i="98"/>
  <c r="H20" i="98"/>
  <c r="O19" i="98"/>
  <c r="K19" i="98"/>
  <c r="I19" i="98"/>
  <c r="G19" i="98"/>
  <c r="E19" i="98"/>
  <c r="P19" i="98" s="1"/>
  <c r="P22" i="55"/>
  <c r="N22" i="55"/>
  <c r="L22" i="55"/>
  <c r="J22" i="55"/>
  <c r="H22" i="55"/>
  <c r="P21" i="55"/>
  <c r="N21" i="55"/>
  <c r="L21" i="55"/>
  <c r="J21" i="55"/>
  <c r="H21" i="55"/>
  <c r="P20" i="55"/>
  <c r="N20" i="55"/>
  <c r="L20" i="55"/>
  <c r="J20" i="55"/>
  <c r="H20" i="55"/>
  <c r="O19" i="55"/>
  <c r="K19" i="55"/>
  <c r="I19" i="55"/>
  <c r="G19" i="55"/>
  <c r="E19" i="55"/>
  <c r="J19" i="55" s="1"/>
  <c r="Z18" i="52"/>
  <c r="Y18" i="52"/>
  <c r="X18" i="52"/>
  <c r="W18" i="52"/>
  <c r="V18" i="52"/>
  <c r="U18" i="52"/>
  <c r="T18" i="52"/>
  <c r="S18" i="52"/>
  <c r="R18" i="52"/>
  <c r="Q18" i="52"/>
  <c r="L18" i="52"/>
  <c r="K18" i="52"/>
  <c r="J18" i="52"/>
  <c r="I18" i="52"/>
  <c r="H18" i="52"/>
  <c r="G18" i="52"/>
  <c r="F18" i="52"/>
  <c r="E18" i="52"/>
  <c r="Z18" i="51"/>
  <c r="Y18" i="51"/>
  <c r="X18" i="51"/>
  <c r="W18" i="51"/>
  <c r="V18" i="51"/>
  <c r="U18" i="51"/>
  <c r="T18" i="51"/>
  <c r="S18" i="51"/>
  <c r="R18" i="51"/>
  <c r="Q18" i="51"/>
  <c r="L18" i="51"/>
  <c r="K18" i="51"/>
  <c r="J18" i="51"/>
  <c r="I18" i="51"/>
  <c r="H18" i="51"/>
  <c r="G18" i="51"/>
  <c r="F18" i="51"/>
  <c r="E18" i="51"/>
  <c r="AB18" i="96"/>
  <c r="AA18" i="96"/>
  <c r="Z18" i="96"/>
  <c r="Y18" i="96"/>
  <c r="X18" i="96"/>
  <c r="W18" i="96"/>
  <c r="V18" i="96"/>
  <c r="U18" i="96"/>
  <c r="T18" i="96"/>
  <c r="S18" i="96"/>
  <c r="R18" i="96"/>
  <c r="M18" i="96"/>
  <c r="L18" i="96"/>
  <c r="K18" i="96"/>
  <c r="J18" i="96"/>
  <c r="I18" i="96"/>
  <c r="H18" i="96"/>
  <c r="G18" i="96"/>
  <c r="F18" i="96"/>
  <c r="E18" i="96"/>
  <c r="AB18" i="45"/>
  <c r="AA18" i="45"/>
  <c r="Z18" i="45"/>
  <c r="Y18" i="45"/>
  <c r="X18" i="45"/>
  <c r="W18" i="45"/>
  <c r="V18" i="45"/>
  <c r="U18" i="45"/>
  <c r="T18" i="45"/>
  <c r="S18" i="45"/>
  <c r="R18" i="45"/>
  <c r="M18" i="45"/>
  <c r="L18" i="45"/>
  <c r="K18" i="45"/>
  <c r="J18" i="45"/>
  <c r="I18" i="45"/>
  <c r="H18" i="45"/>
  <c r="G18" i="45"/>
  <c r="F18" i="45"/>
  <c r="E18" i="45"/>
  <c r="AB18" i="44"/>
  <c r="AA18" i="44"/>
  <c r="Z18" i="44"/>
  <c r="Y18" i="44"/>
  <c r="X18" i="44"/>
  <c r="W18" i="44"/>
  <c r="V18" i="44"/>
  <c r="U18" i="44"/>
  <c r="T18" i="44"/>
  <c r="S18" i="44"/>
  <c r="R18" i="44"/>
  <c r="M18" i="44"/>
  <c r="L18" i="44"/>
  <c r="K18" i="44"/>
  <c r="J18" i="44"/>
  <c r="I18" i="44"/>
  <c r="H18" i="44"/>
  <c r="G18" i="44"/>
  <c r="F18" i="44"/>
  <c r="E18" i="44"/>
  <c r="AB18" i="43"/>
  <c r="AA18" i="43"/>
  <c r="Z18" i="43"/>
  <c r="Y18" i="43"/>
  <c r="X18" i="43"/>
  <c r="W18" i="43"/>
  <c r="V18" i="43"/>
  <c r="U18" i="43"/>
  <c r="T18" i="43"/>
  <c r="S18" i="43"/>
  <c r="R18" i="43"/>
  <c r="M18" i="43"/>
  <c r="L18" i="43"/>
  <c r="K18" i="43"/>
  <c r="J18" i="43"/>
  <c r="I18" i="43"/>
  <c r="H18" i="43"/>
  <c r="G18" i="43"/>
  <c r="F18" i="43"/>
  <c r="E18" i="43"/>
  <c r="BD20" i="135"/>
  <c r="AS20" i="135"/>
  <c r="AH20" i="135"/>
  <c r="S20" i="135"/>
  <c r="H20" i="135"/>
  <c r="E20" i="135"/>
  <c r="Z18" i="17"/>
  <c r="Y18" i="17"/>
  <c r="X18" i="17"/>
  <c r="W18" i="17"/>
  <c r="R18" i="17"/>
  <c r="M18" i="17"/>
  <c r="L18" i="17"/>
  <c r="J18" i="17"/>
  <c r="I18" i="17"/>
  <c r="H18" i="17"/>
  <c r="G18" i="17"/>
  <c r="Z18" i="16"/>
  <c r="Y18" i="16"/>
  <c r="X18" i="16"/>
  <c r="W18" i="16"/>
  <c r="R18" i="16"/>
  <c r="M18" i="16"/>
  <c r="L18" i="16"/>
  <c r="J18" i="16"/>
  <c r="I18" i="16"/>
  <c r="H18" i="16"/>
  <c r="G18" i="16"/>
  <c r="S22" i="79"/>
  <c r="G22" i="79"/>
  <c r="S21" i="79"/>
  <c r="G21" i="79"/>
  <c r="S20" i="79"/>
  <c r="G20" i="79"/>
  <c r="S19" i="79"/>
  <c r="G19" i="79"/>
  <c r="S22" i="76"/>
  <c r="G22" i="76"/>
  <c r="S21" i="76"/>
  <c r="G21" i="76"/>
  <c r="S20" i="76"/>
  <c r="G20" i="76"/>
  <c r="S19" i="76"/>
  <c r="G19" i="76"/>
  <c r="F21" i="85"/>
  <c r="F20" i="85"/>
  <c r="F19" i="85"/>
  <c r="F18" i="85"/>
  <c r="F21" i="59"/>
  <c r="F20" i="59"/>
  <c r="F19" i="59"/>
  <c r="F18" i="59"/>
  <c r="E21" i="84"/>
  <c r="E20" i="84"/>
  <c r="E19" i="84"/>
  <c r="E18" i="84"/>
  <c r="E21" i="57"/>
  <c r="E20" i="57"/>
  <c r="E19" i="57"/>
  <c r="E18" i="57"/>
  <c r="P21" i="95"/>
  <c r="N21" i="95"/>
  <c r="L21" i="95"/>
  <c r="J21" i="95"/>
  <c r="H21" i="95"/>
  <c r="P20" i="95"/>
  <c r="N20" i="95"/>
  <c r="L20" i="95"/>
  <c r="J20" i="95"/>
  <c r="H20" i="95"/>
  <c r="P19" i="95"/>
  <c r="N19" i="95"/>
  <c r="L19" i="95"/>
  <c r="J19" i="95"/>
  <c r="H19" i="95"/>
  <c r="P18" i="95"/>
  <c r="L18" i="95"/>
  <c r="J18" i="95"/>
  <c r="H18" i="95"/>
  <c r="P21" i="53"/>
  <c r="N21" i="53"/>
  <c r="L21" i="53"/>
  <c r="J21" i="53"/>
  <c r="H21" i="53"/>
  <c r="P20" i="53"/>
  <c r="N20" i="53"/>
  <c r="L20" i="53"/>
  <c r="J20" i="53"/>
  <c r="H20" i="53"/>
  <c r="P19" i="53"/>
  <c r="N19" i="53"/>
  <c r="L19" i="53"/>
  <c r="J19" i="53"/>
  <c r="H19" i="53"/>
  <c r="P18" i="53"/>
  <c r="L18" i="53"/>
  <c r="J18" i="53"/>
  <c r="H18" i="53"/>
  <c r="H19" i="55" l="1"/>
  <c r="L19" i="55"/>
  <c r="H19" i="98"/>
  <c r="L19" i="98"/>
  <c r="E18" i="87"/>
  <c r="J19" i="98"/>
  <c r="P19" i="55"/>
  <c r="G18" i="93" l="1"/>
  <c r="F18" i="93" s="1"/>
  <c r="E18" i="93" s="1"/>
  <c r="G18" i="7"/>
  <c r="F18" i="7"/>
  <c r="E18" i="7" s="1"/>
  <c r="AH18" i="6"/>
  <c r="AJ18" i="6" s="1"/>
  <c r="G18" i="6"/>
  <c r="F18" i="6" s="1"/>
  <c r="E18" i="6" s="1"/>
  <c r="AH18" i="5"/>
  <c r="AI18" i="5" s="1"/>
  <c r="G18" i="5"/>
  <c r="F18" i="5"/>
  <c r="E18" i="5" s="1"/>
  <c r="AJ18" i="5" l="1"/>
  <c r="AI18" i="6"/>
  <c r="J22" i="122" l="1"/>
  <c r="J21" i="122"/>
  <c r="J20" i="122"/>
  <c r="J19" i="122"/>
  <c r="J17" i="122"/>
  <c r="J22" i="121"/>
  <c r="J23" i="124"/>
  <c r="J23" i="123"/>
  <c r="S22" i="114"/>
  <c r="R22" i="114"/>
  <c r="Q22" i="114"/>
  <c r="P22" i="114"/>
  <c r="O22" i="114"/>
  <c r="N22" i="114"/>
  <c r="M22" i="114"/>
  <c r="S22" i="113"/>
  <c r="R22" i="113"/>
  <c r="Q22" i="113"/>
  <c r="J22" i="113" s="1"/>
  <c r="P22" i="113"/>
  <c r="O22" i="113"/>
  <c r="N22" i="113"/>
  <c r="M22" i="113"/>
  <c r="AD22" i="112"/>
  <c r="AC22" i="112"/>
  <c r="AB22" i="112"/>
  <c r="AA22" i="112"/>
  <c r="Z22" i="112"/>
  <c r="R22" i="112" s="1"/>
  <c r="Y22" i="112"/>
  <c r="X22" i="112"/>
  <c r="W22" i="112"/>
  <c r="V22" i="112"/>
  <c r="U22" i="112"/>
  <c r="T22" i="112"/>
  <c r="G22" i="112"/>
  <c r="F22" i="112"/>
  <c r="E22" i="112"/>
  <c r="G22" i="111"/>
  <c r="F22" i="111"/>
  <c r="E22" i="111"/>
  <c r="AD22" i="111"/>
  <c r="AC22" i="111"/>
  <c r="AB22" i="111"/>
  <c r="AA22" i="111"/>
  <c r="Q22" i="111" s="1"/>
  <c r="Z22" i="111"/>
  <c r="Y22" i="111"/>
  <c r="X22" i="111"/>
  <c r="W22" i="111"/>
  <c r="V22" i="111"/>
  <c r="U22" i="111"/>
  <c r="T22" i="111"/>
  <c r="O22" i="111" s="1"/>
  <c r="R21" i="110"/>
  <c r="Q21" i="110"/>
  <c r="P21" i="110"/>
  <c r="O21" i="110"/>
  <c r="N21" i="110"/>
  <c r="M21" i="110"/>
  <c r="L21" i="110"/>
  <c r="K21" i="110"/>
  <c r="R21" i="109"/>
  <c r="Q21" i="109"/>
  <c r="P21" i="109"/>
  <c r="O21" i="109"/>
  <c r="N21" i="109"/>
  <c r="M21" i="109"/>
  <c r="L21" i="109"/>
  <c r="K21" i="109"/>
  <c r="AE22" i="108"/>
  <c r="AD22" i="108"/>
  <c r="AC22" i="108"/>
  <c r="AB22" i="108"/>
  <c r="AA22" i="108"/>
  <c r="Z22" i="108"/>
  <c r="Y22" i="108"/>
  <c r="X22" i="108"/>
  <c r="W22" i="108"/>
  <c r="V22" i="108"/>
  <c r="U22" i="108"/>
  <c r="T22" i="108"/>
  <c r="S22" i="108"/>
  <c r="N22" i="108" s="1"/>
  <c r="R22" i="108"/>
  <c r="Q22" i="108"/>
  <c r="P22" i="108"/>
  <c r="O22" i="108"/>
  <c r="AD22" i="107"/>
  <c r="AC22" i="107"/>
  <c r="AB22" i="107"/>
  <c r="AA22" i="107"/>
  <c r="Z22" i="107"/>
  <c r="Y22" i="107"/>
  <c r="X22" i="107"/>
  <c r="W22" i="107"/>
  <c r="V22" i="107"/>
  <c r="U22" i="107"/>
  <c r="T22" i="107"/>
  <c r="S22" i="107"/>
  <c r="K22" i="107" s="1"/>
  <c r="R22" i="107"/>
  <c r="Q22" i="107"/>
  <c r="P22" i="107"/>
  <c r="O22" i="107"/>
  <c r="P18" i="107"/>
  <c r="Q18" i="107"/>
  <c r="R18" i="107"/>
  <c r="S18" i="107"/>
  <c r="T18" i="107"/>
  <c r="U18" i="107"/>
  <c r="V18" i="107"/>
  <c r="W18" i="107"/>
  <c r="X18" i="107"/>
  <c r="Y18" i="107"/>
  <c r="Z18" i="107"/>
  <c r="AA18" i="107"/>
  <c r="AB18" i="107"/>
  <c r="AC18" i="107"/>
  <c r="AD18" i="107"/>
  <c r="AE18" i="107"/>
  <c r="P19" i="107"/>
  <c r="Q19" i="107"/>
  <c r="R19" i="107"/>
  <c r="S19" i="107"/>
  <c r="T19" i="107"/>
  <c r="U19" i="107"/>
  <c r="V19" i="107"/>
  <c r="W19" i="107"/>
  <c r="X19" i="107"/>
  <c r="Y19" i="107"/>
  <c r="Z19" i="107"/>
  <c r="AA19" i="107"/>
  <c r="AB19" i="107"/>
  <c r="AC19" i="107"/>
  <c r="AD19" i="107"/>
  <c r="AE19" i="107"/>
  <c r="P20" i="107"/>
  <c r="Q20" i="107"/>
  <c r="R20" i="107"/>
  <c r="S20" i="107"/>
  <c r="T20" i="107"/>
  <c r="U20" i="107"/>
  <c r="V20" i="107"/>
  <c r="W20" i="107"/>
  <c r="X20" i="107"/>
  <c r="Y20" i="107"/>
  <c r="Z20" i="107"/>
  <c r="AA20" i="107"/>
  <c r="AB20" i="107"/>
  <c r="AC20" i="107"/>
  <c r="AD20" i="107"/>
  <c r="AE20" i="107"/>
  <c r="P21" i="107"/>
  <c r="Q21" i="107"/>
  <c r="R21" i="107"/>
  <c r="S21" i="107"/>
  <c r="T21" i="107"/>
  <c r="U21" i="107"/>
  <c r="V21" i="107"/>
  <c r="W21" i="107"/>
  <c r="X21" i="107"/>
  <c r="Y21" i="107"/>
  <c r="Z21" i="107"/>
  <c r="AA21" i="107"/>
  <c r="AB21" i="107"/>
  <c r="AC21" i="107"/>
  <c r="AD21" i="107"/>
  <c r="AE21" i="107"/>
  <c r="S23" i="131"/>
  <c r="G23" i="131"/>
  <c r="S23" i="130"/>
  <c r="G23" i="130"/>
  <c r="F22" i="100"/>
  <c r="F22" i="88"/>
  <c r="E24" i="87"/>
  <c r="E25" i="87"/>
  <c r="E26" i="87"/>
  <c r="E27" i="87"/>
  <c r="E28" i="87"/>
  <c r="E29" i="87"/>
  <c r="E31" i="87"/>
  <c r="E32" i="87"/>
  <c r="E33" i="87"/>
  <c r="E34" i="87"/>
  <c r="E35" i="87"/>
  <c r="E36" i="87"/>
  <c r="E37" i="87"/>
  <c r="E38" i="87"/>
  <c r="E39" i="87"/>
  <c r="E40" i="87"/>
  <c r="E42" i="87"/>
  <c r="E43" i="87"/>
  <c r="E44" i="87"/>
  <c r="E45" i="87"/>
  <c r="E46" i="87"/>
  <c r="E47" i="87"/>
  <c r="E48" i="87"/>
  <c r="E49" i="87"/>
  <c r="E50" i="87"/>
  <c r="E51" i="87"/>
  <c r="E53" i="87"/>
  <c r="E54" i="87"/>
  <c r="E55" i="87"/>
  <c r="E56" i="87"/>
  <c r="E57" i="87"/>
  <c r="E58" i="87"/>
  <c r="E59" i="87"/>
  <c r="E60" i="87"/>
  <c r="E61" i="87"/>
  <c r="E62" i="87"/>
  <c r="E22" i="87"/>
  <c r="E22" i="58"/>
  <c r="E24" i="58"/>
  <c r="E25" i="58"/>
  <c r="E27" i="58"/>
  <c r="E28" i="58"/>
  <c r="E29" i="58"/>
  <c r="E30" i="58"/>
  <c r="E31" i="58"/>
  <c r="E33" i="58"/>
  <c r="E34" i="58"/>
  <c r="E35" i="58"/>
  <c r="E36" i="58"/>
  <c r="E37" i="58"/>
  <c r="E38" i="58"/>
  <c r="E39" i="58"/>
  <c r="E40" i="58"/>
  <c r="E41" i="58"/>
  <c r="E42" i="58"/>
  <c r="E43" i="58"/>
  <c r="E44" i="58"/>
  <c r="E45" i="58"/>
  <c r="E46" i="58"/>
  <c r="E47" i="58"/>
  <c r="E49" i="58"/>
  <c r="E50" i="58"/>
  <c r="E51" i="58"/>
  <c r="E52" i="58"/>
  <c r="E53" i="58"/>
  <c r="P23" i="98"/>
  <c r="N23" i="98"/>
  <c r="L23" i="98"/>
  <c r="J23" i="98"/>
  <c r="H23" i="98"/>
  <c r="P23" i="55"/>
  <c r="N23" i="55"/>
  <c r="L23" i="55"/>
  <c r="J23" i="55"/>
  <c r="H23" i="55"/>
  <c r="L22" i="113" l="1"/>
  <c r="J21" i="110"/>
  <c r="H21" i="110"/>
  <c r="I21" i="110"/>
  <c r="E21" i="110"/>
  <c r="S21" i="109"/>
  <c r="I21" i="109"/>
  <c r="H22" i="113"/>
  <c r="I22" i="111"/>
  <c r="K22" i="108"/>
  <c r="M22" i="108"/>
  <c r="G22" i="108"/>
  <c r="R22" i="111"/>
  <c r="M22" i="107"/>
  <c r="E21" i="109"/>
  <c r="E22" i="113"/>
  <c r="H22" i="111"/>
  <c r="L22" i="111"/>
  <c r="P22" i="111"/>
  <c r="E22" i="107"/>
  <c r="G22" i="107"/>
  <c r="F22" i="107"/>
  <c r="N22" i="111"/>
  <c r="J21" i="109"/>
  <c r="F21" i="109"/>
  <c r="G21" i="110"/>
  <c r="I22" i="108"/>
  <c r="F21" i="110"/>
  <c r="G21" i="109"/>
  <c r="H21" i="109"/>
  <c r="F22" i="108"/>
  <c r="E22" i="114"/>
  <c r="L22" i="114"/>
  <c r="K22" i="111"/>
  <c r="M22" i="111"/>
  <c r="G22" i="113"/>
  <c r="S22" i="111"/>
  <c r="H22" i="107"/>
  <c r="F22" i="113"/>
  <c r="I22" i="113"/>
  <c r="K22" i="113"/>
  <c r="M22" i="112"/>
  <c r="H22" i="114"/>
  <c r="H22" i="108"/>
  <c r="S22" i="112"/>
  <c r="F22" i="114"/>
  <c r="J22" i="114"/>
  <c r="I22" i="114"/>
  <c r="G22" i="114"/>
  <c r="K22" i="114"/>
  <c r="E22" i="108"/>
  <c r="L22" i="112"/>
  <c r="H22" i="112"/>
  <c r="O22" i="112"/>
  <c r="P22" i="112"/>
  <c r="K22" i="112"/>
  <c r="J22" i="112"/>
  <c r="N22" i="112"/>
  <c r="J22" i="111"/>
  <c r="L22" i="108"/>
  <c r="J22" i="108"/>
  <c r="L22" i="107"/>
  <c r="J22" i="107"/>
  <c r="N22" i="107"/>
  <c r="I22" i="112"/>
  <c r="Q22" i="112"/>
  <c r="S23" i="79" l="1"/>
  <c r="S23" i="76"/>
  <c r="G23" i="76"/>
  <c r="AE22" i="107" s="1"/>
  <c r="I22" i="107" s="1"/>
  <c r="F17" i="85"/>
  <c r="F22" i="85"/>
  <c r="F22" i="59"/>
  <c r="E17" i="84"/>
  <c r="E22" i="84"/>
  <c r="E22" i="57"/>
  <c r="P22" i="95"/>
  <c r="N22" i="95"/>
  <c r="L22" i="95"/>
  <c r="J22" i="95"/>
  <c r="H22" i="95"/>
  <c r="P22" i="53"/>
  <c r="N22" i="53"/>
  <c r="L22" i="53"/>
  <c r="J22" i="53"/>
  <c r="H22" i="53"/>
  <c r="S38" i="130"/>
  <c r="S38" i="76"/>
  <c r="S37" i="76"/>
  <c r="J37" i="121"/>
  <c r="E37" i="111"/>
  <c r="F37" i="111"/>
  <c r="G37" i="111"/>
  <c r="E24" i="84"/>
  <c r="E25" i="84"/>
  <c r="E26" i="84"/>
  <c r="E27" i="84"/>
  <c r="E28" i="84"/>
  <c r="E29" i="84"/>
  <c r="E31" i="84"/>
  <c r="E32" i="84"/>
  <c r="E33" i="84"/>
  <c r="E34" i="84"/>
  <c r="E35" i="84"/>
  <c r="E36" i="84"/>
  <c r="E37" i="84"/>
  <c r="E38" i="84"/>
  <c r="E39" i="84"/>
  <c r="E40" i="84"/>
  <c r="E42" i="84"/>
  <c r="E43" i="84"/>
  <c r="E44" i="84"/>
  <c r="E45" i="84"/>
  <c r="E46" i="84"/>
  <c r="E47" i="84"/>
  <c r="E48" i="84"/>
  <c r="E49" i="84"/>
  <c r="E50" i="84"/>
  <c r="E51" i="84"/>
  <c r="E53" i="84"/>
  <c r="E54" i="84"/>
  <c r="E55" i="84"/>
  <c r="E56" i="84"/>
  <c r="E57" i="84"/>
  <c r="E58" i="84"/>
  <c r="E59" i="84"/>
  <c r="E60" i="84"/>
  <c r="E61" i="84"/>
  <c r="E62" i="84"/>
  <c r="AA31" i="51"/>
  <c r="J21" i="121"/>
  <c r="J24" i="121"/>
  <c r="J25" i="121"/>
  <c r="J27" i="121"/>
  <c r="J28" i="121"/>
  <c r="J29" i="121"/>
  <c r="J30" i="121"/>
  <c r="J31" i="121"/>
  <c r="J33" i="121"/>
  <c r="J34" i="121"/>
  <c r="J35" i="121"/>
  <c r="J36" i="121"/>
  <c r="J38" i="121"/>
  <c r="J39" i="121"/>
  <c r="J40" i="121"/>
  <c r="J41" i="121"/>
  <c r="J42" i="121"/>
  <c r="J43" i="121"/>
  <c r="J44" i="121"/>
  <c r="J45" i="121"/>
  <c r="J46" i="121"/>
  <c r="J47" i="121"/>
  <c r="J49" i="121"/>
  <c r="J50" i="121"/>
  <c r="J51" i="121"/>
  <c r="J52" i="121"/>
  <c r="J53" i="121"/>
  <c r="F24" i="88"/>
  <c r="F25" i="88"/>
  <c r="F27" i="88"/>
  <c r="F28" i="88"/>
  <c r="F29" i="88"/>
  <c r="F30" i="88"/>
  <c r="F31" i="88"/>
  <c r="F33" i="88"/>
  <c r="F34" i="88"/>
  <c r="F35" i="88"/>
  <c r="F36" i="88"/>
  <c r="F37" i="88"/>
  <c r="F38" i="88"/>
  <c r="F39" i="88"/>
  <c r="F40" i="88"/>
  <c r="F41" i="88"/>
  <c r="F42" i="88"/>
  <c r="F43" i="88"/>
  <c r="F44" i="88"/>
  <c r="F45" i="88"/>
  <c r="F46" i="88"/>
  <c r="F47" i="88"/>
  <c r="F49" i="88"/>
  <c r="F50" i="88"/>
  <c r="F51" i="88"/>
  <c r="F52" i="88"/>
  <c r="F53" i="88"/>
  <c r="F24" i="100"/>
  <c r="F25" i="100"/>
  <c r="F26" i="100"/>
  <c r="F27" i="100"/>
  <c r="F28" i="100"/>
  <c r="F29" i="100"/>
  <c r="F31" i="100"/>
  <c r="F32" i="100"/>
  <c r="F33" i="100"/>
  <c r="F34" i="100"/>
  <c r="F35" i="100"/>
  <c r="F36" i="100"/>
  <c r="F37" i="100"/>
  <c r="F38" i="100"/>
  <c r="F39" i="100"/>
  <c r="F40" i="100"/>
  <c r="F42" i="100"/>
  <c r="F43" i="100"/>
  <c r="F44" i="100"/>
  <c r="F45" i="100"/>
  <c r="F46" i="100"/>
  <c r="F47" i="100"/>
  <c r="F48" i="100"/>
  <c r="F49" i="100"/>
  <c r="F50" i="100"/>
  <c r="F51" i="100"/>
  <c r="F53" i="100"/>
  <c r="F54" i="100"/>
  <c r="F55" i="100"/>
  <c r="F56" i="100"/>
  <c r="F57" i="100"/>
  <c r="F58" i="100"/>
  <c r="F59" i="100"/>
  <c r="F60" i="100"/>
  <c r="F61" i="100"/>
  <c r="F62" i="100"/>
  <c r="F61" i="16"/>
  <c r="G61" i="16"/>
  <c r="H61" i="16"/>
  <c r="I61" i="16"/>
  <c r="J61" i="16"/>
  <c r="K61" i="16"/>
  <c r="L61" i="16"/>
  <c r="M61" i="16"/>
  <c r="E61" i="16"/>
  <c r="AB61" i="76"/>
  <c r="AA61" i="76"/>
  <c r="Z61" i="76"/>
  <c r="Y61" i="76"/>
  <c r="X61" i="76"/>
  <c r="W61" i="76"/>
  <c r="V61" i="76"/>
  <c r="U61" i="76"/>
  <c r="T61" i="76"/>
  <c r="F61" i="76"/>
  <c r="H61" i="76"/>
  <c r="I61" i="76"/>
  <c r="J61" i="76"/>
  <c r="K61" i="76"/>
  <c r="L61" i="76"/>
  <c r="M61" i="76"/>
  <c r="N61" i="76"/>
  <c r="E61" i="76"/>
  <c r="G61" i="59"/>
  <c r="H61" i="59"/>
  <c r="I61" i="59"/>
  <c r="J61" i="59"/>
  <c r="K61" i="59"/>
  <c r="L61" i="59"/>
  <c r="E61" i="59"/>
  <c r="I61" i="57"/>
  <c r="G61" i="57"/>
  <c r="F61" i="54"/>
  <c r="G61" i="54"/>
  <c r="H61" i="54"/>
  <c r="I61" i="54"/>
  <c r="J61" i="54"/>
  <c r="K61" i="54"/>
  <c r="L61" i="54"/>
  <c r="M61" i="54"/>
  <c r="N61" i="54"/>
  <c r="E61" i="54"/>
  <c r="R61" i="49"/>
  <c r="S61" i="49"/>
  <c r="T61" i="49"/>
  <c r="U61" i="49"/>
  <c r="V61" i="49"/>
  <c r="W61" i="49"/>
  <c r="X61" i="49"/>
  <c r="Y61" i="49"/>
  <c r="Z61" i="49"/>
  <c r="F61" i="49"/>
  <c r="G61" i="49"/>
  <c r="H61" i="49"/>
  <c r="I61" i="49"/>
  <c r="J61" i="49"/>
  <c r="K61" i="49"/>
  <c r="L61" i="49"/>
  <c r="Q61" i="49"/>
  <c r="E61" i="49"/>
  <c r="F61" i="92"/>
  <c r="G61" i="92"/>
  <c r="H61" i="92"/>
  <c r="I61" i="92"/>
  <c r="J61" i="92"/>
  <c r="K61" i="92"/>
  <c r="L61" i="92"/>
  <c r="M61" i="92"/>
  <c r="E61" i="92"/>
  <c r="F61" i="8"/>
  <c r="G61" i="8"/>
  <c r="H61" i="8"/>
  <c r="I61" i="8"/>
  <c r="J61" i="8"/>
  <c r="K61" i="8"/>
  <c r="L61" i="8"/>
  <c r="E61" i="8"/>
  <c r="AB61" i="7"/>
  <c r="AA61" i="7"/>
  <c r="Z61" i="7"/>
  <c r="Y61" i="7"/>
  <c r="X61" i="7"/>
  <c r="W61" i="7"/>
  <c r="V61" i="7"/>
  <c r="U61" i="7"/>
  <c r="T61" i="7"/>
  <c r="S61" i="7"/>
  <c r="R61" i="7"/>
  <c r="F61" i="7"/>
  <c r="G61" i="7"/>
  <c r="H61" i="7"/>
  <c r="I61" i="7"/>
  <c r="J61" i="7"/>
  <c r="K61" i="7"/>
  <c r="L61" i="7"/>
  <c r="M61" i="7"/>
  <c r="E61" i="7"/>
  <c r="S61" i="5"/>
  <c r="T61" i="5"/>
  <c r="U61" i="5"/>
  <c r="V61" i="5"/>
  <c r="W61" i="5"/>
  <c r="X61" i="5"/>
  <c r="Y61" i="5"/>
  <c r="Z61" i="5"/>
  <c r="AA61" i="5"/>
  <c r="AB61" i="5"/>
  <c r="R61" i="5"/>
  <c r="F61" i="5"/>
  <c r="G61" i="5"/>
  <c r="H61" i="5"/>
  <c r="I61" i="5"/>
  <c r="J61" i="5"/>
  <c r="K61" i="5"/>
  <c r="L61" i="5"/>
  <c r="M61" i="5"/>
  <c r="E61" i="5"/>
  <c r="F61" i="41"/>
  <c r="G61" i="41"/>
  <c r="H61" i="41"/>
  <c r="E61" i="41"/>
  <c r="I61" i="132"/>
  <c r="G61" i="132"/>
  <c r="E61" i="132"/>
  <c r="BF61" i="3"/>
  <c r="BE61" i="3"/>
  <c r="BD61" i="3"/>
  <c r="BC61" i="3"/>
  <c r="BB61" i="3"/>
  <c r="BA61" i="3"/>
  <c r="AZ61" i="3"/>
  <c r="AY61" i="3"/>
  <c r="AX61" i="3"/>
  <c r="AW61" i="3"/>
  <c r="AV61" i="3"/>
  <c r="AU61" i="3"/>
  <c r="AT61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E61" i="3"/>
  <c r="Z61" i="91"/>
  <c r="Y61" i="91"/>
  <c r="X61" i="91"/>
  <c r="W61" i="91"/>
  <c r="V61" i="91"/>
  <c r="U61" i="91"/>
  <c r="T61" i="91"/>
  <c r="S61" i="91"/>
  <c r="R61" i="91"/>
  <c r="M61" i="91"/>
  <c r="F61" i="91"/>
  <c r="G61" i="91"/>
  <c r="H61" i="91"/>
  <c r="I61" i="91"/>
  <c r="J61" i="91"/>
  <c r="K61" i="91"/>
  <c r="L61" i="91"/>
  <c r="E61" i="91"/>
  <c r="E57" i="16"/>
  <c r="O61" i="53" l="1"/>
  <c r="M61" i="53"/>
  <c r="K61" i="53"/>
  <c r="I61" i="53"/>
  <c r="G61" i="53"/>
  <c r="E61" i="53"/>
  <c r="J61" i="53" l="1"/>
  <c r="N61" i="53"/>
  <c r="H61" i="53"/>
  <c r="L61" i="53"/>
  <c r="P61" i="53"/>
  <c r="E12" i="106"/>
  <c r="E13" i="106"/>
  <c r="E14" i="106"/>
  <c r="E15" i="106"/>
  <c r="E16" i="106"/>
  <c r="E17" i="106"/>
  <c r="E19" i="106"/>
  <c r="E20" i="106"/>
  <c r="E21" i="106"/>
  <c r="E22" i="106"/>
  <c r="E23" i="106"/>
  <c r="E24" i="106"/>
  <c r="E25" i="106"/>
  <c r="E26" i="106"/>
  <c r="E27" i="106"/>
  <c r="E28" i="106"/>
  <c r="E30" i="106"/>
  <c r="E31" i="106"/>
  <c r="E32" i="106"/>
  <c r="E33" i="106"/>
  <c r="E34" i="106"/>
  <c r="E35" i="106"/>
  <c r="E36" i="106"/>
  <c r="E37" i="106"/>
  <c r="E38" i="106"/>
  <c r="E39" i="106"/>
  <c r="E41" i="106"/>
  <c r="E42" i="106"/>
  <c r="E43" i="106"/>
  <c r="E44" i="106"/>
  <c r="E45" i="106"/>
  <c r="E46" i="106"/>
  <c r="E47" i="106"/>
  <c r="E48" i="106"/>
  <c r="E49" i="106"/>
  <c r="E50" i="106"/>
  <c r="J21" i="124"/>
  <c r="J22" i="124"/>
  <c r="E25" i="124"/>
  <c r="J25" i="124"/>
  <c r="E26" i="124"/>
  <c r="J26" i="124"/>
  <c r="E27" i="124"/>
  <c r="J27" i="124"/>
  <c r="E28" i="124"/>
  <c r="J28" i="124"/>
  <c r="E29" i="124"/>
  <c r="J29" i="124"/>
  <c r="E30" i="124"/>
  <c r="J30" i="124"/>
  <c r="E32" i="124"/>
  <c r="J32" i="124"/>
  <c r="E33" i="124"/>
  <c r="J33" i="124"/>
  <c r="E34" i="124"/>
  <c r="J34" i="124"/>
  <c r="E35" i="124"/>
  <c r="J35" i="124"/>
  <c r="E36" i="124"/>
  <c r="J36" i="124"/>
  <c r="E37" i="124"/>
  <c r="J37" i="124"/>
  <c r="E38" i="124"/>
  <c r="J38" i="124"/>
  <c r="E39" i="124"/>
  <c r="J39" i="124"/>
  <c r="E40" i="124"/>
  <c r="J40" i="124"/>
  <c r="E41" i="124"/>
  <c r="J41" i="124"/>
  <c r="E43" i="124"/>
  <c r="J43" i="124"/>
  <c r="E44" i="124"/>
  <c r="J44" i="124"/>
  <c r="E45" i="124"/>
  <c r="J45" i="124"/>
  <c r="E46" i="124"/>
  <c r="J46" i="124"/>
  <c r="E47" i="124"/>
  <c r="J47" i="124"/>
  <c r="E48" i="124"/>
  <c r="J48" i="124"/>
  <c r="E49" i="124"/>
  <c r="J49" i="124"/>
  <c r="E50" i="124"/>
  <c r="J50" i="124"/>
  <c r="E51" i="124"/>
  <c r="J51" i="124"/>
  <c r="E52" i="124"/>
  <c r="J52" i="124"/>
  <c r="E54" i="124"/>
  <c r="J54" i="124"/>
  <c r="E55" i="124"/>
  <c r="J55" i="124"/>
  <c r="E56" i="124"/>
  <c r="J56" i="124"/>
  <c r="E57" i="124"/>
  <c r="J57" i="124"/>
  <c r="E58" i="124"/>
  <c r="J58" i="124"/>
  <c r="E59" i="124"/>
  <c r="J59" i="124"/>
  <c r="E60" i="124"/>
  <c r="J60" i="124"/>
  <c r="E61" i="124"/>
  <c r="J61" i="124"/>
  <c r="E62" i="124"/>
  <c r="J62" i="124"/>
  <c r="E63" i="124"/>
  <c r="J63" i="124"/>
  <c r="J21" i="123"/>
  <c r="J22" i="123"/>
  <c r="J25" i="123"/>
  <c r="J26" i="123"/>
  <c r="J28" i="123"/>
  <c r="J29" i="123"/>
  <c r="J30" i="123"/>
  <c r="J31" i="123"/>
  <c r="J32" i="123"/>
  <c r="J50" i="123"/>
  <c r="J51" i="123"/>
  <c r="J52" i="123"/>
  <c r="J53" i="123"/>
  <c r="J54" i="123"/>
  <c r="E24" i="122"/>
  <c r="J24" i="122"/>
  <c r="E25" i="122"/>
  <c r="J25" i="122"/>
  <c r="E26" i="122"/>
  <c r="J26" i="122"/>
  <c r="E27" i="122"/>
  <c r="J27" i="122"/>
  <c r="E28" i="122"/>
  <c r="J28" i="122"/>
  <c r="E29" i="122"/>
  <c r="J29" i="122"/>
  <c r="E31" i="122"/>
  <c r="J31" i="122"/>
  <c r="E32" i="122"/>
  <c r="J32" i="122"/>
  <c r="E33" i="122"/>
  <c r="J33" i="122"/>
  <c r="E34" i="122"/>
  <c r="J34" i="122"/>
  <c r="E35" i="122"/>
  <c r="J35" i="122"/>
  <c r="E36" i="122"/>
  <c r="J36" i="122"/>
  <c r="E37" i="122"/>
  <c r="J37" i="122"/>
  <c r="E38" i="122"/>
  <c r="J38" i="122"/>
  <c r="E39" i="122"/>
  <c r="J39" i="122"/>
  <c r="E40" i="122"/>
  <c r="J40" i="122"/>
  <c r="E42" i="122"/>
  <c r="J42" i="122"/>
  <c r="E43" i="122"/>
  <c r="J43" i="122"/>
  <c r="E44" i="122"/>
  <c r="J44" i="122"/>
  <c r="E45" i="122"/>
  <c r="J45" i="122"/>
  <c r="E46" i="122"/>
  <c r="J46" i="122"/>
  <c r="E47" i="122"/>
  <c r="J47" i="122"/>
  <c r="E48" i="122"/>
  <c r="J48" i="122"/>
  <c r="E49" i="122"/>
  <c r="J49" i="122"/>
  <c r="E50" i="122"/>
  <c r="J50" i="122"/>
  <c r="E51" i="122"/>
  <c r="J51" i="122"/>
  <c r="E53" i="122"/>
  <c r="J53" i="122"/>
  <c r="E54" i="122"/>
  <c r="J54" i="122"/>
  <c r="E55" i="122"/>
  <c r="J55" i="122"/>
  <c r="E56" i="122"/>
  <c r="J56" i="122"/>
  <c r="E57" i="122"/>
  <c r="J57" i="122"/>
  <c r="E58" i="122"/>
  <c r="J58" i="122"/>
  <c r="E59" i="122"/>
  <c r="J59" i="122"/>
  <c r="E60" i="122"/>
  <c r="J60" i="122"/>
  <c r="E61" i="122"/>
  <c r="J61" i="122"/>
  <c r="E62" i="122"/>
  <c r="J62" i="122"/>
  <c r="J17" i="121"/>
  <c r="J19" i="121"/>
  <c r="J20" i="121"/>
  <c r="E8" i="114"/>
  <c r="F8" i="114"/>
  <c r="G8" i="114"/>
  <c r="H8" i="114"/>
  <c r="I8" i="114"/>
  <c r="J8" i="114"/>
  <c r="K8" i="114"/>
  <c r="L8" i="114"/>
  <c r="E9" i="114"/>
  <c r="F9" i="114"/>
  <c r="G9" i="114"/>
  <c r="H9" i="114"/>
  <c r="I9" i="114"/>
  <c r="J9" i="114"/>
  <c r="K9" i="114"/>
  <c r="L9" i="114"/>
  <c r="E10" i="114"/>
  <c r="F10" i="114"/>
  <c r="G10" i="114"/>
  <c r="H10" i="114"/>
  <c r="I10" i="114"/>
  <c r="J10" i="114"/>
  <c r="K10" i="114"/>
  <c r="L10" i="114"/>
  <c r="E11" i="114"/>
  <c r="F11" i="114"/>
  <c r="G11" i="114"/>
  <c r="H11" i="114"/>
  <c r="I11" i="114"/>
  <c r="J11" i="114"/>
  <c r="K11" i="114"/>
  <c r="L11" i="114"/>
  <c r="E12" i="114"/>
  <c r="F12" i="114"/>
  <c r="G12" i="114"/>
  <c r="H12" i="114"/>
  <c r="I12" i="114"/>
  <c r="J12" i="114"/>
  <c r="K12" i="114"/>
  <c r="L12" i="114"/>
  <c r="M13" i="114"/>
  <c r="I13" i="114" s="1"/>
  <c r="O13" i="114"/>
  <c r="P13" i="114"/>
  <c r="Q13" i="114"/>
  <c r="R13" i="114"/>
  <c r="S13" i="114"/>
  <c r="J13" i="114" s="1"/>
  <c r="M14" i="114"/>
  <c r="O14" i="114"/>
  <c r="P14" i="114"/>
  <c r="G14" i="114" s="1"/>
  <c r="Q14" i="114"/>
  <c r="R14" i="114"/>
  <c r="K14" i="114" s="1"/>
  <c r="S14" i="114"/>
  <c r="M15" i="114"/>
  <c r="O15" i="114"/>
  <c r="P15" i="114"/>
  <c r="Q15" i="114"/>
  <c r="R15" i="114"/>
  <c r="K15" i="114" s="1"/>
  <c r="S15" i="114"/>
  <c r="M16" i="114"/>
  <c r="N16" i="114"/>
  <c r="O16" i="114"/>
  <c r="F16" i="114" s="1"/>
  <c r="P16" i="114"/>
  <c r="Q16" i="114"/>
  <c r="I16" i="114" s="1"/>
  <c r="R16" i="114"/>
  <c r="S16" i="114"/>
  <c r="L16" i="114" s="1"/>
  <c r="M17" i="114"/>
  <c r="N17" i="114"/>
  <c r="O17" i="114"/>
  <c r="P17" i="114"/>
  <c r="Q17" i="114"/>
  <c r="I17" i="114" s="1"/>
  <c r="R17" i="114"/>
  <c r="S17" i="114"/>
  <c r="M18" i="114"/>
  <c r="O18" i="114"/>
  <c r="P18" i="114"/>
  <c r="Q18" i="114"/>
  <c r="R18" i="114"/>
  <c r="K18" i="114" s="1"/>
  <c r="S18" i="114"/>
  <c r="M19" i="114"/>
  <c r="N19" i="114"/>
  <c r="O19" i="114"/>
  <c r="P19" i="114"/>
  <c r="Q19" i="114"/>
  <c r="R19" i="114"/>
  <c r="S19" i="114"/>
  <c r="M20" i="114"/>
  <c r="N20" i="114"/>
  <c r="O20" i="114"/>
  <c r="P20" i="114"/>
  <c r="Q20" i="114"/>
  <c r="I20" i="114" s="1"/>
  <c r="R20" i="114"/>
  <c r="S20" i="114"/>
  <c r="M21" i="114"/>
  <c r="N21" i="114"/>
  <c r="O21" i="114"/>
  <c r="P21" i="114"/>
  <c r="Q21" i="114"/>
  <c r="R21" i="114"/>
  <c r="S21" i="114"/>
  <c r="M24" i="114"/>
  <c r="N24" i="114"/>
  <c r="O24" i="114"/>
  <c r="P24" i="114"/>
  <c r="Q24" i="114"/>
  <c r="I24" i="114" s="1"/>
  <c r="R24" i="114"/>
  <c r="S24" i="114"/>
  <c r="M25" i="114"/>
  <c r="N25" i="114"/>
  <c r="O25" i="114"/>
  <c r="P25" i="114"/>
  <c r="Q25" i="114"/>
  <c r="R25" i="114"/>
  <c r="S25" i="114"/>
  <c r="M26" i="114"/>
  <c r="N26" i="114"/>
  <c r="O26" i="114"/>
  <c r="P26" i="114"/>
  <c r="Q26" i="114"/>
  <c r="I26" i="114" s="1"/>
  <c r="R26" i="114"/>
  <c r="S26" i="114"/>
  <c r="M27" i="114"/>
  <c r="N27" i="114"/>
  <c r="O27" i="114"/>
  <c r="P27" i="114"/>
  <c r="Q27" i="114"/>
  <c r="R27" i="114"/>
  <c r="S27" i="114"/>
  <c r="M28" i="114"/>
  <c r="N28" i="114"/>
  <c r="O28" i="114"/>
  <c r="P28" i="114"/>
  <c r="Q28" i="114"/>
  <c r="I28" i="114" s="1"/>
  <c r="R28" i="114"/>
  <c r="S28" i="114"/>
  <c r="M29" i="114"/>
  <c r="N29" i="114"/>
  <c r="O29" i="114"/>
  <c r="P29" i="114"/>
  <c r="Q29" i="114"/>
  <c r="R29" i="114"/>
  <c r="S29" i="114"/>
  <c r="M31" i="114"/>
  <c r="N31" i="114"/>
  <c r="O31" i="114"/>
  <c r="P31" i="114"/>
  <c r="Q31" i="114"/>
  <c r="I31" i="114" s="1"/>
  <c r="R31" i="114"/>
  <c r="S31" i="114"/>
  <c r="M32" i="114"/>
  <c r="N32" i="114"/>
  <c r="O32" i="114"/>
  <c r="P32" i="114"/>
  <c r="Q32" i="114"/>
  <c r="R32" i="114"/>
  <c r="S32" i="114"/>
  <c r="L32" i="114" s="1"/>
  <c r="M33" i="114"/>
  <c r="N33" i="114"/>
  <c r="O33" i="114"/>
  <c r="P33" i="114"/>
  <c r="Q33" i="114"/>
  <c r="I33" i="114" s="1"/>
  <c r="R33" i="114"/>
  <c r="S33" i="114"/>
  <c r="M34" i="114"/>
  <c r="N34" i="114"/>
  <c r="O34" i="114"/>
  <c r="P34" i="114"/>
  <c r="Q34" i="114"/>
  <c r="R34" i="114"/>
  <c r="S34" i="114"/>
  <c r="M35" i="114"/>
  <c r="N35" i="114"/>
  <c r="O35" i="114"/>
  <c r="P35" i="114"/>
  <c r="Q35" i="114"/>
  <c r="I35" i="114" s="1"/>
  <c r="R35" i="114"/>
  <c r="S35" i="114"/>
  <c r="M36" i="114"/>
  <c r="N36" i="114"/>
  <c r="O36" i="114"/>
  <c r="P36" i="114"/>
  <c r="Q36" i="114"/>
  <c r="R36" i="114"/>
  <c r="S36" i="114"/>
  <c r="M37" i="114"/>
  <c r="N37" i="114"/>
  <c r="O37" i="114"/>
  <c r="P37" i="114"/>
  <c r="Q37" i="114"/>
  <c r="I37" i="114" s="1"/>
  <c r="R37" i="114"/>
  <c r="S37" i="114"/>
  <c r="M38" i="114"/>
  <c r="N38" i="114"/>
  <c r="O38" i="114"/>
  <c r="P38" i="114"/>
  <c r="Q38" i="114"/>
  <c r="R38" i="114"/>
  <c r="S38" i="114"/>
  <c r="M39" i="114"/>
  <c r="N39" i="114"/>
  <c r="O39" i="114"/>
  <c r="P39" i="114"/>
  <c r="Q39" i="114"/>
  <c r="I39" i="114" s="1"/>
  <c r="R39" i="114"/>
  <c r="S39" i="114"/>
  <c r="M40" i="114"/>
  <c r="N40" i="114"/>
  <c r="O40" i="114"/>
  <c r="P40" i="114"/>
  <c r="Q40" i="114"/>
  <c r="R40" i="114"/>
  <c r="S40" i="114"/>
  <c r="M42" i="114"/>
  <c r="N42" i="114"/>
  <c r="O42" i="114"/>
  <c r="P42" i="114"/>
  <c r="Q42" i="114"/>
  <c r="I42" i="114" s="1"/>
  <c r="R42" i="114"/>
  <c r="S42" i="114"/>
  <c r="M43" i="114"/>
  <c r="N43" i="114"/>
  <c r="O43" i="114"/>
  <c r="P43" i="114"/>
  <c r="Q43" i="114"/>
  <c r="R43" i="114"/>
  <c r="S43" i="114"/>
  <c r="M44" i="114"/>
  <c r="N44" i="114"/>
  <c r="O44" i="114"/>
  <c r="P44" i="114"/>
  <c r="Q44" i="114"/>
  <c r="I44" i="114" s="1"/>
  <c r="R44" i="114"/>
  <c r="S44" i="114"/>
  <c r="M45" i="114"/>
  <c r="N45" i="114"/>
  <c r="O45" i="114"/>
  <c r="P45" i="114"/>
  <c r="Q45" i="114"/>
  <c r="R45" i="114"/>
  <c r="S45" i="114"/>
  <c r="M46" i="114"/>
  <c r="N46" i="114"/>
  <c r="O46" i="114"/>
  <c r="P46" i="114"/>
  <c r="Q46" i="114"/>
  <c r="I46" i="114" s="1"/>
  <c r="R46" i="114"/>
  <c r="S46" i="114"/>
  <c r="M47" i="114"/>
  <c r="N47" i="114"/>
  <c r="O47" i="114"/>
  <c r="P47" i="114"/>
  <c r="Q47" i="114"/>
  <c r="R47" i="114"/>
  <c r="S47" i="114"/>
  <c r="M48" i="114"/>
  <c r="N48" i="114"/>
  <c r="O48" i="114"/>
  <c r="P48" i="114"/>
  <c r="Q48" i="114"/>
  <c r="I48" i="114" s="1"/>
  <c r="R48" i="114"/>
  <c r="S48" i="114"/>
  <c r="M49" i="114"/>
  <c r="N49" i="114"/>
  <c r="O49" i="114"/>
  <c r="P49" i="114"/>
  <c r="Q49" i="114"/>
  <c r="R49" i="114"/>
  <c r="S49" i="114"/>
  <c r="M50" i="114"/>
  <c r="N50" i="114"/>
  <c r="O50" i="114"/>
  <c r="P50" i="114"/>
  <c r="Q50" i="114"/>
  <c r="I50" i="114" s="1"/>
  <c r="R50" i="114"/>
  <c r="S50" i="114"/>
  <c r="M51" i="114"/>
  <c r="N51" i="114"/>
  <c r="O51" i="114"/>
  <c r="P51" i="114"/>
  <c r="Q51" i="114"/>
  <c r="R51" i="114"/>
  <c r="S51" i="114"/>
  <c r="M53" i="114"/>
  <c r="N53" i="114"/>
  <c r="O53" i="114"/>
  <c r="P53" i="114"/>
  <c r="Q53" i="114"/>
  <c r="I53" i="114" s="1"/>
  <c r="R53" i="114"/>
  <c r="S53" i="114"/>
  <c r="M54" i="114"/>
  <c r="N54" i="114"/>
  <c r="O54" i="114"/>
  <c r="P54" i="114"/>
  <c r="H54" i="114" s="1"/>
  <c r="Q54" i="114"/>
  <c r="R54" i="114"/>
  <c r="S54" i="114"/>
  <c r="M55" i="114"/>
  <c r="N55" i="114"/>
  <c r="O55" i="114"/>
  <c r="P55" i="114"/>
  <c r="Q55" i="114"/>
  <c r="I55" i="114" s="1"/>
  <c r="R55" i="114"/>
  <c r="S55" i="114"/>
  <c r="M56" i="114"/>
  <c r="N56" i="114"/>
  <c r="O56" i="114"/>
  <c r="P56" i="114"/>
  <c r="Q56" i="114"/>
  <c r="R56" i="114"/>
  <c r="S56" i="114"/>
  <c r="M57" i="114"/>
  <c r="N57" i="114"/>
  <c r="O57" i="114"/>
  <c r="P57" i="114"/>
  <c r="Q57" i="114"/>
  <c r="I57" i="114" s="1"/>
  <c r="R57" i="114"/>
  <c r="S57" i="114"/>
  <c r="M58" i="114"/>
  <c r="N58" i="114"/>
  <c r="O58" i="114"/>
  <c r="P58" i="114"/>
  <c r="Q58" i="114"/>
  <c r="R58" i="114"/>
  <c r="S58" i="114"/>
  <c r="M59" i="114"/>
  <c r="N59" i="114"/>
  <c r="O59" i="114"/>
  <c r="P59" i="114"/>
  <c r="Q59" i="114"/>
  <c r="I59" i="114" s="1"/>
  <c r="R59" i="114"/>
  <c r="S59" i="114"/>
  <c r="M60" i="114"/>
  <c r="N60" i="114"/>
  <c r="O60" i="114"/>
  <c r="P60" i="114"/>
  <c r="Q60" i="114"/>
  <c r="R60" i="114"/>
  <c r="S60" i="114"/>
  <c r="M61" i="114"/>
  <c r="N61" i="114"/>
  <c r="O61" i="114"/>
  <c r="P61" i="114"/>
  <c r="Q61" i="114"/>
  <c r="I61" i="114" s="1"/>
  <c r="R61" i="114"/>
  <c r="S61" i="114"/>
  <c r="M62" i="114"/>
  <c r="N62" i="114"/>
  <c r="O62" i="114"/>
  <c r="P62" i="114"/>
  <c r="Q62" i="114"/>
  <c r="R62" i="114"/>
  <c r="S62" i="114"/>
  <c r="E8" i="113"/>
  <c r="F8" i="113"/>
  <c r="G8" i="113"/>
  <c r="H8" i="113"/>
  <c r="I8" i="113"/>
  <c r="J8" i="113"/>
  <c r="K8" i="113"/>
  <c r="L8" i="113"/>
  <c r="E9" i="113"/>
  <c r="F9" i="113"/>
  <c r="G9" i="113"/>
  <c r="H9" i="113"/>
  <c r="I9" i="113"/>
  <c r="J9" i="113"/>
  <c r="K9" i="113"/>
  <c r="L9" i="113"/>
  <c r="E10" i="113"/>
  <c r="F10" i="113"/>
  <c r="G10" i="113"/>
  <c r="H10" i="113"/>
  <c r="I10" i="113"/>
  <c r="J10" i="113"/>
  <c r="K10" i="113"/>
  <c r="L10" i="113"/>
  <c r="E11" i="113"/>
  <c r="F11" i="113"/>
  <c r="G11" i="113"/>
  <c r="H11" i="113"/>
  <c r="I11" i="113"/>
  <c r="J11" i="113"/>
  <c r="K11" i="113"/>
  <c r="L11" i="113"/>
  <c r="E12" i="113"/>
  <c r="F12" i="113"/>
  <c r="G12" i="113"/>
  <c r="H12" i="113"/>
  <c r="I12" i="113"/>
  <c r="J12" i="113"/>
  <c r="K12" i="113"/>
  <c r="L12" i="113"/>
  <c r="M13" i="113"/>
  <c r="O13" i="113"/>
  <c r="P13" i="113"/>
  <c r="Q13" i="113"/>
  <c r="S13" i="113"/>
  <c r="H13" i="113" s="1"/>
  <c r="M14" i="113"/>
  <c r="O14" i="113"/>
  <c r="P14" i="113"/>
  <c r="G14" i="113" s="1"/>
  <c r="Q14" i="113"/>
  <c r="R14" i="113"/>
  <c r="S14" i="113"/>
  <c r="M15" i="113"/>
  <c r="O15" i="113"/>
  <c r="F15" i="113" s="1"/>
  <c r="P15" i="113"/>
  <c r="Q15" i="113"/>
  <c r="R15" i="113"/>
  <c r="K15" i="113" s="1"/>
  <c r="S15" i="113"/>
  <c r="J15" i="113" s="1"/>
  <c r="M16" i="113"/>
  <c r="N16" i="113"/>
  <c r="O16" i="113"/>
  <c r="P16" i="113"/>
  <c r="Q16" i="113"/>
  <c r="R16" i="113"/>
  <c r="S16" i="113"/>
  <c r="M17" i="113"/>
  <c r="G17" i="113" s="1"/>
  <c r="N17" i="113"/>
  <c r="O17" i="113"/>
  <c r="P17" i="113"/>
  <c r="Q17" i="113"/>
  <c r="I17" i="113" s="1"/>
  <c r="R17" i="113"/>
  <c r="S17" i="113"/>
  <c r="M18" i="113"/>
  <c r="O18" i="113"/>
  <c r="P18" i="113"/>
  <c r="Q18" i="113"/>
  <c r="R18" i="113"/>
  <c r="S18" i="113"/>
  <c r="M19" i="113"/>
  <c r="N19" i="113"/>
  <c r="O19" i="113"/>
  <c r="P19" i="113"/>
  <c r="Q19" i="113"/>
  <c r="I19" i="113" s="1"/>
  <c r="R19" i="113"/>
  <c r="S19" i="113"/>
  <c r="M20" i="113"/>
  <c r="N20" i="113"/>
  <c r="O20" i="113"/>
  <c r="P20" i="113"/>
  <c r="Q20" i="113"/>
  <c r="R20" i="113"/>
  <c r="S20" i="113"/>
  <c r="M21" i="113"/>
  <c r="N21" i="113"/>
  <c r="O21" i="113"/>
  <c r="P21" i="113"/>
  <c r="Q21" i="113"/>
  <c r="I21" i="113" s="1"/>
  <c r="R21" i="113"/>
  <c r="S21" i="113"/>
  <c r="M24" i="113"/>
  <c r="N24" i="113"/>
  <c r="O24" i="113"/>
  <c r="P24" i="113"/>
  <c r="Q24" i="113"/>
  <c r="I24" i="113" s="1"/>
  <c r="R24" i="113"/>
  <c r="S24" i="113"/>
  <c r="M25" i="113"/>
  <c r="N25" i="113"/>
  <c r="O25" i="113"/>
  <c r="P25" i="113"/>
  <c r="Q25" i="113"/>
  <c r="I25" i="113" s="1"/>
  <c r="R25" i="113"/>
  <c r="S25" i="113"/>
  <c r="M27" i="113"/>
  <c r="N27" i="113"/>
  <c r="O27" i="113"/>
  <c r="P27" i="113"/>
  <c r="Q27" i="113"/>
  <c r="R27" i="113"/>
  <c r="S27" i="113"/>
  <c r="M28" i="113"/>
  <c r="N28" i="113"/>
  <c r="O28" i="113"/>
  <c r="P28" i="113"/>
  <c r="Q28" i="113"/>
  <c r="R28" i="113"/>
  <c r="S28" i="113"/>
  <c r="M29" i="113"/>
  <c r="N29" i="113"/>
  <c r="O29" i="113"/>
  <c r="P29" i="113"/>
  <c r="Q29" i="113"/>
  <c r="R29" i="113"/>
  <c r="S29" i="113"/>
  <c r="M30" i="113"/>
  <c r="N30" i="113"/>
  <c r="O30" i="113"/>
  <c r="P30" i="113"/>
  <c r="Q30" i="113"/>
  <c r="I30" i="113" s="1"/>
  <c r="R30" i="113"/>
  <c r="S30" i="113"/>
  <c r="M31" i="113"/>
  <c r="N31" i="113"/>
  <c r="O31" i="113"/>
  <c r="P31" i="113"/>
  <c r="H31" i="113" s="1"/>
  <c r="Q31" i="113"/>
  <c r="R31" i="113"/>
  <c r="S31" i="113"/>
  <c r="M33" i="113"/>
  <c r="N33" i="113"/>
  <c r="O33" i="113"/>
  <c r="P33" i="113"/>
  <c r="Q33" i="113"/>
  <c r="I33" i="113" s="1"/>
  <c r="R33" i="113"/>
  <c r="S33" i="113"/>
  <c r="M34" i="113"/>
  <c r="N34" i="113"/>
  <c r="O34" i="113"/>
  <c r="P34" i="113"/>
  <c r="Q34" i="113"/>
  <c r="R34" i="113"/>
  <c r="S34" i="113"/>
  <c r="M35" i="113"/>
  <c r="N35" i="113"/>
  <c r="O35" i="113"/>
  <c r="P35" i="113"/>
  <c r="Q35" i="113"/>
  <c r="I35" i="113" s="1"/>
  <c r="R35" i="113"/>
  <c r="S35" i="113"/>
  <c r="M36" i="113"/>
  <c r="N36" i="113"/>
  <c r="O36" i="113"/>
  <c r="P36" i="113"/>
  <c r="Q36" i="113"/>
  <c r="R36" i="113"/>
  <c r="S36" i="113"/>
  <c r="M37" i="113"/>
  <c r="N37" i="113"/>
  <c r="O37" i="113"/>
  <c r="P37" i="113"/>
  <c r="Q37" i="113"/>
  <c r="R37" i="113"/>
  <c r="S37" i="113"/>
  <c r="M38" i="113"/>
  <c r="N38" i="113"/>
  <c r="O38" i="113"/>
  <c r="P38" i="113"/>
  <c r="Q38" i="113"/>
  <c r="R38" i="113"/>
  <c r="S38" i="113"/>
  <c r="M39" i="113"/>
  <c r="N39" i="113"/>
  <c r="O39" i="113"/>
  <c r="P39" i="113"/>
  <c r="Q39" i="113"/>
  <c r="I39" i="113" s="1"/>
  <c r="R39" i="113"/>
  <c r="S39" i="113"/>
  <c r="M40" i="113"/>
  <c r="N40" i="113"/>
  <c r="O40" i="113"/>
  <c r="P40" i="113"/>
  <c r="Q40" i="113"/>
  <c r="R40" i="113"/>
  <c r="S40" i="113"/>
  <c r="M41" i="113"/>
  <c r="N41" i="113"/>
  <c r="O41" i="113"/>
  <c r="P41" i="113"/>
  <c r="Q41" i="113"/>
  <c r="I41" i="113" s="1"/>
  <c r="R41" i="113"/>
  <c r="S41" i="113"/>
  <c r="M42" i="113"/>
  <c r="N42" i="113"/>
  <c r="O42" i="113"/>
  <c r="P42" i="113"/>
  <c r="Q42" i="113"/>
  <c r="R42" i="113"/>
  <c r="S42" i="113"/>
  <c r="M43" i="113"/>
  <c r="N43" i="113"/>
  <c r="O43" i="113"/>
  <c r="P43" i="113"/>
  <c r="Q43" i="113"/>
  <c r="I43" i="113" s="1"/>
  <c r="R43" i="113"/>
  <c r="S43" i="113"/>
  <c r="M44" i="113"/>
  <c r="N44" i="113"/>
  <c r="O44" i="113"/>
  <c r="P44" i="113"/>
  <c r="H44" i="113" s="1"/>
  <c r="Q44" i="113"/>
  <c r="R44" i="113"/>
  <c r="S44" i="113"/>
  <c r="M45" i="113"/>
  <c r="N45" i="113"/>
  <c r="O45" i="113"/>
  <c r="P45" i="113"/>
  <c r="Q45" i="113"/>
  <c r="R45" i="113"/>
  <c r="S45" i="113"/>
  <c r="M46" i="113"/>
  <c r="N46" i="113"/>
  <c r="O46" i="113"/>
  <c r="P46" i="113"/>
  <c r="Q46" i="113"/>
  <c r="R46" i="113"/>
  <c r="S46" i="113"/>
  <c r="M47" i="113"/>
  <c r="N47" i="113"/>
  <c r="O47" i="113"/>
  <c r="P47" i="113"/>
  <c r="Q47" i="113"/>
  <c r="R47" i="113"/>
  <c r="S47" i="113"/>
  <c r="M49" i="113"/>
  <c r="N49" i="113"/>
  <c r="O49" i="113"/>
  <c r="P49" i="113"/>
  <c r="H49" i="113" s="1"/>
  <c r="Q49" i="113"/>
  <c r="R49" i="113"/>
  <c r="S49" i="113"/>
  <c r="M50" i="113"/>
  <c r="N50" i="113"/>
  <c r="O50" i="113"/>
  <c r="P50" i="113"/>
  <c r="Q50" i="113"/>
  <c r="I50" i="113" s="1"/>
  <c r="R50" i="113"/>
  <c r="S50" i="113"/>
  <c r="M51" i="113"/>
  <c r="N51" i="113"/>
  <c r="E51" i="113" s="1"/>
  <c r="O51" i="113"/>
  <c r="P51" i="113"/>
  <c r="Q51" i="113"/>
  <c r="R51" i="113"/>
  <c r="K51" i="113" s="1"/>
  <c r="S51" i="113"/>
  <c r="M52" i="113"/>
  <c r="N52" i="113"/>
  <c r="O52" i="113"/>
  <c r="P52" i="113"/>
  <c r="Q52" i="113"/>
  <c r="I52" i="113" s="1"/>
  <c r="R52" i="113"/>
  <c r="S52" i="113"/>
  <c r="M53" i="113"/>
  <c r="N53" i="113"/>
  <c r="O53" i="113"/>
  <c r="P53" i="113"/>
  <c r="H53" i="113" s="1"/>
  <c r="Q53" i="113"/>
  <c r="R53" i="113"/>
  <c r="S53" i="113"/>
  <c r="H8" i="112"/>
  <c r="I8" i="112"/>
  <c r="J8" i="112"/>
  <c r="K8" i="112"/>
  <c r="L8" i="112"/>
  <c r="M8" i="112"/>
  <c r="N8" i="112"/>
  <c r="O8" i="112"/>
  <c r="P8" i="112"/>
  <c r="Q8" i="112"/>
  <c r="R8" i="112"/>
  <c r="S8" i="112"/>
  <c r="H9" i="112"/>
  <c r="I9" i="112"/>
  <c r="J9" i="112"/>
  <c r="K9" i="112"/>
  <c r="L9" i="112"/>
  <c r="M9" i="112"/>
  <c r="N9" i="112"/>
  <c r="O9" i="112"/>
  <c r="P9" i="112"/>
  <c r="Q9" i="112"/>
  <c r="R9" i="112"/>
  <c r="S9" i="112"/>
  <c r="H10" i="112"/>
  <c r="I10" i="112"/>
  <c r="J10" i="112"/>
  <c r="K10" i="112"/>
  <c r="L10" i="112"/>
  <c r="M10" i="112"/>
  <c r="N10" i="112"/>
  <c r="O10" i="112"/>
  <c r="P10" i="112"/>
  <c r="Q10" i="112"/>
  <c r="R10" i="112"/>
  <c r="S10" i="112"/>
  <c r="H11" i="112"/>
  <c r="I11" i="112"/>
  <c r="J11" i="112"/>
  <c r="K11" i="112"/>
  <c r="L11" i="112"/>
  <c r="M11" i="112"/>
  <c r="N11" i="112"/>
  <c r="O11" i="112"/>
  <c r="P11" i="112"/>
  <c r="Q11" i="112"/>
  <c r="R11" i="112"/>
  <c r="S11" i="112"/>
  <c r="H12" i="112"/>
  <c r="I12" i="112"/>
  <c r="J12" i="112"/>
  <c r="K12" i="112"/>
  <c r="L12" i="112"/>
  <c r="M12" i="112"/>
  <c r="N12" i="112"/>
  <c r="O12" i="112"/>
  <c r="P12" i="112"/>
  <c r="Q12" i="112"/>
  <c r="R12" i="112"/>
  <c r="S12" i="112"/>
  <c r="E13" i="112"/>
  <c r="T13" i="112"/>
  <c r="U13" i="112"/>
  <c r="V13" i="112"/>
  <c r="W13" i="112"/>
  <c r="X13" i="112"/>
  <c r="Y13" i="112"/>
  <c r="Z13" i="112"/>
  <c r="AA13" i="112"/>
  <c r="AB13" i="112"/>
  <c r="O13" i="112" s="1"/>
  <c r="AC13" i="112"/>
  <c r="AD13" i="112"/>
  <c r="R13" i="112" s="1"/>
  <c r="E14" i="112"/>
  <c r="T14" i="112"/>
  <c r="U14" i="112"/>
  <c r="V14" i="112"/>
  <c r="W14" i="112"/>
  <c r="X14" i="112"/>
  <c r="Y14" i="112"/>
  <c r="Z14" i="112"/>
  <c r="AA14" i="112"/>
  <c r="AB14" i="112"/>
  <c r="AC14" i="112"/>
  <c r="AD14" i="112"/>
  <c r="E15" i="112"/>
  <c r="T15" i="112"/>
  <c r="U15" i="112"/>
  <c r="V15" i="112"/>
  <c r="W15" i="112"/>
  <c r="X15" i="112"/>
  <c r="Y15" i="112"/>
  <c r="Z15" i="112"/>
  <c r="AA15" i="112"/>
  <c r="AB15" i="112"/>
  <c r="AC15" i="112"/>
  <c r="AD15" i="112"/>
  <c r="E16" i="112"/>
  <c r="T16" i="112"/>
  <c r="U16" i="112"/>
  <c r="V16" i="112"/>
  <c r="W16" i="112"/>
  <c r="X16" i="112"/>
  <c r="Y16" i="112"/>
  <c r="Z16" i="112"/>
  <c r="AA16" i="112"/>
  <c r="AB16" i="112"/>
  <c r="AC16" i="112"/>
  <c r="AD16" i="112"/>
  <c r="E17" i="112"/>
  <c r="T17" i="112"/>
  <c r="U17" i="112"/>
  <c r="V17" i="112"/>
  <c r="W17" i="112"/>
  <c r="X17" i="112"/>
  <c r="Y17" i="112"/>
  <c r="Z17" i="112"/>
  <c r="AA17" i="112"/>
  <c r="AB17" i="112"/>
  <c r="O17" i="112" s="1"/>
  <c r="AC17" i="112"/>
  <c r="AD17" i="112"/>
  <c r="T18" i="112"/>
  <c r="U18" i="112"/>
  <c r="V18" i="112"/>
  <c r="W18" i="112"/>
  <c r="X18" i="112"/>
  <c r="K18" i="112" s="1"/>
  <c r="Y18" i="112"/>
  <c r="Z18" i="112"/>
  <c r="AA18" i="112"/>
  <c r="AB18" i="112"/>
  <c r="O18" i="112" s="1"/>
  <c r="AC18" i="112"/>
  <c r="AD18" i="112"/>
  <c r="E19" i="112"/>
  <c r="F19" i="112"/>
  <c r="G19" i="112"/>
  <c r="T19" i="112"/>
  <c r="U19" i="112"/>
  <c r="V19" i="112"/>
  <c r="W19" i="112"/>
  <c r="X19" i="112"/>
  <c r="K19" i="112" s="1"/>
  <c r="Y19" i="112"/>
  <c r="Z19" i="112"/>
  <c r="AA19" i="112"/>
  <c r="AB19" i="112"/>
  <c r="O19" i="112" s="1"/>
  <c r="AC19" i="112"/>
  <c r="AD19" i="112"/>
  <c r="E20" i="112"/>
  <c r="F20" i="112"/>
  <c r="G20" i="112"/>
  <c r="T20" i="112"/>
  <c r="U20" i="112"/>
  <c r="V20" i="112"/>
  <c r="W20" i="112"/>
  <c r="X20" i="112"/>
  <c r="K20" i="112" s="1"/>
  <c r="Y20" i="112"/>
  <c r="Z20" i="112"/>
  <c r="AA20" i="112"/>
  <c r="AB20" i="112"/>
  <c r="AC20" i="112"/>
  <c r="AD20" i="112"/>
  <c r="E21" i="112"/>
  <c r="F21" i="112"/>
  <c r="G21" i="112"/>
  <c r="T21" i="112"/>
  <c r="U21" i="112"/>
  <c r="V21" i="112"/>
  <c r="W21" i="112"/>
  <c r="X21" i="112"/>
  <c r="K21" i="112" s="1"/>
  <c r="Y21" i="112"/>
  <c r="Z21" i="112"/>
  <c r="AA21" i="112"/>
  <c r="AB21" i="112"/>
  <c r="O21" i="112" s="1"/>
  <c r="AC21" i="112"/>
  <c r="AD21" i="112"/>
  <c r="E24" i="112"/>
  <c r="F24" i="112"/>
  <c r="G24" i="112"/>
  <c r="T24" i="112"/>
  <c r="U24" i="112"/>
  <c r="V24" i="112"/>
  <c r="W24" i="112"/>
  <c r="X24" i="112"/>
  <c r="Y24" i="112"/>
  <c r="Z24" i="112"/>
  <c r="AA24" i="112"/>
  <c r="AB24" i="112"/>
  <c r="AC24" i="112"/>
  <c r="AD24" i="112"/>
  <c r="R24" i="112" s="1"/>
  <c r="E25" i="112"/>
  <c r="F25" i="112"/>
  <c r="G25" i="112"/>
  <c r="T25" i="112"/>
  <c r="U25" i="112"/>
  <c r="V25" i="112"/>
  <c r="W25" i="112"/>
  <c r="X25" i="112"/>
  <c r="Y25" i="112"/>
  <c r="Z25" i="112"/>
  <c r="AA25" i="112"/>
  <c r="AB25" i="112"/>
  <c r="AC25" i="112"/>
  <c r="AD25" i="112"/>
  <c r="E26" i="112"/>
  <c r="F26" i="112"/>
  <c r="G26" i="112"/>
  <c r="T26" i="112"/>
  <c r="U26" i="112"/>
  <c r="V26" i="112"/>
  <c r="W26" i="112"/>
  <c r="X26" i="112"/>
  <c r="Y26" i="112"/>
  <c r="Z26" i="112"/>
  <c r="AA26" i="112"/>
  <c r="AB26" i="112"/>
  <c r="O26" i="112" s="1"/>
  <c r="AC26" i="112"/>
  <c r="AD26" i="112"/>
  <c r="E27" i="112"/>
  <c r="F27" i="112"/>
  <c r="G27" i="112"/>
  <c r="T27" i="112"/>
  <c r="U27" i="112"/>
  <c r="V27" i="112"/>
  <c r="W27" i="112"/>
  <c r="X27" i="112"/>
  <c r="K27" i="112" s="1"/>
  <c r="Y27" i="112"/>
  <c r="Z27" i="112"/>
  <c r="AA27" i="112"/>
  <c r="AB27" i="112"/>
  <c r="O27" i="112" s="1"/>
  <c r="AC27" i="112"/>
  <c r="AD27" i="112"/>
  <c r="E28" i="112"/>
  <c r="F28" i="112"/>
  <c r="G28" i="112"/>
  <c r="T28" i="112"/>
  <c r="U28" i="112"/>
  <c r="V28" i="112"/>
  <c r="W28" i="112"/>
  <c r="X28" i="112"/>
  <c r="Y28" i="112"/>
  <c r="Z28" i="112"/>
  <c r="AA28" i="112"/>
  <c r="AB28" i="112"/>
  <c r="O28" i="112" s="1"/>
  <c r="AC28" i="112"/>
  <c r="AD28" i="112"/>
  <c r="E29" i="112"/>
  <c r="F29" i="112"/>
  <c r="G29" i="112"/>
  <c r="T29" i="112"/>
  <c r="U29" i="112"/>
  <c r="V29" i="112"/>
  <c r="W29" i="112"/>
  <c r="X29" i="112"/>
  <c r="Y29" i="112"/>
  <c r="Z29" i="112"/>
  <c r="AA29" i="112"/>
  <c r="AB29" i="112"/>
  <c r="AC29" i="112"/>
  <c r="AD29" i="112"/>
  <c r="E31" i="112"/>
  <c r="F31" i="112"/>
  <c r="G31" i="112"/>
  <c r="T31" i="112"/>
  <c r="U31" i="112"/>
  <c r="V31" i="112"/>
  <c r="W31" i="112"/>
  <c r="X31" i="112"/>
  <c r="Y31" i="112"/>
  <c r="Z31" i="112"/>
  <c r="AA31" i="112"/>
  <c r="AB31" i="112"/>
  <c r="AC31" i="112"/>
  <c r="AD31" i="112"/>
  <c r="E32" i="112"/>
  <c r="F32" i="112"/>
  <c r="G32" i="112"/>
  <c r="T32" i="112"/>
  <c r="U32" i="112"/>
  <c r="V32" i="112"/>
  <c r="W32" i="112"/>
  <c r="X32" i="112"/>
  <c r="Y32" i="112"/>
  <c r="Z32" i="112"/>
  <c r="AA32" i="112"/>
  <c r="AB32" i="112"/>
  <c r="AC32" i="112"/>
  <c r="AD32" i="112"/>
  <c r="E33" i="112"/>
  <c r="F33" i="112"/>
  <c r="G33" i="112"/>
  <c r="T33" i="112"/>
  <c r="U33" i="112"/>
  <c r="V33" i="112"/>
  <c r="W33" i="112"/>
  <c r="X33" i="112"/>
  <c r="Y33" i="112"/>
  <c r="Z33" i="112"/>
  <c r="AA33" i="112"/>
  <c r="AB33" i="112"/>
  <c r="AC33" i="112"/>
  <c r="AD33" i="112"/>
  <c r="E34" i="112"/>
  <c r="F34" i="112"/>
  <c r="G34" i="112"/>
  <c r="T34" i="112"/>
  <c r="U34" i="112"/>
  <c r="V34" i="112"/>
  <c r="W34" i="112"/>
  <c r="X34" i="112"/>
  <c r="Y34" i="112"/>
  <c r="Z34" i="112"/>
  <c r="AA34" i="112"/>
  <c r="AB34" i="112"/>
  <c r="AC34" i="112"/>
  <c r="AD34" i="112"/>
  <c r="E35" i="112"/>
  <c r="F35" i="112"/>
  <c r="G35" i="112"/>
  <c r="T35" i="112"/>
  <c r="U35" i="112"/>
  <c r="V35" i="112"/>
  <c r="W35" i="112"/>
  <c r="X35" i="112"/>
  <c r="Y35" i="112"/>
  <c r="Z35" i="112"/>
  <c r="AA35" i="112"/>
  <c r="AB35" i="112"/>
  <c r="AC35" i="112"/>
  <c r="AD35" i="112"/>
  <c r="E36" i="112"/>
  <c r="F36" i="112"/>
  <c r="G36" i="112"/>
  <c r="T36" i="112"/>
  <c r="U36" i="112"/>
  <c r="V36" i="112"/>
  <c r="W36" i="112"/>
  <c r="X36" i="112"/>
  <c r="Y36" i="112"/>
  <c r="L36" i="112" s="1"/>
  <c r="Z36" i="112"/>
  <c r="AA36" i="112"/>
  <c r="AB36" i="112"/>
  <c r="O36" i="112" s="1"/>
  <c r="AC36" i="112"/>
  <c r="AD36" i="112"/>
  <c r="E37" i="112"/>
  <c r="F37" i="112"/>
  <c r="G37" i="112"/>
  <c r="T37" i="112"/>
  <c r="U37" i="112"/>
  <c r="V37" i="112"/>
  <c r="W37" i="112"/>
  <c r="X37" i="112"/>
  <c r="Y37" i="112"/>
  <c r="Z37" i="112"/>
  <c r="AA37" i="112"/>
  <c r="AB37" i="112"/>
  <c r="AC37" i="112"/>
  <c r="AD37" i="112"/>
  <c r="E38" i="112"/>
  <c r="F38" i="112"/>
  <c r="G38" i="112"/>
  <c r="T38" i="112"/>
  <c r="U38" i="112"/>
  <c r="V38" i="112"/>
  <c r="W38" i="112"/>
  <c r="X38" i="112"/>
  <c r="K38" i="112" s="1"/>
  <c r="Y38" i="112"/>
  <c r="L38" i="112" s="1"/>
  <c r="Z38" i="112"/>
  <c r="AA38" i="112"/>
  <c r="AB38" i="112"/>
  <c r="O38" i="112" s="1"/>
  <c r="AC38" i="112"/>
  <c r="AD38" i="112"/>
  <c r="E39" i="112"/>
  <c r="F39" i="112"/>
  <c r="G39" i="112"/>
  <c r="T39" i="112"/>
  <c r="U39" i="112"/>
  <c r="V39" i="112"/>
  <c r="W39" i="112"/>
  <c r="X39" i="112"/>
  <c r="K39" i="112" s="1"/>
  <c r="Y39" i="112"/>
  <c r="Z39" i="112"/>
  <c r="AA39" i="112"/>
  <c r="AB39" i="112"/>
  <c r="O39" i="112" s="1"/>
  <c r="AC39" i="112"/>
  <c r="AD39" i="112"/>
  <c r="E40" i="112"/>
  <c r="F40" i="112"/>
  <c r="G40" i="112"/>
  <c r="T40" i="112"/>
  <c r="U40" i="112"/>
  <c r="V40" i="112"/>
  <c r="W40" i="112"/>
  <c r="X40" i="112"/>
  <c r="Y40" i="112"/>
  <c r="L40" i="112" s="1"/>
  <c r="Z40" i="112"/>
  <c r="AA40" i="112"/>
  <c r="AB40" i="112"/>
  <c r="O40" i="112" s="1"/>
  <c r="AC40" i="112"/>
  <c r="P40" i="112" s="1"/>
  <c r="AD40" i="112"/>
  <c r="E42" i="112"/>
  <c r="F42" i="112"/>
  <c r="G42" i="112"/>
  <c r="T42" i="112"/>
  <c r="U42" i="112"/>
  <c r="V42" i="112"/>
  <c r="W42" i="112"/>
  <c r="X42" i="112"/>
  <c r="K42" i="112" s="1"/>
  <c r="Y42" i="112"/>
  <c r="Z42" i="112"/>
  <c r="AA42" i="112"/>
  <c r="AB42" i="112"/>
  <c r="O42" i="112" s="1"/>
  <c r="AC42" i="112"/>
  <c r="AD42" i="112"/>
  <c r="E43" i="112"/>
  <c r="F43" i="112"/>
  <c r="G43" i="112"/>
  <c r="T43" i="112"/>
  <c r="U43" i="112"/>
  <c r="V43" i="112"/>
  <c r="W43" i="112"/>
  <c r="X43" i="112"/>
  <c r="Y43" i="112"/>
  <c r="Z43" i="112"/>
  <c r="AA43" i="112"/>
  <c r="AB43" i="112"/>
  <c r="O43" i="112" s="1"/>
  <c r="AC43" i="112"/>
  <c r="AD43" i="112"/>
  <c r="E44" i="112"/>
  <c r="F44" i="112"/>
  <c r="G44" i="112"/>
  <c r="T44" i="112"/>
  <c r="U44" i="112"/>
  <c r="V44" i="112"/>
  <c r="W44" i="112"/>
  <c r="X44" i="112"/>
  <c r="Y44" i="112"/>
  <c r="Z44" i="112"/>
  <c r="AA44" i="112"/>
  <c r="AB44" i="112"/>
  <c r="AC44" i="112"/>
  <c r="AD44" i="112"/>
  <c r="E45" i="112"/>
  <c r="F45" i="112"/>
  <c r="G45" i="112"/>
  <c r="T45" i="112"/>
  <c r="U45" i="112"/>
  <c r="V45" i="112"/>
  <c r="W45" i="112"/>
  <c r="X45" i="112"/>
  <c r="K45" i="112" s="1"/>
  <c r="Y45" i="112"/>
  <c r="Z45" i="112"/>
  <c r="AA45" i="112"/>
  <c r="AB45" i="112"/>
  <c r="O45" i="112" s="1"/>
  <c r="AC45" i="112"/>
  <c r="AD45" i="112"/>
  <c r="E46" i="112"/>
  <c r="F46" i="112"/>
  <c r="G46" i="112"/>
  <c r="T46" i="112"/>
  <c r="U46" i="112"/>
  <c r="V46" i="112"/>
  <c r="W46" i="112"/>
  <c r="X46" i="112"/>
  <c r="K46" i="112" s="1"/>
  <c r="Y46" i="112"/>
  <c r="Z46" i="112"/>
  <c r="AA46" i="112"/>
  <c r="AB46" i="112"/>
  <c r="AC46" i="112"/>
  <c r="AD46" i="112"/>
  <c r="E47" i="112"/>
  <c r="F47" i="112"/>
  <c r="G47" i="112"/>
  <c r="T47" i="112"/>
  <c r="U47" i="112"/>
  <c r="V47" i="112"/>
  <c r="W47" i="112"/>
  <c r="X47" i="112"/>
  <c r="Y47" i="112"/>
  <c r="Z47" i="112"/>
  <c r="AA47" i="112"/>
  <c r="AB47" i="112"/>
  <c r="AC47" i="112"/>
  <c r="AD47" i="112"/>
  <c r="E48" i="112"/>
  <c r="F48" i="112"/>
  <c r="G48" i="112"/>
  <c r="T48" i="112"/>
  <c r="U48" i="112"/>
  <c r="V48" i="112"/>
  <c r="W48" i="112"/>
  <c r="X48" i="112"/>
  <c r="Y48" i="112"/>
  <c r="Z48" i="112"/>
  <c r="AA48" i="112"/>
  <c r="AB48" i="112"/>
  <c r="AC48" i="112"/>
  <c r="AD48" i="112"/>
  <c r="E49" i="112"/>
  <c r="F49" i="112"/>
  <c r="G49" i="112"/>
  <c r="T49" i="112"/>
  <c r="U49" i="112"/>
  <c r="V49" i="112"/>
  <c r="W49" i="112"/>
  <c r="X49" i="112"/>
  <c r="Y49" i="112"/>
  <c r="Z49" i="112"/>
  <c r="AA49" i="112"/>
  <c r="AB49" i="112"/>
  <c r="O49" i="112" s="1"/>
  <c r="AC49" i="112"/>
  <c r="AD49" i="112"/>
  <c r="E50" i="112"/>
  <c r="F50" i="112"/>
  <c r="G50" i="112"/>
  <c r="T50" i="112"/>
  <c r="U50" i="112"/>
  <c r="V50" i="112"/>
  <c r="W50" i="112"/>
  <c r="X50" i="112"/>
  <c r="K50" i="112" s="1"/>
  <c r="Y50" i="112"/>
  <c r="Z50" i="112"/>
  <c r="AA50" i="112"/>
  <c r="AB50" i="112"/>
  <c r="AC50" i="112"/>
  <c r="AD50" i="112"/>
  <c r="E51" i="112"/>
  <c r="F51" i="112"/>
  <c r="G51" i="112"/>
  <c r="T51" i="112"/>
  <c r="U51" i="112"/>
  <c r="V51" i="112"/>
  <c r="W51" i="112"/>
  <c r="X51" i="112"/>
  <c r="Y51" i="112"/>
  <c r="Z51" i="112"/>
  <c r="AA51" i="112"/>
  <c r="AB51" i="112"/>
  <c r="O51" i="112" s="1"/>
  <c r="AC51" i="112"/>
  <c r="AD51" i="112"/>
  <c r="E53" i="112"/>
  <c r="F53" i="112"/>
  <c r="G53" i="112"/>
  <c r="T53" i="112"/>
  <c r="U53" i="112"/>
  <c r="V53" i="112"/>
  <c r="W53" i="112"/>
  <c r="X53" i="112"/>
  <c r="Y53" i="112"/>
  <c r="Z53" i="112"/>
  <c r="AA53" i="112"/>
  <c r="AB53" i="112"/>
  <c r="O53" i="112" s="1"/>
  <c r="AC53" i="112"/>
  <c r="AD53" i="112"/>
  <c r="E54" i="112"/>
  <c r="F54" i="112"/>
  <c r="G54" i="112"/>
  <c r="T54" i="112"/>
  <c r="U54" i="112"/>
  <c r="V54" i="112"/>
  <c r="W54" i="112"/>
  <c r="X54" i="112"/>
  <c r="Y54" i="112"/>
  <c r="Z54" i="112"/>
  <c r="AA54" i="112"/>
  <c r="AB54" i="112"/>
  <c r="AC54" i="112"/>
  <c r="AD54" i="112"/>
  <c r="E55" i="112"/>
  <c r="F55" i="112"/>
  <c r="G55" i="112"/>
  <c r="T55" i="112"/>
  <c r="U55" i="112"/>
  <c r="V55" i="112"/>
  <c r="W55" i="112"/>
  <c r="X55" i="112"/>
  <c r="K55" i="112" s="1"/>
  <c r="Y55" i="112"/>
  <c r="Z55" i="112"/>
  <c r="AA55" i="112"/>
  <c r="AB55" i="112"/>
  <c r="O55" i="112" s="1"/>
  <c r="AC55" i="112"/>
  <c r="AD55" i="112"/>
  <c r="E56" i="112"/>
  <c r="F56" i="112"/>
  <c r="G56" i="112"/>
  <c r="T56" i="112"/>
  <c r="U56" i="112"/>
  <c r="V56" i="112"/>
  <c r="W56" i="112"/>
  <c r="X56" i="112"/>
  <c r="K56" i="112" s="1"/>
  <c r="Y56" i="112"/>
  <c r="Z56" i="112"/>
  <c r="AA56" i="112"/>
  <c r="AB56" i="112"/>
  <c r="O56" i="112" s="1"/>
  <c r="AC56" i="112"/>
  <c r="AD56" i="112"/>
  <c r="E57" i="112"/>
  <c r="F57" i="112"/>
  <c r="G57" i="112"/>
  <c r="T57" i="112"/>
  <c r="U57" i="112"/>
  <c r="V57" i="112"/>
  <c r="W57" i="112"/>
  <c r="X57" i="112"/>
  <c r="Y57" i="112"/>
  <c r="Z57" i="112"/>
  <c r="AA57" i="112"/>
  <c r="AB57" i="112"/>
  <c r="AC57" i="112"/>
  <c r="AD57" i="112"/>
  <c r="E58" i="112"/>
  <c r="F58" i="112"/>
  <c r="G58" i="112"/>
  <c r="T58" i="112"/>
  <c r="U58" i="112"/>
  <c r="V58" i="112"/>
  <c r="W58" i="112"/>
  <c r="X58" i="112"/>
  <c r="Y58" i="112"/>
  <c r="Z58" i="112"/>
  <c r="AA58" i="112"/>
  <c r="AB58" i="112"/>
  <c r="O58" i="112" s="1"/>
  <c r="AC58" i="112"/>
  <c r="AD58" i="112"/>
  <c r="E59" i="112"/>
  <c r="F59" i="112"/>
  <c r="G59" i="112"/>
  <c r="T59" i="112"/>
  <c r="U59" i="112"/>
  <c r="V59" i="112"/>
  <c r="W59" i="112"/>
  <c r="X59" i="112"/>
  <c r="Y59" i="112"/>
  <c r="Z59" i="112"/>
  <c r="AA59" i="112"/>
  <c r="AB59" i="112"/>
  <c r="AC59" i="112"/>
  <c r="AD59" i="112"/>
  <c r="E60" i="112"/>
  <c r="F60" i="112"/>
  <c r="G60" i="112"/>
  <c r="T60" i="112"/>
  <c r="U60" i="112"/>
  <c r="V60" i="112"/>
  <c r="W60" i="112"/>
  <c r="X60" i="112"/>
  <c r="Y60" i="112"/>
  <c r="Z60" i="112"/>
  <c r="AA60" i="112"/>
  <c r="AB60" i="112"/>
  <c r="O60" i="112" s="1"/>
  <c r="AC60" i="112"/>
  <c r="AD60" i="112"/>
  <c r="E61" i="112"/>
  <c r="F61" i="112"/>
  <c r="G61" i="112"/>
  <c r="T61" i="112"/>
  <c r="U61" i="112"/>
  <c r="V61" i="112"/>
  <c r="W61" i="112"/>
  <c r="X61" i="112"/>
  <c r="Y61" i="112"/>
  <c r="Z61" i="112"/>
  <c r="AA61" i="112"/>
  <c r="AB61" i="112"/>
  <c r="O61" i="112" s="1"/>
  <c r="AC61" i="112"/>
  <c r="AD61" i="112"/>
  <c r="E62" i="112"/>
  <c r="F62" i="112"/>
  <c r="G62" i="112"/>
  <c r="T62" i="112"/>
  <c r="U62" i="112"/>
  <c r="V62" i="112"/>
  <c r="W62" i="112"/>
  <c r="X62" i="112"/>
  <c r="K62" i="112" s="1"/>
  <c r="Y62" i="112"/>
  <c r="Z62" i="112"/>
  <c r="AA62" i="112"/>
  <c r="AB62" i="112"/>
  <c r="O62" i="112" s="1"/>
  <c r="AC62" i="112"/>
  <c r="AD62" i="112"/>
  <c r="H8" i="111"/>
  <c r="I8" i="111"/>
  <c r="J8" i="111"/>
  <c r="K8" i="111"/>
  <c r="L8" i="111"/>
  <c r="M8" i="111"/>
  <c r="N8" i="111"/>
  <c r="O8" i="111"/>
  <c r="P8" i="111"/>
  <c r="Q8" i="111"/>
  <c r="R8" i="111"/>
  <c r="S8" i="111"/>
  <c r="H9" i="111"/>
  <c r="I9" i="111"/>
  <c r="J9" i="111"/>
  <c r="K9" i="111"/>
  <c r="L9" i="111"/>
  <c r="M9" i="111"/>
  <c r="N9" i="111"/>
  <c r="O9" i="111"/>
  <c r="P9" i="111"/>
  <c r="Q9" i="111"/>
  <c r="R9" i="111"/>
  <c r="S9" i="111"/>
  <c r="H10" i="111"/>
  <c r="I10" i="111"/>
  <c r="J10" i="111"/>
  <c r="K10" i="111"/>
  <c r="L10" i="111"/>
  <c r="M10" i="111"/>
  <c r="N10" i="111"/>
  <c r="O10" i="111"/>
  <c r="P10" i="111"/>
  <c r="Q10" i="111"/>
  <c r="R10" i="111"/>
  <c r="S10" i="111"/>
  <c r="J11" i="111"/>
  <c r="K11" i="111"/>
  <c r="L11" i="111"/>
  <c r="M11" i="111"/>
  <c r="N11" i="111"/>
  <c r="O11" i="111"/>
  <c r="P11" i="111"/>
  <c r="Q11" i="111"/>
  <c r="R11" i="111"/>
  <c r="S11" i="111"/>
  <c r="H12" i="111"/>
  <c r="I12" i="111"/>
  <c r="J12" i="111"/>
  <c r="K12" i="111"/>
  <c r="L12" i="111"/>
  <c r="M12" i="111"/>
  <c r="N12" i="111"/>
  <c r="O12" i="111"/>
  <c r="P12" i="111"/>
  <c r="Q12" i="111"/>
  <c r="R12" i="111"/>
  <c r="S12" i="111"/>
  <c r="E13" i="111"/>
  <c r="T13" i="111"/>
  <c r="U13" i="111"/>
  <c r="V13" i="111"/>
  <c r="W13" i="111"/>
  <c r="X13" i="111"/>
  <c r="K13" i="111" s="1"/>
  <c r="Y13" i="111"/>
  <c r="AA13" i="111"/>
  <c r="AB13" i="111"/>
  <c r="AC13" i="111"/>
  <c r="AD13" i="111"/>
  <c r="E14" i="111"/>
  <c r="T14" i="111"/>
  <c r="U14" i="111"/>
  <c r="V14" i="111"/>
  <c r="W14" i="111"/>
  <c r="X14" i="111"/>
  <c r="Y14" i="111"/>
  <c r="Z14" i="111"/>
  <c r="AA14" i="111"/>
  <c r="AB14" i="111"/>
  <c r="AC14" i="111"/>
  <c r="AD14" i="111"/>
  <c r="T15" i="111"/>
  <c r="U15" i="111"/>
  <c r="V15" i="111"/>
  <c r="W15" i="111"/>
  <c r="X15" i="111"/>
  <c r="Y15" i="111"/>
  <c r="Z15" i="111"/>
  <c r="AA15" i="111"/>
  <c r="AB15" i="111"/>
  <c r="O15" i="111" s="1"/>
  <c r="AC15" i="111"/>
  <c r="AD15" i="111"/>
  <c r="E16" i="111"/>
  <c r="T16" i="111"/>
  <c r="U16" i="111"/>
  <c r="V16" i="111"/>
  <c r="W16" i="111"/>
  <c r="J16" i="111"/>
  <c r="X16" i="111"/>
  <c r="Y16" i="111"/>
  <c r="Z16" i="111"/>
  <c r="AA16" i="111"/>
  <c r="Q16" i="111" s="1"/>
  <c r="AB16" i="111"/>
  <c r="AC16" i="111"/>
  <c r="AD16" i="111"/>
  <c r="E17" i="111"/>
  <c r="T17" i="111"/>
  <c r="U17" i="111"/>
  <c r="V17" i="111"/>
  <c r="W17" i="111"/>
  <c r="X17" i="111"/>
  <c r="Y17" i="111"/>
  <c r="Z17" i="111"/>
  <c r="AA17" i="111"/>
  <c r="Q17" i="111" s="1"/>
  <c r="AB17" i="111"/>
  <c r="O17" i="111" s="1"/>
  <c r="AC17" i="111"/>
  <c r="S17" i="111" s="1"/>
  <c r="AD17" i="111"/>
  <c r="T18" i="111"/>
  <c r="U18" i="111"/>
  <c r="V18" i="111"/>
  <c r="W18" i="111"/>
  <c r="X18" i="111"/>
  <c r="K18" i="111" s="1"/>
  <c r="Y18" i="111"/>
  <c r="Z18" i="111"/>
  <c r="AA18" i="111"/>
  <c r="AB18" i="111"/>
  <c r="AC18" i="111"/>
  <c r="AD18" i="111"/>
  <c r="E19" i="111"/>
  <c r="F19" i="111"/>
  <c r="G19" i="111"/>
  <c r="T19" i="111"/>
  <c r="U19" i="111"/>
  <c r="V19" i="111"/>
  <c r="W19" i="111"/>
  <c r="X19" i="111"/>
  <c r="K19" i="111" s="1"/>
  <c r="Y19" i="111"/>
  <c r="Z19" i="111"/>
  <c r="M19" i="111" s="1"/>
  <c r="AA19" i="111"/>
  <c r="AB19" i="111"/>
  <c r="O19" i="111" s="1"/>
  <c r="AC19" i="111"/>
  <c r="AD19" i="111"/>
  <c r="R19" i="111" s="1"/>
  <c r="E20" i="111"/>
  <c r="F20" i="111"/>
  <c r="G20" i="111"/>
  <c r="T20" i="111"/>
  <c r="U20" i="111"/>
  <c r="V20" i="111"/>
  <c r="W20" i="111"/>
  <c r="X20" i="111"/>
  <c r="Y20" i="111"/>
  <c r="Z20" i="111"/>
  <c r="AA20" i="111"/>
  <c r="AB20" i="111"/>
  <c r="O20" i="111" s="1"/>
  <c r="AC20" i="111"/>
  <c r="AD20" i="111"/>
  <c r="E21" i="111"/>
  <c r="F21" i="111"/>
  <c r="G21" i="111"/>
  <c r="T21" i="111"/>
  <c r="U21" i="111"/>
  <c r="V21" i="111"/>
  <c r="W21" i="111"/>
  <c r="X21" i="111"/>
  <c r="K21" i="111" s="1"/>
  <c r="Y21" i="111"/>
  <c r="Z21" i="111"/>
  <c r="M21" i="111" s="1"/>
  <c r="AA21" i="111"/>
  <c r="AB21" i="111"/>
  <c r="O21" i="111" s="1"/>
  <c r="AC21" i="111"/>
  <c r="AD21" i="111"/>
  <c r="R21" i="111" s="1"/>
  <c r="E24" i="111"/>
  <c r="F24" i="111"/>
  <c r="G24" i="111"/>
  <c r="T24" i="111"/>
  <c r="U24" i="111"/>
  <c r="V24" i="111"/>
  <c r="W24" i="111"/>
  <c r="X24" i="111"/>
  <c r="Y24" i="111"/>
  <c r="Z24" i="111"/>
  <c r="AA24" i="111"/>
  <c r="AB24" i="111"/>
  <c r="O24" i="111" s="1"/>
  <c r="AC24" i="111"/>
  <c r="AD24" i="111"/>
  <c r="R24" i="111" s="1"/>
  <c r="E25" i="111"/>
  <c r="F25" i="111"/>
  <c r="G25" i="111"/>
  <c r="T25" i="111"/>
  <c r="U25" i="111"/>
  <c r="V25" i="111"/>
  <c r="W25" i="111"/>
  <c r="X25" i="111"/>
  <c r="Y25" i="111"/>
  <c r="Z25" i="111"/>
  <c r="AA25" i="111"/>
  <c r="AB25" i="111"/>
  <c r="AC25" i="111"/>
  <c r="AD25" i="111"/>
  <c r="E27" i="111"/>
  <c r="F27" i="111"/>
  <c r="G27" i="111"/>
  <c r="T27" i="111"/>
  <c r="U27" i="111"/>
  <c r="V27" i="111"/>
  <c r="W27" i="111"/>
  <c r="X27" i="111"/>
  <c r="Y27" i="111"/>
  <c r="Z27" i="111"/>
  <c r="AA27" i="111"/>
  <c r="AB27" i="111"/>
  <c r="AC27" i="111"/>
  <c r="AD27" i="111"/>
  <c r="E28" i="111"/>
  <c r="F28" i="111"/>
  <c r="G28" i="111"/>
  <c r="T28" i="111"/>
  <c r="U28" i="111"/>
  <c r="V28" i="111"/>
  <c r="W28" i="111"/>
  <c r="X28" i="111"/>
  <c r="Y28" i="111"/>
  <c r="Z28" i="111"/>
  <c r="AA28" i="111"/>
  <c r="AB28" i="111"/>
  <c r="AC28" i="111"/>
  <c r="AD28" i="111"/>
  <c r="E29" i="111"/>
  <c r="F29" i="111"/>
  <c r="G29" i="111"/>
  <c r="T29" i="111"/>
  <c r="U29" i="111"/>
  <c r="V29" i="111"/>
  <c r="W29" i="111"/>
  <c r="X29" i="111"/>
  <c r="K29" i="111" s="1"/>
  <c r="Y29" i="111"/>
  <c r="Z29" i="111"/>
  <c r="AA29" i="111"/>
  <c r="AB29" i="111"/>
  <c r="AC29" i="111"/>
  <c r="AD29" i="111"/>
  <c r="R29" i="111" s="1"/>
  <c r="E30" i="111"/>
  <c r="F30" i="111"/>
  <c r="G30" i="111"/>
  <c r="T30" i="111"/>
  <c r="U30" i="111"/>
  <c r="V30" i="111"/>
  <c r="W30" i="111"/>
  <c r="X30" i="111"/>
  <c r="K30" i="111" s="1"/>
  <c r="Y30" i="111"/>
  <c r="Z30" i="111"/>
  <c r="AA30" i="111"/>
  <c r="AB30" i="111"/>
  <c r="O30" i="111" s="1"/>
  <c r="AC30" i="111"/>
  <c r="AD30" i="111"/>
  <c r="E31" i="111"/>
  <c r="F31" i="111"/>
  <c r="G31" i="111"/>
  <c r="T31" i="111"/>
  <c r="U31" i="111"/>
  <c r="V31" i="111"/>
  <c r="W31" i="111"/>
  <c r="X31" i="111"/>
  <c r="Y31" i="111"/>
  <c r="Z31" i="111"/>
  <c r="AA31" i="111"/>
  <c r="AB31" i="111"/>
  <c r="AC31" i="111"/>
  <c r="AD31" i="111"/>
  <c r="E33" i="111"/>
  <c r="F33" i="111"/>
  <c r="G33" i="111"/>
  <c r="T33" i="111"/>
  <c r="U33" i="111"/>
  <c r="V33" i="111"/>
  <c r="W33" i="111"/>
  <c r="X33" i="111"/>
  <c r="Y33" i="111"/>
  <c r="Z33" i="111"/>
  <c r="AA33" i="111"/>
  <c r="AB33" i="111"/>
  <c r="AC33" i="111"/>
  <c r="AD33" i="111"/>
  <c r="R33" i="111" s="1"/>
  <c r="E34" i="111"/>
  <c r="F34" i="111"/>
  <c r="G34" i="111"/>
  <c r="T34" i="111"/>
  <c r="U34" i="111"/>
  <c r="V34" i="111"/>
  <c r="W34" i="111"/>
  <c r="X34" i="111"/>
  <c r="Y34" i="111"/>
  <c r="Z34" i="111"/>
  <c r="AA34" i="111"/>
  <c r="AB34" i="111"/>
  <c r="AC34" i="111"/>
  <c r="AD34" i="111"/>
  <c r="E35" i="111"/>
  <c r="F35" i="111"/>
  <c r="G35" i="111"/>
  <c r="T35" i="111"/>
  <c r="U35" i="111"/>
  <c r="V35" i="111"/>
  <c r="W35" i="111"/>
  <c r="X35" i="111"/>
  <c r="K35" i="111" s="1"/>
  <c r="Y35" i="111"/>
  <c r="Z35" i="111"/>
  <c r="AA35" i="111"/>
  <c r="AB35" i="111"/>
  <c r="O35" i="111" s="1"/>
  <c r="AC35" i="111"/>
  <c r="AD35" i="111"/>
  <c r="S35" i="111" s="1"/>
  <c r="E36" i="111"/>
  <c r="F36" i="111"/>
  <c r="G36" i="111"/>
  <c r="T36" i="111"/>
  <c r="U36" i="111"/>
  <c r="V36" i="111"/>
  <c r="W36" i="111"/>
  <c r="X36" i="111"/>
  <c r="Y36" i="111"/>
  <c r="Z36" i="111"/>
  <c r="AA36" i="111"/>
  <c r="AB36" i="111"/>
  <c r="O36" i="111" s="1"/>
  <c r="AC36" i="111"/>
  <c r="AD36" i="111"/>
  <c r="T37" i="111"/>
  <c r="U37" i="111"/>
  <c r="V37" i="111"/>
  <c r="W37" i="111"/>
  <c r="X37" i="111"/>
  <c r="K37" i="111" s="1"/>
  <c r="Y37" i="111"/>
  <c r="Z37" i="111"/>
  <c r="AA37" i="111"/>
  <c r="AB37" i="111"/>
  <c r="O37" i="111" s="1"/>
  <c r="AC37" i="111"/>
  <c r="AD37" i="111"/>
  <c r="E38" i="111"/>
  <c r="F38" i="111"/>
  <c r="G38" i="111"/>
  <c r="T38" i="111"/>
  <c r="U38" i="111"/>
  <c r="V38" i="111"/>
  <c r="W38" i="111"/>
  <c r="X38" i="111"/>
  <c r="Y38" i="111"/>
  <c r="Z38" i="111"/>
  <c r="AA38" i="111"/>
  <c r="AB38" i="111"/>
  <c r="AC38" i="111"/>
  <c r="AD38" i="111"/>
  <c r="E39" i="111"/>
  <c r="F39" i="111"/>
  <c r="G39" i="111"/>
  <c r="T39" i="111"/>
  <c r="U39" i="111"/>
  <c r="V39" i="111"/>
  <c r="W39" i="111"/>
  <c r="X39" i="111"/>
  <c r="K39" i="111" s="1"/>
  <c r="Y39" i="111"/>
  <c r="Z39" i="111"/>
  <c r="AA39" i="111"/>
  <c r="AB39" i="111"/>
  <c r="O39" i="111" s="1"/>
  <c r="AC39" i="111"/>
  <c r="AD39" i="111"/>
  <c r="E40" i="111"/>
  <c r="F40" i="111"/>
  <c r="G40" i="111"/>
  <c r="T40" i="111"/>
  <c r="U40" i="111"/>
  <c r="V40" i="111"/>
  <c r="W40" i="111"/>
  <c r="X40" i="111"/>
  <c r="Y40" i="111"/>
  <c r="Z40" i="111"/>
  <c r="AA40" i="111"/>
  <c r="AB40" i="111"/>
  <c r="AC40" i="111"/>
  <c r="AD40" i="111"/>
  <c r="E41" i="111"/>
  <c r="F41" i="111"/>
  <c r="G41" i="111"/>
  <c r="T41" i="111"/>
  <c r="U41" i="111"/>
  <c r="V41" i="111"/>
  <c r="W41" i="111"/>
  <c r="X41" i="111"/>
  <c r="K41" i="111" s="1"/>
  <c r="Y41" i="111"/>
  <c r="Z41" i="111"/>
  <c r="AA41" i="111"/>
  <c r="AB41" i="111"/>
  <c r="O41" i="111" s="1"/>
  <c r="AC41" i="111"/>
  <c r="AD41" i="111"/>
  <c r="R41" i="111" s="1"/>
  <c r="E42" i="111"/>
  <c r="F42" i="111"/>
  <c r="G42" i="111"/>
  <c r="T42" i="111"/>
  <c r="U42" i="111"/>
  <c r="V42" i="111"/>
  <c r="W42" i="111"/>
  <c r="X42" i="111"/>
  <c r="Y42" i="111"/>
  <c r="Z42" i="111"/>
  <c r="AA42" i="111"/>
  <c r="AB42" i="111"/>
  <c r="AC42" i="111"/>
  <c r="AD42" i="111"/>
  <c r="E43" i="111"/>
  <c r="F43" i="111"/>
  <c r="G43" i="111"/>
  <c r="T43" i="111"/>
  <c r="U43" i="111"/>
  <c r="V43" i="111"/>
  <c r="W43" i="111"/>
  <c r="X43" i="111"/>
  <c r="K43" i="111" s="1"/>
  <c r="Y43" i="111"/>
  <c r="Z43" i="111"/>
  <c r="AA43" i="111"/>
  <c r="AB43" i="111"/>
  <c r="AC43" i="111"/>
  <c r="AD43" i="111"/>
  <c r="E44" i="111"/>
  <c r="F44" i="111"/>
  <c r="G44" i="111"/>
  <c r="T44" i="111"/>
  <c r="U44" i="111"/>
  <c r="V44" i="111"/>
  <c r="W44" i="111"/>
  <c r="X44" i="111"/>
  <c r="Y44" i="111"/>
  <c r="Z44" i="111"/>
  <c r="AA44" i="111"/>
  <c r="AB44" i="111"/>
  <c r="AC44" i="111"/>
  <c r="AD44" i="111"/>
  <c r="E45" i="111"/>
  <c r="F45" i="111"/>
  <c r="G45" i="111"/>
  <c r="T45" i="111"/>
  <c r="U45" i="111"/>
  <c r="V45" i="111"/>
  <c r="W45" i="111"/>
  <c r="X45" i="111"/>
  <c r="K45" i="111" s="1"/>
  <c r="Y45" i="111"/>
  <c r="Z45" i="111"/>
  <c r="AA45" i="111"/>
  <c r="AB45" i="111"/>
  <c r="AC45" i="111"/>
  <c r="AD45" i="111"/>
  <c r="E46" i="111"/>
  <c r="F46" i="111"/>
  <c r="G46" i="111"/>
  <c r="T46" i="111"/>
  <c r="U46" i="111"/>
  <c r="V46" i="111"/>
  <c r="W46" i="111"/>
  <c r="X46" i="111"/>
  <c r="Y46" i="111"/>
  <c r="Z46" i="111"/>
  <c r="AA46" i="111"/>
  <c r="AB46" i="111"/>
  <c r="AC46" i="111"/>
  <c r="AD46" i="111"/>
  <c r="E47" i="111"/>
  <c r="F47" i="111"/>
  <c r="G47" i="111"/>
  <c r="T47" i="111"/>
  <c r="U47" i="111"/>
  <c r="V47" i="111"/>
  <c r="W47" i="111"/>
  <c r="X47" i="111"/>
  <c r="K47" i="111" s="1"/>
  <c r="Y47" i="111"/>
  <c r="Z47" i="111"/>
  <c r="AA47" i="111"/>
  <c r="AB47" i="111"/>
  <c r="O47" i="111" s="1"/>
  <c r="AC47" i="111"/>
  <c r="AD47" i="111"/>
  <c r="E49" i="111"/>
  <c r="F49" i="111"/>
  <c r="G49" i="111"/>
  <c r="T49" i="111"/>
  <c r="U49" i="111"/>
  <c r="V49" i="111"/>
  <c r="W49" i="111"/>
  <c r="X49" i="111"/>
  <c r="Y49" i="111"/>
  <c r="Z49" i="111"/>
  <c r="AA49" i="111"/>
  <c r="AB49" i="111"/>
  <c r="AC49" i="111"/>
  <c r="AD49" i="111"/>
  <c r="E50" i="111"/>
  <c r="F50" i="111"/>
  <c r="G50" i="111"/>
  <c r="T50" i="111"/>
  <c r="U50" i="111"/>
  <c r="V50" i="111"/>
  <c r="W50" i="111"/>
  <c r="X50" i="111"/>
  <c r="K50" i="111" s="1"/>
  <c r="Y50" i="111"/>
  <c r="Z50" i="111"/>
  <c r="AA50" i="111"/>
  <c r="AB50" i="111"/>
  <c r="AC50" i="111"/>
  <c r="AD50" i="111"/>
  <c r="R50" i="111" s="1"/>
  <c r="E51" i="111"/>
  <c r="F51" i="111"/>
  <c r="G51" i="111"/>
  <c r="T51" i="111"/>
  <c r="U51" i="111"/>
  <c r="V51" i="111"/>
  <c r="W51" i="111"/>
  <c r="X51" i="111"/>
  <c r="K51" i="111" s="1"/>
  <c r="Y51" i="111"/>
  <c r="Z51" i="111"/>
  <c r="AA51" i="111"/>
  <c r="AB51" i="111"/>
  <c r="AC51" i="111"/>
  <c r="AD51" i="111"/>
  <c r="R51" i="111" s="1"/>
  <c r="E52" i="111"/>
  <c r="F52" i="111"/>
  <c r="G52" i="111"/>
  <c r="T52" i="111"/>
  <c r="U52" i="111"/>
  <c r="V52" i="111"/>
  <c r="W52" i="111"/>
  <c r="X52" i="111"/>
  <c r="K52" i="111" s="1"/>
  <c r="Y52" i="111"/>
  <c r="Z52" i="111"/>
  <c r="AA52" i="111"/>
  <c r="AB52" i="111"/>
  <c r="O52" i="111" s="1"/>
  <c r="AC52" i="111"/>
  <c r="AD52" i="111"/>
  <c r="R52" i="111" s="1"/>
  <c r="E53" i="111"/>
  <c r="F53" i="111"/>
  <c r="G53" i="111"/>
  <c r="T53" i="111"/>
  <c r="U53" i="111"/>
  <c r="V53" i="111"/>
  <c r="W53" i="111"/>
  <c r="X53" i="111"/>
  <c r="Y53" i="111"/>
  <c r="Z53" i="111"/>
  <c r="AA53" i="111"/>
  <c r="AB53" i="111"/>
  <c r="O53" i="111" s="1"/>
  <c r="AC53" i="111"/>
  <c r="AD53" i="111"/>
  <c r="E8" i="110"/>
  <c r="F8" i="110"/>
  <c r="G8" i="110"/>
  <c r="H8" i="110"/>
  <c r="J8" i="110"/>
  <c r="E9" i="110"/>
  <c r="F9" i="110"/>
  <c r="G9" i="110"/>
  <c r="H9" i="110"/>
  <c r="J9" i="110"/>
  <c r="E10" i="110"/>
  <c r="F10" i="110"/>
  <c r="G10" i="110"/>
  <c r="H10" i="110"/>
  <c r="J10" i="110"/>
  <c r="E11" i="110"/>
  <c r="F11" i="110"/>
  <c r="G11" i="110"/>
  <c r="H11" i="110"/>
  <c r="J11" i="110"/>
  <c r="K13" i="110"/>
  <c r="N13" i="110"/>
  <c r="O13" i="110"/>
  <c r="Q13" i="110"/>
  <c r="R13" i="110"/>
  <c r="K14" i="110"/>
  <c r="N14" i="110"/>
  <c r="O14" i="110"/>
  <c r="Q14" i="110"/>
  <c r="R14" i="110"/>
  <c r="J14" i="110" s="1"/>
  <c r="K15" i="110"/>
  <c r="L15" i="110"/>
  <c r="M15" i="110"/>
  <c r="N15" i="110"/>
  <c r="O15" i="110"/>
  <c r="P15" i="110"/>
  <c r="Q15" i="110"/>
  <c r="R15" i="110"/>
  <c r="K16" i="110"/>
  <c r="L16" i="110"/>
  <c r="M16" i="110"/>
  <c r="N16" i="110"/>
  <c r="O16" i="110"/>
  <c r="P16" i="110"/>
  <c r="Q16" i="110"/>
  <c r="R16" i="110"/>
  <c r="K17" i="110"/>
  <c r="N17" i="110"/>
  <c r="O17" i="110"/>
  <c r="P17" i="110"/>
  <c r="Q17" i="110"/>
  <c r="R17" i="110"/>
  <c r="K18" i="110"/>
  <c r="L18" i="110"/>
  <c r="M18" i="110"/>
  <c r="N18" i="110"/>
  <c r="O18" i="110"/>
  <c r="P18" i="110"/>
  <c r="Q18" i="110"/>
  <c r="R18" i="110"/>
  <c r="K19" i="110"/>
  <c r="L19" i="110"/>
  <c r="M19" i="110"/>
  <c r="N19" i="110"/>
  <c r="O19" i="110"/>
  <c r="P19" i="110"/>
  <c r="Q19" i="110"/>
  <c r="R19" i="110"/>
  <c r="K20" i="110"/>
  <c r="L20" i="110"/>
  <c r="M20" i="110"/>
  <c r="N20" i="110"/>
  <c r="O20" i="110"/>
  <c r="P20" i="110"/>
  <c r="Q20" i="110"/>
  <c r="R20" i="110"/>
  <c r="K23" i="110"/>
  <c r="L23" i="110"/>
  <c r="M23" i="110"/>
  <c r="N23" i="110"/>
  <c r="O23" i="110"/>
  <c r="P23" i="110"/>
  <c r="Q23" i="110"/>
  <c r="R23" i="110"/>
  <c r="K24" i="110"/>
  <c r="L24" i="110"/>
  <c r="M24" i="110"/>
  <c r="N24" i="110"/>
  <c r="O24" i="110"/>
  <c r="P24" i="110"/>
  <c r="Q24" i="110"/>
  <c r="R24" i="110"/>
  <c r="K25" i="110"/>
  <c r="L25" i="110"/>
  <c r="M25" i="110"/>
  <c r="N25" i="110"/>
  <c r="O25" i="110"/>
  <c r="P25" i="110"/>
  <c r="Q25" i="110"/>
  <c r="R25" i="110"/>
  <c r="K26" i="110"/>
  <c r="L26" i="110"/>
  <c r="M26" i="110"/>
  <c r="N26" i="110"/>
  <c r="O26" i="110"/>
  <c r="P26" i="110"/>
  <c r="Q26" i="110"/>
  <c r="R26" i="110"/>
  <c r="K27" i="110"/>
  <c r="L27" i="110"/>
  <c r="M27" i="110"/>
  <c r="N27" i="110"/>
  <c r="O27" i="110"/>
  <c r="P27" i="110"/>
  <c r="Q27" i="110"/>
  <c r="R27" i="110"/>
  <c r="K28" i="110"/>
  <c r="L28" i="110"/>
  <c r="M28" i="110"/>
  <c r="N28" i="110"/>
  <c r="O28" i="110"/>
  <c r="P28" i="110"/>
  <c r="Q28" i="110"/>
  <c r="R28" i="110"/>
  <c r="K30" i="110"/>
  <c r="L30" i="110"/>
  <c r="M30" i="110"/>
  <c r="N30" i="110"/>
  <c r="O30" i="110"/>
  <c r="P30" i="110"/>
  <c r="Q30" i="110"/>
  <c r="R30" i="110"/>
  <c r="K31" i="110"/>
  <c r="L31" i="110"/>
  <c r="M31" i="110"/>
  <c r="N31" i="110"/>
  <c r="O31" i="110"/>
  <c r="P31" i="110"/>
  <c r="Q31" i="110"/>
  <c r="R31" i="110"/>
  <c r="K32" i="110"/>
  <c r="L32" i="110"/>
  <c r="M32" i="110"/>
  <c r="N32" i="110"/>
  <c r="O32" i="110"/>
  <c r="P32" i="110"/>
  <c r="Q32" i="110"/>
  <c r="R32" i="110"/>
  <c r="K33" i="110"/>
  <c r="L33" i="110"/>
  <c r="M33" i="110"/>
  <c r="N33" i="110"/>
  <c r="O33" i="110"/>
  <c r="P33" i="110"/>
  <c r="Q33" i="110"/>
  <c r="R33" i="110"/>
  <c r="K34" i="110"/>
  <c r="L34" i="110"/>
  <c r="M34" i="110"/>
  <c r="N34" i="110"/>
  <c r="O34" i="110"/>
  <c r="P34" i="110"/>
  <c r="Q34" i="110"/>
  <c r="R34" i="110"/>
  <c r="K35" i="110"/>
  <c r="L35" i="110"/>
  <c r="M35" i="110"/>
  <c r="N35" i="110"/>
  <c r="O35" i="110"/>
  <c r="P35" i="110"/>
  <c r="Q35" i="110"/>
  <c r="R35" i="110"/>
  <c r="K36" i="110"/>
  <c r="L36" i="110"/>
  <c r="M36" i="110"/>
  <c r="N36" i="110"/>
  <c r="O36" i="110"/>
  <c r="P36" i="110"/>
  <c r="Q36" i="110"/>
  <c r="R36" i="110"/>
  <c r="K37" i="110"/>
  <c r="L37" i="110"/>
  <c r="M37" i="110"/>
  <c r="N37" i="110"/>
  <c r="O37" i="110"/>
  <c r="P37" i="110"/>
  <c r="Q37" i="110"/>
  <c r="R37" i="110"/>
  <c r="K38" i="110"/>
  <c r="L38" i="110"/>
  <c r="M38" i="110"/>
  <c r="N38" i="110"/>
  <c r="O38" i="110"/>
  <c r="G38" i="110" s="1"/>
  <c r="P38" i="110"/>
  <c r="Q38" i="110"/>
  <c r="R38" i="110"/>
  <c r="K39" i="110"/>
  <c r="L39" i="110"/>
  <c r="M39" i="110"/>
  <c r="N39" i="110"/>
  <c r="O39" i="110"/>
  <c r="P39" i="110"/>
  <c r="Q39" i="110"/>
  <c r="R39" i="110"/>
  <c r="K41" i="110"/>
  <c r="L41" i="110"/>
  <c r="M41" i="110"/>
  <c r="N41" i="110"/>
  <c r="O41" i="110"/>
  <c r="P41" i="110"/>
  <c r="Q41" i="110"/>
  <c r="R41" i="110"/>
  <c r="K42" i="110"/>
  <c r="L42" i="110"/>
  <c r="M42" i="110"/>
  <c r="N42" i="110"/>
  <c r="O42" i="110"/>
  <c r="P42" i="110"/>
  <c r="Q42" i="110"/>
  <c r="R42" i="110"/>
  <c r="K43" i="110"/>
  <c r="L43" i="110"/>
  <c r="M43" i="110"/>
  <c r="N43" i="110"/>
  <c r="O43" i="110"/>
  <c r="P43" i="110"/>
  <c r="Q43" i="110"/>
  <c r="R43" i="110"/>
  <c r="K44" i="110"/>
  <c r="L44" i="110"/>
  <c r="M44" i="110"/>
  <c r="N44" i="110"/>
  <c r="O44" i="110"/>
  <c r="P44" i="110"/>
  <c r="Q44" i="110"/>
  <c r="R44" i="110"/>
  <c r="K45" i="110"/>
  <c r="L45" i="110"/>
  <c r="M45" i="110"/>
  <c r="N45" i="110"/>
  <c r="O45" i="110"/>
  <c r="P45" i="110"/>
  <c r="Q45" i="110"/>
  <c r="R45" i="110"/>
  <c r="K46" i="110"/>
  <c r="L46" i="110"/>
  <c r="M46" i="110"/>
  <c r="N46" i="110"/>
  <c r="O46" i="110"/>
  <c r="P46" i="110"/>
  <c r="Q46" i="110"/>
  <c r="R46" i="110"/>
  <c r="K47" i="110"/>
  <c r="L47" i="110"/>
  <c r="M47" i="110"/>
  <c r="N47" i="110"/>
  <c r="O47" i="110"/>
  <c r="P47" i="110"/>
  <c r="Q47" i="110"/>
  <c r="R47" i="110"/>
  <c r="K48" i="110"/>
  <c r="L48" i="110"/>
  <c r="M48" i="110"/>
  <c r="N48" i="110"/>
  <c r="O48" i="110"/>
  <c r="P48" i="110"/>
  <c r="Q48" i="110"/>
  <c r="R48" i="110"/>
  <c r="K49" i="110"/>
  <c r="L49" i="110"/>
  <c r="M49" i="110"/>
  <c r="N49" i="110"/>
  <c r="O49" i="110"/>
  <c r="P49" i="110"/>
  <c r="Q49" i="110"/>
  <c r="R49" i="110"/>
  <c r="K50" i="110"/>
  <c r="L50" i="110"/>
  <c r="M50" i="110"/>
  <c r="N50" i="110"/>
  <c r="O50" i="110"/>
  <c r="P50" i="110"/>
  <c r="Q50" i="110"/>
  <c r="R50" i="110"/>
  <c r="K52" i="110"/>
  <c r="L52" i="110"/>
  <c r="M52" i="110"/>
  <c r="N52" i="110"/>
  <c r="O52" i="110"/>
  <c r="P52" i="110"/>
  <c r="Q52" i="110"/>
  <c r="R52" i="110"/>
  <c r="K53" i="110"/>
  <c r="L53" i="110"/>
  <c r="M53" i="110"/>
  <c r="N53" i="110"/>
  <c r="O53" i="110"/>
  <c r="G53" i="110" s="1"/>
  <c r="P53" i="110"/>
  <c r="Q53" i="110"/>
  <c r="R53" i="110"/>
  <c r="K54" i="110"/>
  <c r="L54" i="110"/>
  <c r="M54" i="110"/>
  <c r="N54" i="110"/>
  <c r="O54" i="110"/>
  <c r="P54" i="110"/>
  <c r="Q54" i="110"/>
  <c r="R54" i="110"/>
  <c r="K55" i="110"/>
  <c r="L55" i="110"/>
  <c r="M55" i="110"/>
  <c r="N55" i="110"/>
  <c r="O55" i="110"/>
  <c r="P55" i="110"/>
  <c r="Q55" i="110"/>
  <c r="R55" i="110"/>
  <c r="K56" i="110"/>
  <c r="L56" i="110"/>
  <c r="M56" i="110"/>
  <c r="N56" i="110"/>
  <c r="O56" i="110"/>
  <c r="P56" i="110"/>
  <c r="Q56" i="110"/>
  <c r="R56" i="110"/>
  <c r="K57" i="110"/>
  <c r="L57" i="110"/>
  <c r="M57" i="110"/>
  <c r="N57" i="110"/>
  <c r="O57" i="110"/>
  <c r="P57" i="110"/>
  <c r="Q57" i="110"/>
  <c r="R57" i="110"/>
  <c r="K58" i="110"/>
  <c r="L58" i="110"/>
  <c r="M58" i="110"/>
  <c r="N58" i="110"/>
  <c r="O58" i="110"/>
  <c r="P58" i="110"/>
  <c r="Q58" i="110"/>
  <c r="R58" i="110"/>
  <c r="K59" i="110"/>
  <c r="L59" i="110"/>
  <c r="M59" i="110"/>
  <c r="N59" i="110"/>
  <c r="O59" i="110"/>
  <c r="P59" i="110"/>
  <c r="Q59" i="110"/>
  <c r="R59" i="110"/>
  <c r="K60" i="110"/>
  <c r="L60" i="110"/>
  <c r="M60" i="110"/>
  <c r="N60" i="110"/>
  <c r="O60" i="110"/>
  <c r="P60" i="110"/>
  <c r="Q60" i="110"/>
  <c r="R60" i="110"/>
  <c r="K61" i="110"/>
  <c r="L61" i="110"/>
  <c r="M61" i="110"/>
  <c r="N61" i="110"/>
  <c r="O61" i="110"/>
  <c r="P61" i="110"/>
  <c r="Q61" i="110"/>
  <c r="R61" i="110"/>
  <c r="E8" i="109"/>
  <c r="F8" i="109"/>
  <c r="G8" i="109"/>
  <c r="H8" i="109"/>
  <c r="I8" i="109"/>
  <c r="J8" i="109"/>
  <c r="E9" i="109"/>
  <c r="F9" i="109"/>
  <c r="G9" i="109"/>
  <c r="H9" i="109"/>
  <c r="I9" i="109"/>
  <c r="J9" i="109"/>
  <c r="E10" i="109"/>
  <c r="F10" i="109"/>
  <c r="G10" i="109"/>
  <c r="H10" i="109"/>
  <c r="I10" i="109"/>
  <c r="J10" i="109"/>
  <c r="E11" i="109"/>
  <c r="F11" i="109"/>
  <c r="G11" i="109"/>
  <c r="H11" i="109"/>
  <c r="I11" i="109"/>
  <c r="J11" i="109"/>
  <c r="K13" i="109"/>
  <c r="N13" i="109"/>
  <c r="O13" i="109"/>
  <c r="Q13" i="109"/>
  <c r="R13" i="109"/>
  <c r="K14" i="109"/>
  <c r="N14" i="109"/>
  <c r="O14" i="109"/>
  <c r="Q14" i="109"/>
  <c r="R14" i="109"/>
  <c r="K15" i="109"/>
  <c r="L15" i="109"/>
  <c r="M15" i="109"/>
  <c r="N15" i="109"/>
  <c r="O15" i="109"/>
  <c r="P15" i="109"/>
  <c r="S15" i="109"/>
  <c r="Q15" i="109"/>
  <c r="R15" i="109"/>
  <c r="J15" i="109" s="1"/>
  <c r="K16" i="109"/>
  <c r="L16" i="109"/>
  <c r="M16" i="109"/>
  <c r="N16" i="109"/>
  <c r="O16" i="109"/>
  <c r="P16" i="109"/>
  <c r="S16" i="109" s="1"/>
  <c r="Q16" i="109"/>
  <c r="R16" i="109"/>
  <c r="K17" i="109"/>
  <c r="N17" i="109"/>
  <c r="O17" i="109"/>
  <c r="P17" i="109"/>
  <c r="Q17" i="109"/>
  <c r="R17" i="109"/>
  <c r="K18" i="109"/>
  <c r="L18" i="109"/>
  <c r="M18" i="109"/>
  <c r="N18" i="109"/>
  <c r="O18" i="109"/>
  <c r="P18" i="109"/>
  <c r="Q18" i="109"/>
  <c r="R18" i="109"/>
  <c r="H18" i="109" s="1"/>
  <c r="K19" i="109"/>
  <c r="L19" i="109"/>
  <c r="M19" i="109"/>
  <c r="N19" i="109"/>
  <c r="O19" i="109"/>
  <c r="P19" i="109"/>
  <c r="Q19" i="109"/>
  <c r="R19" i="109"/>
  <c r="K20" i="109"/>
  <c r="L20" i="109"/>
  <c r="M20" i="109"/>
  <c r="N20" i="109"/>
  <c r="O20" i="109"/>
  <c r="P20" i="109"/>
  <c r="Q20" i="109"/>
  <c r="R20" i="109"/>
  <c r="K23" i="109"/>
  <c r="L23" i="109"/>
  <c r="M23" i="109"/>
  <c r="N23" i="109"/>
  <c r="O23" i="109"/>
  <c r="P23" i="109"/>
  <c r="Q23" i="109"/>
  <c r="R23" i="109"/>
  <c r="K24" i="109"/>
  <c r="L24" i="109"/>
  <c r="M24" i="109"/>
  <c r="N24" i="109"/>
  <c r="O24" i="109"/>
  <c r="P24" i="109"/>
  <c r="Q24" i="109"/>
  <c r="R24" i="109"/>
  <c r="K26" i="109"/>
  <c r="L26" i="109"/>
  <c r="M26" i="109"/>
  <c r="N26" i="109"/>
  <c r="O26" i="109"/>
  <c r="P26" i="109"/>
  <c r="Q26" i="109"/>
  <c r="R26" i="109"/>
  <c r="K27" i="109"/>
  <c r="L27" i="109"/>
  <c r="M27" i="109"/>
  <c r="N27" i="109"/>
  <c r="O27" i="109"/>
  <c r="P27" i="109"/>
  <c r="Q27" i="109"/>
  <c r="R27" i="109"/>
  <c r="K28" i="109"/>
  <c r="L28" i="109"/>
  <c r="M28" i="109"/>
  <c r="N28" i="109"/>
  <c r="O28" i="109"/>
  <c r="P28" i="109"/>
  <c r="Q28" i="109"/>
  <c r="R28" i="109"/>
  <c r="K29" i="109"/>
  <c r="L29" i="109"/>
  <c r="M29" i="109"/>
  <c r="N29" i="109"/>
  <c r="O29" i="109"/>
  <c r="P29" i="109"/>
  <c r="Q29" i="109"/>
  <c r="R29" i="109"/>
  <c r="K30" i="109"/>
  <c r="L30" i="109"/>
  <c r="M30" i="109"/>
  <c r="N30" i="109"/>
  <c r="O30" i="109"/>
  <c r="P30" i="109"/>
  <c r="Q30" i="109"/>
  <c r="R30" i="109"/>
  <c r="K32" i="109"/>
  <c r="L32" i="109"/>
  <c r="M32" i="109"/>
  <c r="N32" i="109"/>
  <c r="O32" i="109"/>
  <c r="P32" i="109"/>
  <c r="Q32" i="109"/>
  <c r="R32" i="109"/>
  <c r="K33" i="109"/>
  <c r="L33" i="109"/>
  <c r="M33" i="109"/>
  <c r="N33" i="109"/>
  <c r="O33" i="109"/>
  <c r="P33" i="109"/>
  <c r="Q33" i="109"/>
  <c r="R33" i="109"/>
  <c r="H33" i="109" s="1"/>
  <c r="K34" i="109"/>
  <c r="L34" i="109"/>
  <c r="M34" i="109"/>
  <c r="N34" i="109"/>
  <c r="O34" i="109"/>
  <c r="P34" i="109"/>
  <c r="Q34" i="109"/>
  <c r="R34" i="109"/>
  <c r="K35" i="109"/>
  <c r="L35" i="109"/>
  <c r="M35" i="109"/>
  <c r="N35" i="109"/>
  <c r="O35" i="109"/>
  <c r="P35" i="109"/>
  <c r="Q35" i="109"/>
  <c r="R35" i="109"/>
  <c r="H35" i="109" s="1"/>
  <c r="K36" i="109"/>
  <c r="L36" i="109"/>
  <c r="M36" i="109"/>
  <c r="N36" i="109"/>
  <c r="O36" i="109"/>
  <c r="P36" i="109"/>
  <c r="Q36" i="109"/>
  <c r="R36" i="109"/>
  <c r="K37" i="109"/>
  <c r="L37" i="109"/>
  <c r="M37" i="109"/>
  <c r="N37" i="109"/>
  <c r="O37" i="109"/>
  <c r="P37" i="109"/>
  <c r="Q37" i="109"/>
  <c r="R37" i="109"/>
  <c r="K38" i="109"/>
  <c r="L38" i="109"/>
  <c r="M38" i="109"/>
  <c r="N38" i="109"/>
  <c r="O38" i="109"/>
  <c r="P38" i="109"/>
  <c r="Q38" i="109"/>
  <c r="R38" i="109"/>
  <c r="K39" i="109"/>
  <c r="L39" i="109"/>
  <c r="M39" i="109"/>
  <c r="N39" i="109"/>
  <c r="O39" i="109"/>
  <c r="P39" i="109"/>
  <c r="Q39" i="109"/>
  <c r="R39" i="109"/>
  <c r="K40" i="109"/>
  <c r="L40" i="109"/>
  <c r="M40" i="109"/>
  <c r="N40" i="109"/>
  <c r="O40" i="109"/>
  <c r="P40" i="109"/>
  <c r="Q40" i="109"/>
  <c r="R40" i="109"/>
  <c r="K41" i="109"/>
  <c r="L41" i="109"/>
  <c r="M41" i="109"/>
  <c r="N41" i="109"/>
  <c r="O41" i="109"/>
  <c r="P41" i="109"/>
  <c r="Q41" i="109"/>
  <c r="R41" i="109"/>
  <c r="K42" i="109"/>
  <c r="L42" i="109"/>
  <c r="M42" i="109"/>
  <c r="N42" i="109"/>
  <c r="O42" i="109"/>
  <c r="P42" i="109"/>
  <c r="Q42" i="109"/>
  <c r="R42" i="109"/>
  <c r="K43" i="109"/>
  <c r="L43" i="109"/>
  <c r="M43" i="109"/>
  <c r="N43" i="109"/>
  <c r="O43" i="109"/>
  <c r="P43" i="109"/>
  <c r="Q43" i="109"/>
  <c r="R43" i="109"/>
  <c r="K44" i="109"/>
  <c r="L44" i="109"/>
  <c r="M44" i="109"/>
  <c r="N44" i="109"/>
  <c r="O44" i="109"/>
  <c r="P44" i="109"/>
  <c r="Q44" i="109"/>
  <c r="R44" i="109"/>
  <c r="K45" i="109"/>
  <c r="L45" i="109"/>
  <c r="M45" i="109"/>
  <c r="N45" i="109"/>
  <c r="O45" i="109"/>
  <c r="P45" i="109"/>
  <c r="Q45" i="109"/>
  <c r="R45" i="109"/>
  <c r="K46" i="109"/>
  <c r="L46" i="109"/>
  <c r="M46" i="109"/>
  <c r="N46" i="109"/>
  <c r="O46" i="109"/>
  <c r="P46" i="109"/>
  <c r="Q46" i="109"/>
  <c r="R46" i="109"/>
  <c r="K48" i="109"/>
  <c r="L48" i="109"/>
  <c r="M48" i="109"/>
  <c r="N48" i="109"/>
  <c r="E48" i="109" s="1"/>
  <c r="O48" i="109"/>
  <c r="P48" i="109"/>
  <c r="Q48" i="109"/>
  <c r="R48" i="109"/>
  <c r="K49" i="109"/>
  <c r="L49" i="109"/>
  <c r="M49" i="109"/>
  <c r="N49" i="109"/>
  <c r="O49" i="109"/>
  <c r="P49" i="109"/>
  <c r="Q49" i="109"/>
  <c r="R49" i="109"/>
  <c r="K50" i="109"/>
  <c r="L50" i="109"/>
  <c r="M50" i="109"/>
  <c r="N50" i="109"/>
  <c r="O50" i="109"/>
  <c r="P50" i="109"/>
  <c r="Q50" i="109"/>
  <c r="R50" i="109"/>
  <c r="K51" i="109"/>
  <c r="L51" i="109"/>
  <c r="M51" i="109"/>
  <c r="N51" i="109"/>
  <c r="O51" i="109"/>
  <c r="P51" i="109"/>
  <c r="Q51" i="109"/>
  <c r="R51" i="109"/>
  <c r="K52" i="109"/>
  <c r="L52" i="109"/>
  <c r="M52" i="109"/>
  <c r="N52" i="109"/>
  <c r="O52" i="109"/>
  <c r="P52" i="109"/>
  <c r="Q52" i="109"/>
  <c r="R52" i="109"/>
  <c r="I6" i="108"/>
  <c r="K6" i="108"/>
  <c r="L6" i="108"/>
  <c r="I7" i="108"/>
  <c r="K7" i="108"/>
  <c r="L7" i="108"/>
  <c r="E8" i="108"/>
  <c r="F8" i="108"/>
  <c r="G8" i="108"/>
  <c r="H8" i="108"/>
  <c r="I8" i="108"/>
  <c r="J8" i="108"/>
  <c r="K8" i="108"/>
  <c r="L8" i="108"/>
  <c r="M8" i="108"/>
  <c r="N8" i="108"/>
  <c r="E9" i="108"/>
  <c r="F9" i="108"/>
  <c r="G9" i="108"/>
  <c r="H9" i="108"/>
  <c r="I9" i="108"/>
  <c r="J9" i="108"/>
  <c r="K9" i="108"/>
  <c r="L9" i="108"/>
  <c r="M9" i="108"/>
  <c r="N9" i="108"/>
  <c r="E10" i="108"/>
  <c r="F10" i="108"/>
  <c r="G10" i="108"/>
  <c r="H10" i="108"/>
  <c r="I10" i="108"/>
  <c r="J10" i="108"/>
  <c r="K10" i="108"/>
  <c r="L10" i="108"/>
  <c r="M10" i="108"/>
  <c r="N10" i="108"/>
  <c r="E11" i="108"/>
  <c r="F11" i="108"/>
  <c r="G11" i="108"/>
  <c r="H11" i="108"/>
  <c r="I11" i="108"/>
  <c r="J11" i="108"/>
  <c r="K11" i="108"/>
  <c r="L11" i="108"/>
  <c r="M11" i="108"/>
  <c r="N11" i="108"/>
  <c r="E12" i="108"/>
  <c r="F12" i="108"/>
  <c r="G12" i="108"/>
  <c r="H12" i="108"/>
  <c r="I12" i="108"/>
  <c r="J12" i="108"/>
  <c r="K12" i="108"/>
  <c r="L12" i="108"/>
  <c r="M12" i="108"/>
  <c r="N12" i="108"/>
  <c r="O13" i="108"/>
  <c r="P13" i="108"/>
  <c r="Q13" i="108"/>
  <c r="R13" i="108"/>
  <c r="G13" i="108" s="1"/>
  <c r="S13" i="108"/>
  <c r="T13" i="108"/>
  <c r="U13" i="108"/>
  <c r="V13" i="108"/>
  <c r="X13" i="108"/>
  <c r="J13" i="108" s="1"/>
  <c r="Z13" i="108"/>
  <c r="AC13" i="108"/>
  <c r="AD13" i="108"/>
  <c r="O14" i="108"/>
  <c r="P14" i="108"/>
  <c r="Q14" i="108"/>
  <c r="R14" i="108"/>
  <c r="H14" i="108" s="1"/>
  <c r="S14" i="108"/>
  <c r="T14" i="108"/>
  <c r="U14" i="108"/>
  <c r="V14" i="108"/>
  <c r="X14" i="108"/>
  <c r="Z14" i="108"/>
  <c r="AA14" i="108"/>
  <c r="AB14" i="108"/>
  <c r="AC14" i="108"/>
  <c r="AD14" i="108"/>
  <c r="O15" i="108"/>
  <c r="P15" i="108"/>
  <c r="Q15" i="108"/>
  <c r="R15" i="108"/>
  <c r="S15" i="108"/>
  <c r="T15" i="108"/>
  <c r="U15" i="108"/>
  <c r="V15" i="108"/>
  <c r="X15" i="108"/>
  <c r="Z15" i="108"/>
  <c r="AA15" i="108"/>
  <c r="AB15" i="108"/>
  <c r="AC15" i="108"/>
  <c r="AD15" i="108"/>
  <c r="O16" i="108"/>
  <c r="P16" i="108"/>
  <c r="Q16" i="108"/>
  <c r="R16" i="108"/>
  <c r="S16" i="108"/>
  <c r="T16" i="108"/>
  <c r="U16" i="108"/>
  <c r="V16" i="108"/>
  <c r="W16" i="108"/>
  <c r="K16" i="108" s="1"/>
  <c r="X16" i="108"/>
  <c r="Y16" i="108"/>
  <c r="Z16" i="108"/>
  <c r="AA16" i="108"/>
  <c r="AB16" i="108"/>
  <c r="AC16" i="108"/>
  <c r="AD16" i="108"/>
  <c r="L16" i="108" s="1"/>
  <c r="O17" i="108"/>
  <c r="P17" i="108"/>
  <c r="Q17" i="108"/>
  <c r="R17" i="108"/>
  <c r="S17" i="108"/>
  <c r="T17" i="108"/>
  <c r="U17" i="108"/>
  <c r="V17" i="108"/>
  <c r="W17" i="108"/>
  <c r="X17" i="108"/>
  <c r="Y17" i="108"/>
  <c r="Z17" i="108"/>
  <c r="AA17" i="108"/>
  <c r="AB17" i="108"/>
  <c r="AC17" i="108"/>
  <c r="AD17" i="108"/>
  <c r="O18" i="108"/>
  <c r="P18" i="108"/>
  <c r="Q18" i="108"/>
  <c r="R18" i="108"/>
  <c r="S18" i="108"/>
  <c r="T18" i="108"/>
  <c r="U18" i="108"/>
  <c r="V18" i="108"/>
  <c r="X18" i="108"/>
  <c r="J18" i="108" s="1"/>
  <c r="Z18" i="108"/>
  <c r="AA18" i="108"/>
  <c r="AB18" i="108"/>
  <c r="AC18" i="108"/>
  <c r="AD18" i="108"/>
  <c r="O19" i="108"/>
  <c r="P19" i="108"/>
  <c r="Q19" i="108"/>
  <c r="R19" i="108"/>
  <c r="S19" i="108"/>
  <c r="T19" i="108"/>
  <c r="U19" i="108"/>
  <c r="V19" i="108"/>
  <c r="W19" i="108"/>
  <c r="K19" i="108" s="1"/>
  <c r="X19" i="108"/>
  <c r="Y19" i="108"/>
  <c r="Z19" i="108"/>
  <c r="AA19" i="108"/>
  <c r="AB19" i="108"/>
  <c r="AC19" i="108"/>
  <c r="AD19" i="108"/>
  <c r="O20" i="108"/>
  <c r="P20" i="108"/>
  <c r="Q20" i="108"/>
  <c r="R20" i="108"/>
  <c r="S20" i="108"/>
  <c r="T20" i="108"/>
  <c r="U20" i="108"/>
  <c r="V20" i="108"/>
  <c r="W20" i="108"/>
  <c r="X20" i="108"/>
  <c r="Y20" i="108"/>
  <c r="Z20" i="108"/>
  <c r="AA20" i="108"/>
  <c r="AB20" i="108"/>
  <c r="AC20" i="108"/>
  <c r="AD20" i="108"/>
  <c r="O21" i="108"/>
  <c r="P21" i="108"/>
  <c r="Q21" i="108"/>
  <c r="R21" i="108"/>
  <c r="S21" i="108"/>
  <c r="T21" i="108"/>
  <c r="U21" i="108"/>
  <c r="V21" i="108"/>
  <c r="W21" i="108"/>
  <c r="X21" i="108"/>
  <c r="Y21" i="108"/>
  <c r="Z21" i="108"/>
  <c r="AA21" i="108"/>
  <c r="AB21" i="108"/>
  <c r="AC21" i="108"/>
  <c r="AD21" i="108"/>
  <c r="O24" i="108"/>
  <c r="P24" i="108"/>
  <c r="Q24" i="108"/>
  <c r="R24" i="108"/>
  <c r="S24" i="108"/>
  <c r="T24" i="108"/>
  <c r="U24" i="108"/>
  <c r="V24" i="108"/>
  <c r="W24" i="108"/>
  <c r="K24" i="108" s="1"/>
  <c r="X24" i="108"/>
  <c r="Y24" i="108"/>
  <c r="Z24" i="108"/>
  <c r="AA24" i="108"/>
  <c r="AB24" i="108"/>
  <c r="AC24" i="108"/>
  <c r="AD24" i="108"/>
  <c r="O25" i="108"/>
  <c r="P25" i="108"/>
  <c r="Q25" i="108"/>
  <c r="R25" i="108"/>
  <c r="S25" i="108"/>
  <c r="T25" i="108"/>
  <c r="U25" i="108"/>
  <c r="V25" i="108"/>
  <c r="W25" i="108"/>
  <c r="K25" i="108" s="1"/>
  <c r="X25" i="108"/>
  <c r="Y25" i="108"/>
  <c r="Z25" i="108"/>
  <c r="AA25" i="108"/>
  <c r="AB25" i="108"/>
  <c r="AC25" i="108"/>
  <c r="AD25" i="108"/>
  <c r="O26" i="108"/>
  <c r="P26" i="108"/>
  <c r="Q26" i="108"/>
  <c r="R26" i="108"/>
  <c r="S26" i="108"/>
  <c r="T26" i="108"/>
  <c r="U26" i="108"/>
  <c r="V26" i="108"/>
  <c r="W26" i="108"/>
  <c r="K26" i="108" s="1"/>
  <c r="X26" i="108"/>
  <c r="Y26" i="108"/>
  <c r="Z26" i="108"/>
  <c r="AA26" i="108"/>
  <c r="AB26" i="108"/>
  <c r="AC26" i="108"/>
  <c r="AD26" i="108"/>
  <c r="O27" i="108"/>
  <c r="P27" i="108"/>
  <c r="Q27" i="108"/>
  <c r="R27" i="108"/>
  <c r="S27" i="108"/>
  <c r="T27" i="108"/>
  <c r="U27" i="108"/>
  <c r="V27" i="108"/>
  <c r="W27" i="108"/>
  <c r="X27" i="108"/>
  <c r="Y27" i="108"/>
  <c r="Z27" i="108"/>
  <c r="AA27" i="108"/>
  <c r="AB27" i="108"/>
  <c r="AC27" i="108"/>
  <c r="AD27" i="108"/>
  <c r="O28" i="108"/>
  <c r="P28" i="108"/>
  <c r="Q28" i="108"/>
  <c r="R28" i="108"/>
  <c r="S28" i="108"/>
  <c r="T28" i="108"/>
  <c r="U28" i="108"/>
  <c r="V28" i="108"/>
  <c r="W28" i="108"/>
  <c r="X28" i="108"/>
  <c r="Y28" i="108"/>
  <c r="Z28" i="108"/>
  <c r="AA28" i="108"/>
  <c r="AB28" i="108"/>
  <c r="AC28" i="108"/>
  <c r="AD28" i="108"/>
  <c r="O29" i="108"/>
  <c r="P29" i="108"/>
  <c r="Q29" i="108"/>
  <c r="R29" i="108"/>
  <c r="S29" i="108"/>
  <c r="T29" i="108"/>
  <c r="U29" i="108"/>
  <c r="V29" i="108"/>
  <c r="W29" i="108"/>
  <c r="X29" i="108"/>
  <c r="Y29" i="108"/>
  <c r="Z29" i="108"/>
  <c r="M29" i="108" s="1"/>
  <c r="AA29" i="108"/>
  <c r="AB29" i="108"/>
  <c r="AC29" i="108"/>
  <c r="AD29" i="108"/>
  <c r="O31" i="108"/>
  <c r="P31" i="108"/>
  <c r="Q31" i="108"/>
  <c r="R31" i="108"/>
  <c r="S31" i="108"/>
  <c r="T31" i="108"/>
  <c r="U31" i="108"/>
  <c r="V31" i="108"/>
  <c r="W31" i="108"/>
  <c r="X31" i="108"/>
  <c r="Y31" i="108"/>
  <c r="Z31" i="108"/>
  <c r="AA31" i="108"/>
  <c r="AB31" i="108"/>
  <c r="AC31" i="108"/>
  <c r="AD31" i="108"/>
  <c r="O32" i="108"/>
  <c r="P32" i="108"/>
  <c r="Q32" i="108"/>
  <c r="R32" i="108"/>
  <c r="S32" i="108"/>
  <c r="T32" i="108"/>
  <c r="U32" i="108"/>
  <c r="V32" i="108"/>
  <c r="W32" i="108"/>
  <c r="X32" i="108"/>
  <c r="Y32" i="108"/>
  <c r="Z32" i="108"/>
  <c r="AA32" i="108"/>
  <c r="AB32" i="108"/>
  <c r="AC32" i="108"/>
  <c r="AD32" i="108"/>
  <c r="O33" i="108"/>
  <c r="P33" i="108"/>
  <c r="Q33" i="108"/>
  <c r="R33" i="108"/>
  <c r="S33" i="108"/>
  <c r="T33" i="108"/>
  <c r="U33" i="108"/>
  <c r="V33" i="108"/>
  <c r="W33" i="108"/>
  <c r="X33" i="108"/>
  <c r="Y33" i="108"/>
  <c r="Z33" i="108"/>
  <c r="AA33" i="108"/>
  <c r="AB33" i="108"/>
  <c r="AC33" i="108"/>
  <c r="AD33" i="108"/>
  <c r="O34" i="108"/>
  <c r="P34" i="108"/>
  <c r="Q34" i="108"/>
  <c r="R34" i="108"/>
  <c r="S34" i="108"/>
  <c r="T34" i="108"/>
  <c r="U34" i="108"/>
  <c r="V34" i="108"/>
  <c r="W34" i="108"/>
  <c r="X34" i="108"/>
  <c r="Y34" i="108"/>
  <c r="Z34" i="108"/>
  <c r="AA34" i="108"/>
  <c r="AB34" i="108"/>
  <c r="AC34" i="108"/>
  <c r="AD34" i="108"/>
  <c r="O35" i="108"/>
  <c r="P35" i="108"/>
  <c r="Q35" i="108"/>
  <c r="R35" i="108"/>
  <c r="S35" i="108"/>
  <c r="T35" i="108"/>
  <c r="U35" i="108"/>
  <c r="V35" i="108"/>
  <c r="W35" i="108"/>
  <c r="X35" i="108"/>
  <c r="Y35" i="108"/>
  <c r="Z35" i="108"/>
  <c r="AA35" i="108"/>
  <c r="AB35" i="108"/>
  <c r="AC35" i="108"/>
  <c r="AD35" i="108"/>
  <c r="O36" i="108"/>
  <c r="P36" i="108"/>
  <c r="Q36" i="108"/>
  <c r="R36" i="108"/>
  <c r="S36" i="108"/>
  <c r="T36" i="108"/>
  <c r="U36" i="108"/>
  <c r="V36" i="108"/>
  <c r="W36" i="108"/>
  <c r="X36" i="108"/>
  <c r="Y36" i="108"/>
  <c r="Z36" i="108"/>
  <c r="AA36" i="108"/>
  <c r="AB36" i="108"/>
  <c r="AC36" i="108"/>
  <c r="AD36" i="108"/>
  <c r="O37" i="108"/>
  <c r="P37" i="108"/>
  <c r="Q37" i="108"/>
  <c r="R37" i="108"/>
  <c r="S37" i="108"/>
  <c r="T37" i="108"/>
  <c r="U37" i="108"/>
  <c r="V37" i="108"/>
  <c r="W37" i="108"/>
  <c r="X37" i="108"/>
  <c r="Y37" i="108"/>
  <c r="Z37" i="108"/>
  <c r="AA37" i="108"/>
  <c r="AB37" i="108"/>
  <c r="AC37" i="108"/>
  <c r="AD37" i="108"/>
  <c r="O38" i="108"/>
  <c r="P38" i="108"/>
  <c r="Q38" i="108"/>
  <c r="R38" i="108"/>
  <c r="S38" i="108"/>
  <c r="T38" i="108"/>
  <c r="U38" i="108"/>
  <c r="V38" i="108"/>
  <c r="W38" i="108"/>
  <c r="X38" i="108"/>
  <c r="Y38" i="108"/>
  <c r="Z38" i="108"/>
  <c r="M38" i="108" s="1"/>
  <c r="AA38" i="108"/>
  <c r="AB38" i="108"/>
  <c r="AC38" i="108"/>
  <c r="AD38" i="108"/>
  <c r="O39" i="108"/>
  <c r="P39" i="108"/>
  <c r="Q39" i="108"/>
  <c r="R39" i="108"/>
  <c r="S39" i="108"/>
  <c r="T39" i="108"/>
  <c r="U39" i="108"/>
  <c r="V39" i="108"/>
  <c r="W39" i="108"/>
  <c r="X39" i="108"/>
  <c r="Y39" i="108"/>
  <c r="Z39" i="108"/>
  <c r="AA39" i="108"/>
  <c r="AB39" i="108"/>
  <c r="AC39" i="108"/>
  <c r="AD39" i="108"/>
  <c r="O40" i="108"/>
  <c r="P40" i="108"/>
  <c r="Q40" i="108"/>
  <c r="R40" i="108"/>
  <c r="S40" i="108"/>
  <c r="T40" i="108"/>
  <c r="U40" i="108"/>
  <c r="V40" i="108"/>
  <c r="W40" i="108"/>
  <c r="X40" i="108"/>
  <c r="Y40" i="108"/>
  <c r="Z40" i="108"/>
  <c r="M40" i="108" s="1"/>
  <c r="AA40" i="108"/>
  <c r="AB40" i="108"/>
  <c r="AC40" i="108"/>
  <c r="AD40" i="108"/>
  <c r="O42" i="108"/>
  <c r="P42" i="108"/>
  <c r="Q42" i="108"/>
  <c r="R42" i="108"/>
  <c r="S42" i="108"/>
  <c r="T42" i="108"/>
  <c r="U42" i="108"/>
  <c r="V42" i="108"/>
  <c r="W42" i="108"/>
  <c r="X42" i="108"/>
  <c r="Y42" i="108"/>
  <c r="Z42" i="108"/>
  <c r="M42" i="108" s="1"/>
  <c r="AA42" i="108"/>
  <c r="AB42" i="108"/>
  <c r="AC42" i="108"/>
  <c r="AD42" i="108"/>
  <c r="O43" i="108"/>
  <c r="P43" i="108"/>
  <c r="Q43" i="108"/>
  <c r="R43" i="108"/>
  <c r="S43" i="108"/>
  <c r="T43" i="108"/>
  <c r="U43" i="108"/>
  <c r="V43" i="108"/>
  <c r="W43" i="108"/>
  <c r="X43" i="108"/>
  <c r="Y43" i="108"/>
  <c r="Z43" i="108"/>
  <c r="M43" i="108" s="1"/>
  <c r="AA43" i="108"/>
  <c r="AB43" i="108"/>
  <c r="AC43" i="108"/>
  <c r="AD43" i="108"/>
  <c r="O44" i="108"/>
  <c r="P44" i="108"/>
  <c r="Q44" i="108"/>
  <c r="R44" i="108"/>
  <c r="S44" i="108"/>
  <c r="T44" i="108"/>
  <c r="U44" i="108"/>
  <c r="V44" i="108"/>
  <c r="W44" i="108"/>
  <c r="X44" i="108"/>
  <c r="Y44" i="108"/>
  <c r="Z44" i="108"/>
  <c r="AA44" i="108"/>
  <c r="AB44" i="108"/>
  <c r="AC44" i="108"/>
  <c r="AD44" i="108"/>
  <c r="O45" i="108"/>
  <c r="P45" i="108"/>
  <c r="Q45" i="108"/>
  <c r="R45" i="108"/>
  <c r="S45" i="108"/>
  <c r="T45" i="108"/>
  <c r="U45" i="108"/>
  <c r="V45" i="108"/>
  <c r="W45" i="108"/>
  <c r="X45" i="108"/>
  <c r="Y45" i="108"/>
  <c r="Z45" i="108"/>
  <c r="AA45" i="108"/>
  <c r="AB45" i="108"/>
  <c r="AC45" i="108"/>
  <c r="AD45" i="108"/>
  <c r="O46" i="108"/>
  <c r="P46" i="108"/>
  <c r="Q46" i="108"/>
  <c r="R46" i="108"/>
  <c r="S46" i="108"/>
  <c r="T46" i="108"/>
  <c r="U46" i="108"/>
  <c r="V46" i="108"/>
  <c r="W46" i="108"/>
  <c r="X46" i="108"/>
  <c r="Y46" i="108"/>
  <c r="Z46" i="108"/>
  <c r="AA46" i="108"/>
  <c r="AB46" i="108"/>
  <c r="AC46" i="108"/>
  <c r="AD46" i="108"/>
  <c r="O47" i="108"/>
  <c r="P47" i="108"/>
  <c r="Q47" i="108"/>
  <c r="R47" i="108"/>
  <c r="S47" i="108"/>
  <c r="T47" i="108"/>
  <c r="U47" i="108"/>
  <c r="V47" i="108"/>
  <c r="W47" i="108"/>
  <c r="X47" i="108"/>
  <c r="Y47" i="108"/>
  <c r="Z47" i="108"/>
  <c r="AA47" i="108"/>
  <c r="AB47" i="108"/>
  <c r="AC47" i="108"/>
  <c r="AD47" i="108"/>
  <c r="O48" i="108"/>
  <c r="P48" i="108"/>
  <c r="Q48" i="108"/>
  <c r="R48" i="108"/>
  <c r="S48" i="108"/>
  <c r="T48" i="108"/>
  <c r="U48" i="108"/>
  <c r="V48" i="108"/>
  <c r="W48" i="108"/>
  <c r="X48" i="108"/>
  <c r="Y48" i="108"/>
  <c r="Z48" i="108"/>
  <c r="AA48" i="108"/>
  <c r="AB48" i="108"/>
  <c r="AC48" i="108"/>
  <c r="AD48" i="108"/>
  <c r="O49" i="108"/>
  <c r="P49" i="108"/>
  <c r="Q49" i="108"/>
  <c r="R49" i="108"/>
  <c r="S49" i="108"/>
  <c r="T49" i="108"/>
  <c r="U49" i="108"/>
  <c r="V49" i="108"/>
  <c r="W49" i="108"/>
  <c r="X49" i="108"/>
  <c r="Y49" i="108"/>
  <c r="Z49" i="108"/>
  <c r="AA49" i="108"/>
  <c r="AB49" i="108"/>
  <c r="AC49" i="108"/>
  <c r="AD49" i="108"/>
  <c r="O50" i="108"/>
  <c r="P50" i="108"/>
  <c r="Q50" i="108"/>
  <c r="R50" i="108"/>
  <c r="S50" i="108"/>
  <c r="T50" i="108"/>
  <c r="U50" i="108"/>
  <c r="V50" i="108"/>
  <c r="W50" i="108"/>
  <c r="X50" i="108"/>
  <c r="Y50" i="108"/>
  <c r="Z50" i="108"/>
  <c r="AA50" i="108"/>
  <c r="AB50" i="108"/>
  <c r="AC50" i="108"/>
  <c r="AD50" i="108"/>
  <c r="O51" i="108"/>
  <c r="P51" i="108"/>
  <c r="Q51" i="108"/>
  <c r="R51" i="108"/>
  <c r="S51" i="108"/>
  <c r="T51" i="108"/>
  <c r="U51" i="108"/>
  <c r="V51" i="108"/>
  <c r="W51" i="108"/>
  <c r="X51" i="108"/>
  <c r="Y51" i="108"/>
  <c r="Z51" i="108"/>
  <c r="AA51" i="108"/>
  <c r="AB51" i="108"/>
  <c r="AC51" i="108"/>
  <c r="AD51" i="108"/>
  <c r="O53" i="108"/>
  <c r="P53" i="108"/>
  <c r="Q53" i="108"/>
  <c r="R53" i="108"/>
  <c r="S53" i="108"/>
  <c r="T53" i="108"/>
  <c r="U53" i="108"/>
  <c r="V53" i="108"/>
  <c r="W53" i="108"/>
  <c r="X53" i="108"/>
  <c r="Y53" i="108"/>
  <c r="Z53" i="108"/>
  <c r="M53" i="108" s="1"/>
  <c r="AA53" i="108"/>
  <c r="AB53" i="108"/>
  <c r="AC53" i="108"/>
  <c r="AD53" i="108"/>
  <c r="O54" i="108"/>
  <c r="P54" i="108"/>
  <c r="Q54" i="108"/>
  <c r="R54" i="108"/>
  <c r="S54" i="108"/>
  <c r="T54" i="108"/>
  <c r="U54" i="108"/>
  <c r="V54" i="108"/>
  <c r="W54" i="108"/>
  <c r="X54" i="108"/>
  <c r="Y54" i="108"/>
  <c r="Z54" i="108"/>
  <c r="AA54" i="108"/>
  <c r="AB54" i="108"/>
  <c r="AC54" i="108"/>
  <c r="AD54" i="108"/>
  <c r="O55" i="108"/>
  <c r="P55" i="108"/>
  <c r="Q55" i="108"/>
  <c r="R55" i="108"/>
  <c r="S55" i="108"/>
  <c r="T55" i="108"/>
  <c r="U55" i="108"/>
  <c r="V55" i="108"/>
  <c r="W55" i="108"/>
  <c r="X55" i="108"/>
  <c r="Y55" i="108"/>
  <c r="Z55" i="108"/>
  <c r="AA55" i="108"/>
  <c r="AB55" i="108"/>
  <c r="AC55" i="108"/>
  <c r="AD55" i="108"/>
  <c r="O56" i="108"/>
  <c r="P56" i="108"/>
  <c r="Q56" i="108"/>
  <c r="R56" i="108"/>
  <c r="S56" i="108"/>
  <c r="T56" i="108"/>
  <c r="U56" i="108"/>
  <c r="V56" i="108"/>
  <c r="W56" i="108"/>
  <c r="X56" i="108"/>
  <c r="Y56" i="108"/>
  <c r="Z56" i="108"/>
  <c r="AA56" i="108"/>
  <c r="AB56" i="108"/>
  <c r="AC56" i="108"/>
  <c r="AD56" i="108"/>
  <c r="O57" i="108"/>
  <c r="P57" i="108"/>
  <c r="Q57" i="108"/>
  <c r="R57" i="108"/>
  <c r="S57" i="108"/>
  <c r="T57" i="108"/>
  <c r="U57" i="108"/>
  <c r="V57" i="108"/>
  <c r="W57" i="108"/>
  <c r="X57" i="108"/>
  <c r="Y57" i="108"/>
  <c r="Z57" i="108"/>
  <c r="AA57" i="108"/>
  <c r="AB57" i="108"/>
  <c r="AC57" i="108"/>
  <c r="AD57" i="108"/>
  <c r="O58" i="108"/>
  <c r="P58" i="108"/>
  <c r="Q58" i="108"/>
  <c r="R58" i="108"/>
  <c r="S58" i="108"/>
  <c r="T58" i="108"/>
  <c r="U58" i="108"/>
  <c r="V58" i="108"/>
  <c r="W58" i="108"/>
  <c r="X58" i="108"/>
  <c r="Y58" i="108"/>
  <c r="Z58" i="108"/>
  <c r="AA58" i="108"/>
  <c r="AB58" i="108"/>
  <c r="AC58" i="108"/>
  <c r="AD58" i="108"/>
  <c r="O59" i="108"/>
  <c r="P59" i="108"/>
  <c r="Q59" i="108"/>
  <c r="R59" i="108"/>
  <c r="S59" i="108"/>
  <c r="T59" i="108"/>
  <c r="U59" i="108"/>
  <c r="V59" i="108"/>
  <c r="W59" i="108"/>
  <c r="X59" i="108"/>
  <c r="Y59" i="108"/>
  <c r="Z59" i="108"/>
  <c r="AA59" i="108"/>
  <c r="AB59" i="108"/>
  <c r="AC59" i="108"/>
  <c r="AD59" i="108"/>
  <c r="O60" i="108"/>
  <c r="P60" i="108"/>
  <c r="Q60" i="108"/>
  <c r="R60" i="108"/>
  <c r="S60" i="108"/>
  <c r="T60" i="108"/>
  <c r="U60" i="108"/>
  <c r="V60" i="108"/>
  <c r="W60" i="108"/>
  <c r="X60" i="108"/>
  <c r="Y60" i="108"/>
  <c r="Z60" i="108"/>
  <c r="AA60" i="108"/>
  <c r="AB60" i="108"/>
  <c r="AC60" i="108"/>
  <c r="AD60" i="108"/>
  <c r="O61" i="108"/>
  <c r="P61" i="108"/>
  <c r="Q61" i="108"/>
  <c r="R61" i="108"/>
  <c r="S61" i="108"/>
  <c r="T61" i="108"/>
  <c r="U61" i="108"/>
  <c r="V61" i="108"/>
  <c r="W61" i="108"/>
  <c r="X61" i="108"/>
  <c r="Y61" i="108"/>
  <c r="Z61" i="108"/>
  <c r="AA61" i="108"/>
  <c r="AB61" i="108"/>
  <c r="AC61" i="108"/>
  <c r="AD61" i="108"/>
  <c r="O62" i="108"/>
  <c r="P62" i="108"/>
  <c r="Q62" i="108"/>
  <c r="R62" i="108"/>
  <c r="S62" i="108"/>
  <c r="T62" i="108"/>
  <c r="U62" i="108"/>
  <c r="V62" i="108"/>
  <c r="W62" i="108"/>
  <c r="X62" i="108"/>
  <c r="Y62" i="108"/>
  <c r="Z62" i="108"/>
  <c r="AA62" i="108"/>
  <c r="AB62" i="108"/>
  <c r="AC62" i="108"/>
  <c r="AD62" i="108"/>
  <c r="E6" i="107"/>
  <c r="F6" i="107"/>
  <c r="G6" i="107"/>
  <c r="H6" i="107"/>
  <c r="I6" i="107"/>
  <c r="J6" i="107"/>
  <c r="K6" i="107"/>
  <c r="L6" i="107"/>
  <c r="M6" i="107"/>
  <c r="N6" i="107"/>
  <c r="E7" i="107"/>
  <c r="F7" i="107"/>
  <c r="G7" i="107"/>
  <c r="H7" i="107"/>
  <c r="I7" i="107"/>
  <c r="J7" i="107"/>
  <c r="K7" i="107"/>
  <c r="L7" i="107"/>
  <c r="M7" i="107"/>
  <c r="N7" i="107"/>
  <c r="E8" i="107"/>
  <c r="F8" i="107"/>
  <c r="G8" i="107"/>
  <c r="H8" i="107"/>
  <c r="I8" i="107"/>
  <c r="J8" i="107"/>
  <c r="K8" i="107"/>
  <c r="L8" i="107"/>
  <c r="M8" i="107"/>
  <c r="N8" i="107"/>
  <c r="E9" i="107"/>
  <c r="F9" i="107"/>
  <c r="G9" i="107"/>
  <c r="H9" i="107"/>
  <c r="I9" i="107"/>
  <c r="J9" i="107"/>
  <c r="K9" i="107"/>
  <c r="L9" i="107"/>
  <c r="M9" i="107"/>
  <c r="N9" i="107"/>
  <c r="E10" i="107"/>
  <c r="F10" i="107"/>
  <c r="G10" i="107"/>
  <c r="H10" i="107"/>
  <c r="I10" i="107"/>
  <c r="J10" i="107"/>
  <c r="K10" i="107"/>
  <c r="L10" i="107"/>
  <c r="M10" i="107"/>
  <c r="N10" i="107"/>
  <c r="E11" i="107"/>
  <c r="F11" i="107"/>
  <c r="G11" i="107"/>
  <c r="H11" i="107"/>
  <c r="I11" i="107"/>
  <c r="J11" i="107"/>
  <c r="K11" i="107"/>
  <c r="L11" i="107"/>
  <c r="M11" i="107"/>
  <c r="N11" i="107"/>
  <c r="E12" i="107"/>
  <c r="F12" i="107"/>
  <c r="G12" i="107"/>
  <c r="H12" i="107"/>
  <c r="I12" i="107"/>
  <c r="J12" i="107"/>
  <c r="K12" i="107"/>
  <c r="L12" i="107"/>
  <c r="M12" i="107"/>
  <c r="N12" i="107"/>
  <c r="O13" i="107"/>
  <c r="P13" i="107"/>
  <c r="Q13" i="107"/>
  <c r="S13" i="107"/>
  <c r="T13" i="107"/>
  <c r="U13" i="107"/>
  <c r="V13" i="107"/>
  <c r="X13" i="107"/>
  <c r="Z13" i="107"/>
  <c r="AC13" i="107"/>
  <c r="AD13" i="107"/>
  <c r="O14" i="107"/>
  <c r="P14" i="107"/>
  <c r="E14" i="107" s="1"/>
  <c r="Q14" i="107"/>
  <c r="F14" i="107" s="1"/>
  <c r="R14" i="107"/>
  <c r="S14" i="107"/>
  <c r="T14" i="107"/>
  <c r="U14" i="107"/>
  <c r="V14" i="107"/>
  <c r="X14" i="107"/>
  <c r="Z14" i="107"/>
  <c r="AA14" i="107"/>
  <c r="AB14" i="107"/>
  <c r="AC14" i="107"/>
  <c r="AD14" i="107"/>
  <c r="O15" i="107"/>
  <c r="P15" i="107"/>
  <c r="Q15" i="107"/>
  <c r="R15" i="107"/>
  <c r="S15" i="107"/>
  <c r="T15" i="107"/>
  <c r="U15" i="107"/>
  <c r="V15" i="107"/>
  <c r="X15" i="107"/>
  <c r="Z15" i="107"/>
  <c r="AA15" i="107"/>
  <c r="AB15" i="107"/>
  <c r="AC15" i="107"/>
  <c r="AD15" i="107"/>
  <c r="O16" i="107"/>
  <c r="P16" i="107"/>
  <c r="Q16" i="107"/>
  <c r="R16" i="107"/>
  <c r="S16" i="107"/>
  <c r="T16" i="107"/>
  <c r="U16" i="107"/>
  <c r="V16" i="107"/>
  <c r="W16" i="107"/>
  <c r="K16" i="107" s="1"/>
  <c r="X16" i="107"/>
  <c r="Y16" i="107"/>
  <c r="Z16" i="107"/>
  <c r="AA16" i="107"/>
  <c r="AB16" i="107"/>
  <c r="AC16" i="107"/>
  <c r="AD16" i="107"/>
  <c r="O17" i="107"/>
  <c r="P17" i="107"/>
  <c r="Q17" i="107"/>
  <c r="R17" i="107"/>
  <c r="S17" i="107"/>
  <c r="T17" i="107"/>
  <c r="U17" i="107"/>
  <c r="V17" i="107"/>
  <c r="W17" i="107"/>
  <c r="K17" i="107" s="1"/>
  <c r="X17" i="107"/>
  <c r="Y17" i="107"/>
  <c r="Z17" i="107"/>
  <c r="AA17" i="107"/>
  <c r="AB17" i="107"/>
  <c r="AC17" i="107"/>
  <c r="AD17" i="107"/>
  <c r="O18" i="107"/>
  <c r="G18" i="107"/>
  <c r="L18" i="107"/>
  <c r="O19" i="107"/>
  <c r="O20" i="107"/>
  <c r="J20" i="107"/>
  <c r="O21" i="107"/>
  <c r="E21" i="107" s="1"/>
  <c r="G21" i="107"/>
  <c r="O24" i="107"/>
  <c r="P24" i="107"/>
  <c r="Q24" i="107"/>
  <c r="R24" i="107"/>
  <c r="S24" i="107"/>
  <c r="T24" i="107"/>
  <c r="U24" i="107"/>
  <c r="V24" i="107"/>
  <c r="W24" i="107"/>
  <c r="X24" i="107"/>
  <c r="Y24" i="107"/>
  <c r="Z24" i="107"/>
  <c r="M24" i="107" s="1"/>
  <c r="AA24" i="107"/>
  <c r="AB24" i="107"/>
  <c r="AC24" i="107"/>
  <c r="AD24" i="107"/>
  <c r="O25" i="107"/>
  <c r="P25" i="107"/>
  <c r="Q25" i="107"/>
  <c r="R25" i="107"/>
  <c r="S25" i="107"/>
  <c r="T25" i="107"/>
  <c r="V25" i="107"/>
  <c r="W25" i="107"/>
  <c r="X25" i="107"/>
  <c r="Y25" i="107"/>
  <c r="Z25" i="107"/>
  <c r="AA25" i="107"/>
  <c r="AB25" i="107"/>
  <c r="AC25" i="107"/>
  <c r="AD25" i="107"/>
  <c r="O27" i="107"/>
  <c r="P27" i="107"/>
  <c r="Q27" i="107"/>
  <c r="R27" i="107"/>
  <c r="S27" i="107"/>
  <c r="T27" i="107"/>
  <c r="U27" i="107"/>
  <c r="V27" i="107"/>
  <c r="W27" i="107"/>
  <c r="X27" i="107"/>
  <c r="Y27" i="107"/>
  <c r="Z27" i="107"/>
  <c r="AA27" i="107"/>
  <c r="AB27" i="107"/>
  <c r="AC27" i="107"/>
  <c r="AD27" i="107"/>
  <c r="O28" i="107"/>
  <c r="P28" i="107"/>
  <c r="Q28" i="107"/>
  <c r="R28" i="107"/>
  <c r="S28" i="107"/>
  <c r="T28" i="107"/>
  <c r="U28" i="107"/>
  <c r="V28" i="107"/>
  <c r="W28" i="107"/>
  <c r="X28" i="107"/>
  <c r="Y28" i="107"/>
  <c r="Z28" i="107"/>
  <c r="M28" i="107" s="1"/>
  <c r="AA28" i="107"/>
  <c r="AB28" i="107"/>
  <c r="AC28" i="107"/>
  <c r="AD28" i="107"/>
  <c r="O29" i="107"/>
  <c r="P29" i="107"/>
  <c r="Q29" i="107"/>
  <c r="R29" i="107"/>
  <c r="S29" i="107"/>
  <c r="T29" i="107"/>
  <c r="U29" i="107"/>
  <c r="V29" i="107"/>
  <c r="W29" i="107"/>
  <c r="X29" i="107"/>
  <c r="Y29" i="107"/>
  <c r="Z29" i="107"/>
  <c r="M29" i="107" s="1"/>
  <c r="AA29" i="107"/>
  <c r="AB29" i="107"/>
  <c r="AC29" i="107"/>
  <c r="AD29" i="107"/>
  <c r="O30" i="107"/>
  <c r="P30" i="107"/>
  <c r="Q30" i="107"/>
  <c r="R30" i="107"/>
  <c r="S30" i="107"/>
  <c r="T30" i="107"/>
  <c r="U30" i="107"/>
  <c r="V30" i="107"/>
  <c r="W30" i="107"/>
  <c r="X30" i="107"/>
  <c r="Y30" i="107"/>
  <c r="Z30" i="107"/>
  <c r="AA30" i="107"/>
  <c r="AB30" i="107"/>
  <c r="AC30" i="107"/>
  <c r="AD30" i="107"/>
  <c r="O31" i="107"/>
  <c r="P31" i="107"/>
  <c r="Q31" i="107"/>
  <c r="R31" i="107"/>
  <c r="S31" i="107"/>
  <c r="T31" i="107"/>
  <c r="U31" i="107"/>
  <c r="V31" i="107"/>
  <c r="W31" i="107"/>
  <c r="X31" i="107"/>
  <c r="Y31" i="107"/>
  <c r="Z31" i="107"/>
  <c r="M31" i="107" s="1"/>
  <c r="AA31" i="107"/>
  <c r="AB31" i="107"/>
  <c r="AC31" i="107"/>
  <c r="AD31" i="107"/>
  <c r="O33" i="107"/>
  <c r="P33" i="107"/>
  <c r="Q33" i="107"/>
  <c r="R33" i="107"/>
  <c r="S33" i="107"/>
  <c r="T33" i="107"/>
  <c r="U33" i="107"/>
  <c r="V33" i="107"/>
  <c r="W33" i="107"/>
  <c r="X33" i="107"/>
  <c r="Y33" i="107"/>
  <c r="Z33" i="107"/>
  <c r="M33" i="107" s="1"/>
  <c r="AA33" i="107"/>
  <c r="AB33" i="107"/>
  <c r="AC33" i="107"/>
  <c r="AD33" i="107"/>
  <c r="O34" i="107"/>
  <c r="P34" i="107"/>
  <c r="Q34" i="107"/>
  <c r="R34" i="107"/>
  <c r="S34" i="107"/>
  <c r="T34" i="107"/>
  <c r="U34" i="107"/>
  <c r="V34" i="107"/>
  <c r="W34" i="107"/>
  <c r="X34" i="107"/>
  <c r="Y34" i="107"/>
  <c r="Z34" i="107"/>
  <c r="M34" i="107" s="1"/>
  <c r="AA34" i="107"/>
  <c r="AB34" i="107"/>
  <c r="AC34" i="107"/>
  <c r="AD34" i="107"/>
  <c r="O35" i="107"/>
  <c r="P35" i="107"/>
  <c r="Q35" i="107"/>
  <c r="R35" i="107"/>
  <c r="S35" i="107"/>
  <c r="T35" i="107"/>
  <c r="U35" i="107"/>
  <c r="V35" i="107"/>
  <c r="W35" i="107"/>
  <c r="X35" i="107"/>
  <c r="Y35" i="107"/>
  <c r="Z35" i="107"/>
  <c r="AA35" i="107"/>
  <c r="AB35" i="107"/>
  <c r="AC35" i="107"/>
  <c r="AD35" i="107"/>
  <c r="O36" i="107"/>
  <c r="P36" i="107"/>
  <c r="Q36" i="107"/>
  <c r="R36" i="107"/>
  <c r="S36" i="107"/>
  <c r="T36" i="107"/>
  <c r="U36" i="107"/>
  <c r="V36" i="107"/>
  <c r="W36" i="107"/>
  <c r="X36" i="107"/>
  <c r="Y36" i="107"/>
  <c r="Z36" i="107"/>
  <c r="M36" i="107" s="1"/>
  <c r="AA36" i="107"/>
  <c r="AB36" i="107"/>
  <c r="AC36" i="107"/>
  <c r="AD36" i="107"/>
  <c r="O37" i="107"/>
  <c r="P37" i="107"/>
  <c r="Q37" i="107"/>
  <c r="R37" i="107"/>
  <c r="S37" i="107"/>
  <c r="T37" i="107"/>
  <c r="U37" i="107"/>
  <c r="V37" i="107"/>
  <c r="W37" i="107"/>
  <c r="X37" i="107"/>
  <c r="Y37" i="107"/>
  <c r="Z37" i="107"/>
  <c r="AA37" i="107"/>
  <c r="AB37" i="107"/>
  <c r="AC37" i="107"/>
  <c r="AD37" i="107"/>
  <c r="O38" i="107"/>
  <c r="P38" i="107"/>
  <c r="Q38" i="107"/>
  <c r="R38" i="107"/>
  <c r="S38" i="107"/>
  <c r="T38" i="107"/>
  <c r="U38" i="107"/>
  <c r="V38" i="107"/>
  <c r="W38" i="107"/>
  <c r="K38" i="107" s="1"/>
  <c r="X38" i="107"/>
  <c r="Y38" i="107"/>
  <c r="Z38" i="107"/>
  <c r="AA38" i="107"/>
  <c r="AB38" i="107"/>
  <c r="AC38" i="107"/>
  <c r="AD38" i="107"/>
  <c r="O39" i="107"/>
  <c r="P39" i="107"/>
  <c r="Q39" i="107"/>
  <c r="R39" i="107"/>
  <c r="S39" i="107"/>
  <c r="T39" i="107"/>
  <c r="U39" i="107"/>
  <c r="V39" i="107"/>
  <c r="W39" i="107"/>
  <c r="X39" i="107"/>
  <c r="Y39" i="107"/>
  <c r="Z39" i="107"/>
  <c r="AA39" i="107"/>
  <c r="AB39" i="107"/>
  <c r="AC39" i="107"/>
  <c r="AD39" i="107"/>
  <c r="O40" i="107"/>
  <c r="P40" i="107"/>
  <c r="Q40" i="107"/>
  <c r="R40" i="107"/>
  <c r="S40" i="107"/>
  <c r="T40" i="107"/>
  <c r="U40" i="107"/>
  <c r="V40" i="107"/>
  <c r="W40" i="107"/>
  <c r="K40" i="107" s="1"/>
  <c r="X40" i="107"/>
  <c r="Y40" i="107"/>
  <c r="Z40" i="107"/>
  <c r="M40" i="107" s="1"/>
  <c r="AA40" i="107"/>
  <c r="AB40" i="107"/>
  <c r="AC40" i="107"/>
  <c r="AD40" i="107"/>
  <c r="O41" i="107"/>
  <c r="P41" i="107"/>
  <c r="Q41" i="107"/>
  <c r="R41" i="107"/>
  <c r="S41" i="107"/>
  <c r="T41" i="107"/>
  <c r="U41" i="107"/>
  <c r="V41" i="107"/>
  <c r="W41" i="107"/>
  <c r="X41" i="107"/>
  <c r="Y41" i="107"/>
  <c r="Z41" i="107"/>
  <c r="AA41" i="107"/>
  <c r="AB41" i="107"/>
  <c r="AC41" i="107"/>
  <c r="AD41" i="107"/>
  <c r="O42" i="107"/>
  <c r="P42" i="107"/>
  <c r="Q42" i="107"/>
  <c r="R42" i="107"/>
  <c r="S42" i="107"/>
  <c r="T42" i="107"/>
  <c r="U42" i="107"/>
  <c r="V42" i="107"/>
  <c r="W42" i="107"/>
  <c r="X42" i="107"/>
  <c r="Y42" i="107"/>
  <c r="Z42" i="107"/>
  <c r="M42" i="107" s="1"/>
  <c r="AA42" i="107"/>
  <c r="AB42" i="107"/>
  <c r="AC42" i="107"/>
  <c r="AD42" i="107"/>
  <c r="O43" i="107"/>
  <c r="P43" i="107"/>
  <c r="Q43" i="107"/>
  <c r="R43" i="107"/>
  <c r="S43" i="107"/>
  <c r="T43" i="107"/>
  <c r="U43" i="107"/>
  <c r="V43" i="107"/>
  <c r="W43" i="107"/>
  <c r="X43" i="107"/>
  <c r="Y43" i="107"/>
  <c r="Z43" i="107"/>
  <c r="M43" i="107" s="1"/>
  <c r="AA43" i="107"/>
  <c r="AB43" i="107"/>
  <c r="AC43" i="107"/>
  <c r="AD43" i="107"/>
  <c r="O44" i="107"/>
  <c r="P44" i="107"/>
  <c r="Q44" i="107"/>
  <c r="R44" i="107"/>
  <c r="S44" i="107"/>
  <c r="T44" i="107"/>
  <c r="U44" i="107"/>
  <c r="V44" i="107"/>
  <c r="W44" i="107"/>
  <c r="X44" i="107"/>
  <c r="Y44" i="107"/>
  <c r="Z44" i="107"/>
  <c r="AA44" i="107"/>
  <c r="AB44" i="107"/>
  <c r="AC44" i="107"/>
  <c r="AD44" i="107"/>
  <c r="O45" i="107"/>
  <c r="P45" i="107"/>
  <c r="Q45" i="107"/>
  <c r="R45" i="107"/>
  <c r="S45" i="107"/>
  <c r="T45" i="107"/>
  <c r="U45" i="107"/>
  <c r="V45" i="107"/>
  <c r="W45" i="107"/>
  <c r="X45" i="107"/>
  <c r="Y45" i="107"/>
  <c r="Z45" i="107"/>
  <c r="AA45" i="107"/>
  <c r="AB45" i="107"/>
  <c r="AC45" i="107"/>
  <c r="AD45" i="107"/>
  <c r="O46" i="107"/>
  <c r="P46" i="107"/>
  <c r="Q46" i="107"/>
  <c r="R46" i="107"/>
  <c r="S46" i="107"/>
  <c r="T46" i="107"/>
  <c r="U46" i="107"/>
  <c r="V46" i="107"/>
  <c r="W46" i="107"/>
  <c r="X46" i="107"/>
  <c r="Y46" i="107"/>
  <c r="Z46" i="107"/>
  <c r="AA46" i="107"/>
  <c r="AB46" i="107"/>
  <c r="AC46" i="107"/>
  <c r="AD46" i="107"/>
  <c r="O47" i="107"/>
  <c r="P47" i="107"/>
  <c r="Q47" i="107"/>
  <c r="R47" i="107"/>
  <c r="S47" i="107"/>
  <c r="T47" i="107"/>
  <c r="U47" i="107"/>
  <c r="V47" i="107"/>
  <c r="W47" i="107"/>
  <c r="K47" i="107" s="1"/>
  <c r="X47" i="107"/>
  <c r="Y47" i="107"/>
  <c r="Z47" i="107"/>
  <c r="AA47" i="107"/>
  <c r="AB47" i="107"/>
  <c r="AC47" i="107"/>
  <c r="AD47" i="107"/>
  <c r="O49" i="107"/>
  <c r="P49" i="107"/>
  <c r="Q49" i="107"/>
  <c r="R49" i="107"/>
  <c r="S49" i="107"/>
  <c r="T49" i="107"/>
  <c r="U49" i="107"/>
  <c r="V49" i="107"/>
  <c r="W49" i="107"/>
  <c r="X49" i="107"/>
  <c r="Y49" i="107"/>
  <c r="Z49" i="107"/>
  <c r="M49" i="107" s="1"/>
  <c r="AA49" i="107"/>
  <c r="AB49" i="107"/>
  <c r="AC49" i="107"/>
  <c r="AD49" i="107"/>
  <c r="O50" i="107"/>
  <c r="P50" i="107"/>
  <c r="Q50" i="107"/>
  <c r="R50" i="107"/>
  <c r="S50" i="107"/>
  <c r="T50" i="107"/>
  <c r="U50" i="107"/>
  <c r="V50" i="107"/>
  <c r="W50" i="107"/>
  <c r="K50" i="107" s="1"/>
  <c r="X50" i="107"/>
  <c r="Y50" i="107"/>
  <c r="Z50" i="107"/>
  <c r="AA50" i="107"/>
  <c r="AB50" i="107"/>
  <c r="AC50" i="107"/>
  <c r="AD50" i="107"/>
  <c r="O51" i="107"/>
  <c r="P51" i="107"/>
  <c r="Q51" i="107"/>
  <c r="R51" i="107"/>
  <c r="S51" i="107"/>
  <c r="T51" i="107"/>
  <c r="U51" i="107"/>
  <c r="V51" i="107"/>
  <c r="W51" i="107"/>
  <c r="X51" i="107"/>
  <c r="Y51" i="107"/>
  <c r="Z51" i="107"/>
  <c r="M51" i="107" s="1"/>
  <c r="AA51" i="107"/>
  <c r="AB51" i="107"/>
  <c r="AC51" i="107"/>
  <c r="AD51" i="107"/>
  <c r="O52" i="107"/>
  <c r="P52" i="107"/>
  <c r="Q52" i="107"/>
  <c r="R52" i="107"/>
  <c r="S52" i="107"/>
  <c r="T52" i="107"/>
  <c r="U52" i="107"/>
  <c r="V52" i="107"/>
  <c r="W52" i="107"/>
  <c r="X52" i="107"/>
  <c r="Y52" i="107"/>
  <c r="Z52" i="107"/>
  <c r="M52" i="107" s="1"/>
  <c r="AA52" i="107"/>
  <c r="AB52" i="107"/>
  <c r="AC52" i="107"/>
  <c r="AD52" i="107"/>
  <c r="O53" i="107"/>
  <c r="P53" i="107"/>
  <c r="Q53" i="107"/>
  <c r="R53" i="107"/>
  <c r="S53" i="107"/>
  <c r="T53" i="107"/>
  <c r="U53" i="107"/>
  <c r="V53" i="107"/>
  <c r="W53" i="107"/>
  <c r="X53" i="107"/>
  <c r="Y53" i="107"/>
  <c r="Z53" i="107"/>
  <c r="AA53" i="107"/>
  <c r="AB53" i="107"/>
  <c r="AC53" i="107"/>
  <c r="AD53" i="107"/>
  <c r="Z10" i="131"/>
  <c r="G12" i="131"/>
  <c r="S12" i="131"/>
  <c r="G13" i="131"/>
  <c r="S13" i="131"/>
  <c r="E14" i="131"/>
  <c r="F14" i="131"/>
  <c r="H14" i="131"/>
  <c r="I14" i="131"/>
  <c r="J14" i="131"/>
  <c r="K14" i="131"/>
  <c r="L14" i="131"/>
  <c r="M14" i="131"/>
  <c r="N14" i="131"/>
  <c r="T14" i="131"/>
  <c r="U14" i="131"/>
  <c r="V14" i="131"/>
  <c r="W14" i="131"/>
  <c r="X14" i="131"/>
  <c r="Y14" i="131"/>
  <c r="Z14" i="131"/>
  <c r="AA14" i="131"/>
  <c r="AB14" i="131"/>
  <c r="G15" i="131"/>
  <c r="S15" i="131"/>
  <c r="G17" i="131"/>
  <c r="S17" i="131"/>
  <c r="G18" i="131"/>
  <c r="S18" i="131"/>
  <c r="G25" i="131"/>
  <c r="S25" i="131"/>
  <c r="G26" i="131"/>
  <c r="S26" i="131"/>
  <c r="G27" i="131"/>
  <c r="S27" i="131"/>
  <c r="G28" i="131"/>
  <c r="S28" i="131"/>
  <c r="G29" i="131"/>
  <c r="S29" i="131"/>
  <c r="G30" i="131"/>
  <c r="S30" i="131"/>
  <c r="G32" i="131"/>
  <c r="S32" i="131"/>
  <c r="G33" i="131"/>
  <c r="S33" i="131"/>
  <c r="G34" i="131"/>
  <c r="S34" i="131"/>
  <c r="G35" i="131"/>
  <c r="S35" i="131"/>
  <c r="G36" i="131"/>
  <c r="S36" i="131"/>
  <c r="G37" i="131"/>
  <c r="S37" i="131"/>
  <c r="G38" i="131"/>
  <c r="S38" i="131"/>
  <c r="G39" i="131"/>
  <c r="S39" i="131"/>
  <c r="G40" i="131"/>
  <c r="S40" i="131"/>
  <c r="G41" i="131"/>
  <c r="S41" i="131"/>
  <c r="G43" i="131"/>
  <c r="S43" i="131"/>
  <c r="G44" i="131"/>
  <c r="S44" i="131"/>
  <c r="G45" i="131"/>
  <c r="S45" i="131"/>
  <c r="G46" i="131"/>
  <c r="S46" i="131"/>
  <c r="G47" i="131"/>
  <c r="S47" i="131"/>
  <c r="G48" i="131"/>
  <c r="S48" i="131"/>
  <c r="G49" i="131"/>
  <c r="S49" i="131"/>
  <c r="G50" i="131"/>
  <c r="S50" i="131"/>
  <c r="G51" i="131"/>
  <c r="S51" i="131"/>
  <c r="G52" i="131"/>
  <c r="S52" i="131"/>
  <c r="G54" i="131"/>
  <c r="S54" i="131"/>
  <c r="G55" i="131"/>
  <c r="S55" i="131"/>
  <c r="G56" i="131"/>
  <c r="S56" i="131"/>
  <c r="G57" i="131"/>
  <c r="S57" i="131"/>
  <c r="G58" i="131"/>
  <c r="S58" i="131"/>
  <c r="G59" i="131"/>
  <c r="S59" i="131"/>
  <c r="G60" i="131"/>
  <c r="S60" i="131"/>
  <c r="G61" i="131"/>
  <c r="S61" i="131"/>
  <c r="G62" i="131"/>
  <c r="S62" i="131"/>
  <c r="G63" i="131"/>
  <c r="S63" i="131"/>
  <c r="Z10" i="130"/>
  <c r="G12" i="130"/>
  <c r="S12" i="130"/>
  <c r="G13" i="130"/>
  <c r="S13" i="130"/>
  <c r="E14" i="130"/>
  <c r="F14" i="130"/>
  <c r="H14" i="130"/>
  <c r="I14" i="130"/>
  <c r="J14" i="130"/>
  <c r="K14" i="130"/>
  <c r="L14" i="130"/>
  <c r="M14" i="130"/>
  <c r="N14" i="130"/>
  <c r="T14" i="130"/>
  <c r="U14" i="130"/>
  <c r="V14" i="130"/>
  <c r="W14" i="130"/>
  <c r="X14" i="130"/>
  <c r="Y14" i="130"/>
  <c r="Z14" i="130"/>
  <c r="AA14" i="130"/>
  <c r="AB14" i="130"/>
  <c r="G15" i="130"/>
  <c r="S15" i="130"/>
  <c r="G17" i="130"/>
  <c r="S17" i="130"/>
  <c r="G18" i="130"/>
  <c r="S18" i="130"/>
  <c r="G25" i="130"/>
  <c r="S25" i="130"/>
  <c r="G26" i="130"/>
  <c r="S26" i="130"/>
  <c r="G28" i="130"/>
  <c r="S28" i="130"/>
  <c r="G29" i="130"/>
  <c r="S29" i="130"/>
  <c r="G30" i="130"/>
  <c r="S30" i="130"/>
  <c r="G31" i="130"/>
  <c r="S31" i="130"/>
  <c r="G32" i="130"/>
  <c r="S32" i="130"/>
  <c r="G34" i="130"/>
  <c r="S34" i="130"/>
  <c r="G35" i="130"/>
  <c r="S35" i="130"/>
  <c r="G36" i="130"/>
  <c r="S36" i="130"/>
  <c r="G37" i="130"/>
  <c r="S37" i="130"/>
  <c r="G38" i="130"/>
  <c r="G39" i="130"/>
  <c r="S39" i="130"/>
  <c r="G40" i="130"/>
  <c r="S40" i="130"/>
  <c r="G41" i="130"/>
  <c r="S41" i="130"/>
  <c r="G42" i="130"/>
  <c r="S42" i="130"/>
  <c r="G43" i="130"/>
  <c r="S43" i="130"/>
  <c r="G44" i="130"/>
  <c r="S44" i="130"/>
  <c r="G45" i="130"/>
  <c r="S45" i="130"/>
  <c r="G46" i="130"/>
  <c r="S46" i="130"/>
  <c r="G47" i="130"/>
  <c r="S47" i="130"/>
  <c r="G48" i="130"/>
  <c r="S48" i="130"/>
  <c r="G50" i="130"/>
  <c r="S50" i="130"/>
  <c r="G51" i="130"/>
  <c r="S51" i="130"/>
  <c r="G52" i="130"/>
  <c r="S52" i="130"/>
  <c r="G53" i="130"/>
  <c r="S53" i="130"/>
  <c r="G54" i="130"/>
  <c r="S54" i="130"/>
  <c r="Z10" i="102"/>
  <c r="G12" i="102"/>
  <c r="S12" i="102"/>
  <c r="G13" i="102"/>
  <c r="S13" i="102"/>
  <c r="E14" i="102"/>
  <c r="F14" i="102"/>
  <c r="H14" i="102"/>
  <c r="I14" i="102"/>
  <c r="J14" i="102"/>
  <c r="K14" i="102"/>
  <c r="L14" i="102"/>
  <c r="M14" i="102"/>
  <c r="N14" i="102"/>
  <c r="T14" i="102"/>
  <c r="U14" i="102"/>
  <c r="V14" i="102"/>
  <c r="W14" i="102"/>
  <c r="X14" i="102"/>
  <c r="Y14" i="102"/>
  <c r="Z14" i="102"/>
  <c r="AA14" i="102"/>
  <c r="AB14" i="102"/>
  <c r="G15" i="102"/>
  <c r="S15" i="102"/>
  <c r="S18" i="102"/>
  <c r="G20" i="102"/>
  <c r="S20" i="102"/>
  <c r="S23" i="102"/>
  <c r="S24" i="102"/>
  <c r="S25" i="102"/>
  <c r="S26" i="102"/>
  <c r="S27" i="102"/>
  <c r="S28" i="102"/>
  <c r="S30" i="102"/>
  <c r="S31" i="102"/>
  <c r="S32" i="102"/>
  <c r="S33" i="102"/>
  <c r="S34" i="102"/>
  <c r="S35" i="102"/>
  <c r="S36" i="102"/>
  <c r="S37" i="102"/>
  <c r="S38" i="102"/>
  <c r="S39" i="102"/>
  <c r="S41" i="102"/>
  <c r="S42" i="102"/>
  <c r="S43" i="102"/>
  <c r="S44" i="102"/>
  <c r="S45" i="102"/>
  <c r="S46" i="102"/>
  <c r="S47" i="102"/>
  <c r="S48" i="102"/>
  <c r="S49" i="102"/>
  <c r="S50" i="102"/>
  <c r="S52" i="102"/>
  <c r="S53" i="102"/>
  <c r="S54" i="102"/>
  <c r="S55" i="102"/>
  <c r="S56" i="102"/>
  <c r="S57" i="102"/>
  <c r="S58" i="102"/>
  <c r="S59" i="102"/>
  <c r="S60" i="102"/>
  <c r="S61" i="102"/>
  <c r="Z10" i="62"/>
  <c r="G12" i="62"/>
  <c r="S12" i="62"/>
  <c r="G13" i="62"/>
  <c r="S13" i="62"/>
  <c r="E14" i="62"/>
  <c r="F14" i="62"/>
  <c r="H14" i="62"/>
  <c r="I14" i="62"/>
  <c r="J14" i="62"/>
  <c r="K14" i="62"/>
  <c r="L14" i="62"/>
  <c r="M14" i="62"/>
  <c r="N14" i="62"/>
  <c r="T14" i="62"/>
  <c r="U14" i="62"/>
  <c r="V14" i="62"/>
  <c r="W14" i="62"/>
  <c r="X14" i="62"/>
  <c r="Y14" i="62"/>
  <c r="Z14" i="62"/>
  <c r="AA14" i="62"/>
  <c r="AB14" i="62"/>
  <c r="G15" i="62"/>
  <c r="S15" i="62"/>
  <c r="E16" i="62"/>
  <c r="F16" i="62"/>
  <c r="H16" i="62"/>
  <c r="I16" i="62"/>
  <c r="J16" i="62"/>
  <c r="K16" i="62"/>
  <c r="L16" i="62"/>
  <c r="M16" i="62"/>
  <c r="N16" i="62"/>
  <c r="T16" i="62"/>
  <c r="U16" i="62"/>
  <c r="V16" i="62"/>
  <c r="W16" i="62"/>
  <c r="X16" i="62"/>
  <c r="Y16" i="62"/>
  <c r="Z16" i="62"/>
  <c r="AA16" i="62"/>
  <c r="AB16" i="62"/>
  <c r="E17" i="62"/>
  <c r="F17" i="62"/>
  <c r="H17" i="62"/>
  <c r="I17" i="62"/>
  <c r="J17" i="62"/>
  <c r="K17" i="62"/>
  <c r="L17" i="62"/>
  <c r="M17" i="62"/>
  <c r="N17" i="62"/>
  <c r="T17" i="62"/>
  <c r="U17" i="62"/>
  <c r="V17" i="62"/>
  <c r="W17" i="62"/>
  <c r="X17" i="62"/>
  <c r="Y17" i="62"/>
  <c r="Z17" i="62"/>
  <c r="AA17" i="62"/>
  <c r="AB17" i="62"/>
  <c r="S18" i="62"/>
  <c r="G20" i="62"/>
  <c r="S20" i="62"/>
  <c r="S23" i="62"/>
  <c r="S24" i="62"/>
  <c r="S26" i="62"/>
  <c r="S27" i="62"/>
  <c r="S28" i="62"/>
  <c r="S29" i="62"/>
  <c r="S30" i="62"/>
  <c r="S32" i="62"/>
  <c r="S33" i="62"/>
  <c r="S34" i="62"/>
  <c r="S35" i="62"/>
  <c r="S36" i="62"/>
  <c r="S37" i="62"/>
  <c r="S38" i="62"/>
  <c r="S39" i="62"/>
  <c r="S40" i="62"/>
  <c r="S41" i="62"/>
  <c r="S42" i="62"/>
  <c r="S43" i="62"/>
  <c r="S44" i="62"/>
  <c r="S45" i="62"/>
  <c r="S47" i="62"/>
  <c r="S48" i="62"/>
  <c r="S49" i="62"/>
  <c r="S50" i="62"/>
  <c r="S51" i="62"/>
  <c r="E9" i="100"/>
  <c r="E10" i="100"/>
  <c r="E11" i="100"/>
  <c r="M11" i="100" s="1"/>
  <c r="N11" i="100" s="1"/>
  <c r="O11" i="100"/>
  <c r="P11" i="100"/>
  <c r="G16" i="100"/>
  <c r="H16" i="100"/>
  <c r="I16" i="100"/>
  <c r="J16" i="100"/>
  <c r="K16" i="100"/>
  <c r="L16" i="100"/>
  <c r="F17" i="100"/>
  <c r="E9" i="88"/>
  <c r="E10" i="88"/>
  <c r="E11" i="88"/>
  <c r="M11" i="88" s="1"/>
  <c r="N11" i="88" s="1"/>
  <c r="O11" i="88"/>
  <c r="P11" i="88"/>
  <c r="G15" i="88"/>
  <c r="H15" i="88"/>
  <c r="I15" i="88"/>
  <c r="J15" i="88"/>
  <c r="K15" i="88"/>
  <c r="L15" i="88"/>
  <c r="G16" i="88"/>
  <c r="H16" i="88"/>
  <c r="I16" i="88"/>
  <c r="J16" i="88"/>
  <c r="K16" i="88"/>
  <c r="L16" i="88"/>
  <c r="F17" i="88"/>
  <c r="E6" i="87"/>
  <c r="E7" i="87"/>
  <c r="E8" i="87"/>
  <c r="E9" i="87"/>
  <c r="E10" i="87"/>
  <c r="E16" i="87"/>
  <c r="E17" i="87"/>
  <c r="E7" i="58"/>
  <c r="E8" i="58"/>
  <c r="E9" i="58"/>
  <c r="E10" i="58"/>
  <c r="E11" i="58"/>
  <c r="E12" i="58"/>
  <c r="E14" i="58"/>
  <c r="G15" i="58"/>
  <c r="I15" i="58"/>
  <c r="E16" i="58"/>
  <c r="E17" i="58"/>
  <c r="P11" i="99"/>
  <c r="Q11" i="99"/>
  <c r="R11" i="99"/>
  <c r="R12" i="99" s="1"/>
  <c r="E13" i="56"/>
  <c r="F13" i="56"/>
  <c r="G13" i="56"/>
  <c r="H13" i="56"/>
  <c r="I13" i="56"/>
  <c r="J13" i="56"/>
  <c r="K13" i="56"/>
  <c r="L13" i="56"/>
  <c r="M13" i="56"/>
  <c r="N13" i="56"/>
  <c r="E15" i="56"/>
  <c r="F15" i="56"/>
  <c r="G15" i="56"/>
  <c r="H15" i="56"/>
  <c r="I15" i="56"/>
  <c r="J15" i="56"/>
  <c r="K15" i="56"/>
  <c r="L15" i="56"/>
  <c r="M15" i="56"/>
  <c r="N15" i="56"/>
  <c r="F6" i="98"/>
  <c r="E6" i="98" s="1"/>
  <c r="Q6" i="98"/>
  <c r="F7" i="98"/>
  <c r="E7" i="98" s="1"/>
  <c r="Q7" i="98"/>
  <c r="F8" i="98"/>
  <c r="E8" i="98" s="1"/>
  <c r="Q8" i="98"/>
  <c r="F9" i="98"/>
  <c r="E9" i="98" s="1"/>
  <c r="Q9" i="98"/>
  <c r="E10" i="98"/>
  <c r="F10" i="98"/>
  <c r="Q10" i="98"/>
  <c r="F11" i="98"/>
  <c r="E11" i="98" s="1"/>
  <c r="Q11" i="98"/>
  <c r="Q12" i="98"/>
  <c r="H15" i="98"/>
  <c r="J15" i="98"/>
  <c r="L15" i="98"/>
  <c r="N15" i="98"/>
  <c r="P15" i="98"/>
  <c r="H16" i="98"/>
  <c r="L16" i="98"/>
  <c r="N16" i="98"/>
  <c r="P16" i="98"/>
  <c r="H17" i="98"/>
  <c r="I17" i="98"/>
  <c r="J17" i="98" s="1"/>
  <c r="K17" i="98"/>
  <c r="L17" i="98" s="1"/>
  <c r="M17" i="98"/>
  <c r="N17" i="98" s="1"/>
  <c r="O17" i="98"/>
  <c r="P17" i="98" s="1"/>
  <c r="H18" i="98"/>
  <c r="J18" i="98"/>
  <c r="L18" i="98"/>
  <c r="N18" i="98"/>
  <c r="P18" i="98"/>
  <c r="H25" i="98"/>
  <c r="J25" i="98"/>
  <c r="L25" i="98"/>
  <c r="N25" i="98"/>
  <c r="P25" i="98"/>
  <c r="H26" i="98"/>
  <c r="J26" i="98"/>
  <c r="L26" i="98"/>
  <c r="N26" i="98"/>
  <c r="P26" i="98"/>
  <c r="H27" i="98"/>
  <c r="J27" i="98"/>
  <c r="L27" i="98"/>
  <c r="N27" i="98"/>
  <c r="P27" i="98"/>
  <c r="H28" i="98"/>
  <c r="J28" i="98"/>
  <c r="L28" i="98"/>
  <c r="N28" i="98"/>
  <c r="P28" i="98"/>
  <c r="H29" i="98"/>
  <c r="J29" i="98"/>
  <c r="L29" i="98"/>
  <c r="N29" i="98"/>
  <c r="P29" i="98"/>
  <c r="H30" i="98"/>
  <c r="J30" i="98"/>
  <c r="L30" i="98"/>
  <c r="N30" i="98"/>
  <c r="P30" i="98"/>
  <c r="H32" i="98"/>
  <c r="J32" i="98"/>
  <c r="L32" i="98"/>
  <c r="N32" i="98"/>
  <c r="P32" i="98"/>
  <c r="H33" i="98"/>
  <c r="J33" i="98"/>
  <c r="L33" i="98"/>
  <c r="N33" i="98"/>
  <c r="P33" i="98"/>
  <c r="H34" i="98"/>
  <c r="J34" i="98"/>
  <c r="L34" i="98"/>
  <c r="N34" i="98"/>
  <c r="P34" i="98"/>
  <c r="H35" i="98"/>
  <c r="J35" i="98"/>
  <c r="L35" i="98"/>
  <c r="N35" i="98"/>
  <c r="P35" i="98"/>
  <c r="H36" i="98"/>
  <c r="J36" i="98"/>
  <c r="L36" i="98"/>
  <c r="N36" i="98"/>
  <c r="P36" i="98"/>
  <c r="H37" i="98"/>
  <c r="J37" i="98"/>
  <c r="L37" i="98"/>
  <c r="N37" i="98"/>
  <c r="P37" i="98"/>
  <c r="H38" i="98"/>
  <c r="J38" i="98"/>
  <c r="L38" i="98"/>
  <c r="N38" i="98"/>
  <c r="P38" i="98"/>
  <c r="H39" i="98"/>
  <c r="J39" i="98"/>
  <c r="L39" i="98"/>
  <c r="N39" i="98"/>
  <c r="P39" i="98"/>
  <c r="H40" i="98"/>
  <c r="J40" i="98"/>
  <c r="L40" i="98"/>
  <c r="N40" i="98"/>
  <c r="P40" i="98"/>
  <c r="H41" i="98"/>
  <c r="J41" i="98"/>
  <c r="L41" i="98"/>
  <c r="N41" i="98"/>
  <c r="P41" i="98"/>
  <c r="H43" i="98"/>
  <c r="J43" i="98"/>
  <c r="L43" i="98"/>
  <c r="N43" i="98"/>
  <c r="P43" i="98"/>
  <c r="H44" i="98"/>
  <c r="J44" i="98"/>
  <c r="L44" i="98"/>
  <c r="N44" i="98"/>
  <c r="P44" i="98"/>
  <c r="H45" i="98"/>
  <c r="J45" i="98"/>
  <c r="L45" i="98"/>
  <c r="N45" i="98"/>
  <c r="P45" i="98"/>
  <c r="H46" i="98"/>
  <c r="J46" i="98"/>
  <c r="L46" i="98"/>
  <c r="N46" i="98"/>
  <c r="P46" i="98"/>
  <c r="H47" i="98"/>
  <c r="J47" i="98"/>
  <c r="L47" i="98"/>
  <c r="N47" i="98"/>
  <c r="P47" i="98"/>
  <c r="H48" i="98"/>
  <c r="J48" i="98"/>
  <c r="L48" i="98"/>
  <c r="N48" i="98"/>
  <c r="P48" i="98"/>
  <c r="H49" i="98"/>
  <c r="J49" i="98"/>
  <c r="L49" i="98"/>
  <c r="N49" i="98"/>
  <c r="P49" i="98"/>
  <c r="H50" i="98"/>
  <c r="J50" i="98"/>
  <c r="L50" i="98"/>
  <c r="N50" i="98"/>
  <c r="P50" i="98"/>
  <c r="H51" i="98"/>
  <c r="J51" i="98"/>
  <c r="L51" i="98"/>
  <c r="N51" i="98"/>
  <c r="P51" i="98"/>
  <c r="H52" i="98"/>
  <c r="J52" i="98"/>
  <c r="L52" i="98"/>
  <c r="N52" i="98"/>
  <c r="P52" i="98"/>
  <c r="H54" i="98"/>
  <c r="J54" i="98"/>
  <c r="L54" i="98"/>
  <c r="N54" i="98"/>
  <c r="P54" i="98"/>
  <c r="H55" i="98"/>
  <c r="J55" i="98"/>
  <c r="L55" i="98"/>
  <c r="N55" i="98"/>
  <c r="P55" i="98"/>
  <c r="H56" i="98"/>
  <c r="J56" i="98"/>
  <c r="L56" i="98"/>
  <c r="N56" i="98"/>
  <c r="P56" i="98"/>
  <c r="H57" i="98"/>
  <c r="J57" i="98"/>
  <c r="L57" i="98"/>
  <c r="N57" i="98"/>
  <c r="P57" i="98"/>
  <c r="H58" i="98"/>
  <c r="J58" i="98"/>
  <c r="L58" i="98"/>
  <c r="N58" i="98"/>
  <c r="P58" i="98"/>
  <c r="H59" i="98"/>
  <c r="J59" i="98"/>
  <c r="L59" i="98"/>
  <c r="N59" i="98"/>
  <c r="P59" i="98"/>
  <c r="H60" i="98"/>
  <c r="J60" i="98"/>
  <c r="L60" i="98"/>
  <c r="N60" i="98"/>
  <c r="P60" i="98"/>
  <c r="H61" i="98"/>
  <c r="J61" i="98"/>
  <c r="L61" i="98"/>
  <c r="N61" i="98"/>
  <c r="P61" i="98"/>
  <c r="H62" i="98"/>
  <c r="J62" i="98"/>
  <c r="L62" i="98"/>
  <c r="N62" i="98"/>
  <c r="P62" i="98"/>
  <c r="H63" i="98"/>
  <c r="J63" i="98"/>
  <c r="L63" i="98"/>
  <c r="N63" i="98"/>
  <c r="P63" i="98"/>
  <c r="H6" i="55"/>
  <c r="J6" i="55"/>
  <c r="L6" i="55"/>
  <c r="P6" i="55"/>
  <c r="H7" i="55"/>
  <c r="J7" i="55"/>
  <c r="L7" i="55"/>
  <c r="P7" i="55"/>
  <c r="H8" i="55"/>
  <c r="J8" i="55"/>
  <c r="L8" i="55"/>
  <c r="P8" i="55"/>
  <c r="H9" i="55"/>
  <c r="J9" i="55"/>
  <c r="L9" i="55"/>
  <c r="P9" i="55"/>
  <c r="H10" i="55"/>
  <c r="J10" i="55"/>
  <c r="L10" i="55"/>
  <c r="N10" i="55"/>
  <c r="P10" i="55"/>
  <c r="H11" i="55"/>
  <c r="J11" i="55"/>
  <c r="L11" i="55"/>
  <c r="N11" i="55"/>
  <c r="P11" i="55"/>
  <c r="H13" i="55"/>
  <c r="J13" i="55"/>
  <c r="L13" i="55"/>
  <c r="N13" i="55"/>
  <c r="P13" i="55"/>
  <c r="H15" i="55"/>
  <c r="J15" i="55"/>
  <c r="L15" i="55"/>
  <c r="N15" i="55"/>
  <c r="P15" i="55"/>
  <c r="E16" i="55"/>
  <c r="G16" i="55"/>
  <c r="I16" i="55"/>
  <c r="K16" i="55"/>
  <c r="M16" i="55"/>
  <c r="N16" i="55" s="1"/>
  <c r="O16" i="55"/>
  <c r="H17" i="55"/>
  <c r="I17" i="55"/>
  <c r="J17" i="55" s="1"/>
  <c r="K17" i="55"/>
  <c r="L17" i="55" s="1"/>
  <c r="M17" i="55"/>
  <c r="N17" i="55" s="1"/>
  <c r="O17" i="55"/>
  <c r="P17" i="55" s="1"/>
  <c r="H18" i="55"/>
  <c r="J18" i="55"/>
  <c r="L18" i="55"/>
  <c r="N18" i="55"/>
  <c r="P18" i="55"/>
  <c r="H25" i="55"/>
  <c r="J25" i="55"/>
  <c r="L25" i="55"/>
  <c r="N25" i="55"/>
  <c r="P25" i="55"/>
  <c r="H26" i="55"/>
  <c r="J26" i="55"/>
  <c r="L26" i="55"/>
  <c r="N26" i="55"/>
  <c r="P26" i="55"/>
  <c r="H28" i="55"/>
  <c r="J28" i="55"/>
  <c r="L28" i="55"/>
  <c r="N28" i="55"/>
  <c r="P28" i="55"/>
  <c r="H29" i="55"/>
  <c r="J29" i="55"/>
  <c r="L29" i="55"/>
  <c r="N29" i="55"/>
  <c r="P29" i="55"/>
  <c r="H30" i="55"/>
  <c r="J30" i="55"/>
  <c r="L30" i="55"/>
  <c r="N30" i="55"/>
  <c r="P30" i="55"/>
  <c r="H31" i="55"/>
  <c r="J31" i="55"/>
  <c r="L31" i="55"/>
  <c r="N31" i="55"/>
  <c r="P31" i="55"/>
  <c r="H32" i="55"/>
  <c r="J32" i="55"/>
  <c r="L32" i="55"/>
  <c r="N32" i="55"/>
  <c r="P32" i="55"/>
  <c r="H34" i="55"/>
  <c r="J34" i="55"/>
  <c r="L34" i="55"/>
  <c r="N34" i="55"/>
  <c r="P34" i="55"/>
  <c r="H35" i="55"/>
  <c r="J35" i="55"/>
  <c r="L35" i="55"/>
  <c r="N35" i="55"/>
  <c r="P35" i="55"/>
  <c r="H36" i="55"/>
  <c r="J36" i="55"/>
  <c r="L36" i="55"/>
  <c r="N36" i="55"/>
  <c r="P36" i="55"/>
  <c r="H37" i="55"/>
  <c r="J37" i="55"/>
  <c r="L37" i="55"/>
  <c r="N37" i="55"/>
  <c r="P37" i="55"/>
  <c r="H38" i="55"/>
  <c r="J38" i="55"/>
  <c r="L38" i="55"/>
  <c r="N38" i="55"/>
  <c r="P38" i="55"/>
  <c r="H39" i="55"/>
  <c r="J39" i="55"/>
  <c r="L39" i="55"/>
  <c r="N39" i="55"/>
  <c r="P39" i="55"/>
  <c r="H40" i="55"/>
  <c r="J40" i="55"/>
  <c r="L40" i="55"/>
  <c r="N40" i="55"/>
  <c r="P40" i="55"/>
  <c r="H41" i="55"/>
  <c r="J41" i="55"/>
  <c r="L41" i="55"/>
  <c r="N41" i="55"/>
  <c r="P41" i="55"/>
  <c r="H42" i="55"/>
  <c r="J42" i="55"/>
  <c r="L42" i="55"/>
  <c r="N42" i="55"/>
  <c r="P42" i="55"/>
  <c r="H43" i="55"/>
  <c r="J43" i="55"/>
  <c r="L43" i="55"/>
  <c r="N43" i="55"/>
  <c r="P43" i="55"/>
  <c r="H44" i="55"/>
  <c r="J44" i="55"/>
  <c r="L44" i="55"/>
  <c r="N44" i="55"/>
  <c r="P44" i="55"/>
  <c r="H45" i="55"/>
  <c r="J45" i="55"/>
  <c r="L45" i="55"/>
  <c r="N45" i="55"/>
  <c r="P45" i="55"/>
  <c r="H46" i="55"/>
  <c r="J46" i="55"/>
  <c r="L46" i="55"/>
  <c r="N46" i="55"/>
  <c r="P46" i="55"/>
  <c r="H47" i="55"/>
  <c r="J47" i="55"/>
  <c r="L47" i="55"/>
  <c r="N47" i="55"/>
  <c r="P47" i="55"/>
  <c r="H48" i="55"/>
  <c r="J48" i="55"/>
  <c r="L48" i="55"/>
  <c r="N48" i="55"/>
  <c r="P48" i="55"/>
  <c r="H50" i="55"/>
  <c r="J50" i="55"/>
  <c r="L50" i="55"/>
  <c r="N50" i="55"/>
  <c r="P50" i="55"/>
  <c r="H51" i="55"/>
  <c r="J51" i="55"/>
  <c r="L51" i="55"/>
  <c r="N51" i="55"/>
  <c r="P51" i="55"/>
  <c r="H52" i="55"/>
  <c r="J52" i="55"/>
  <c r="L52" i="55"/>
  <c r="N52" i="55"/>
  <c r="P52" i="55"/>
  <c r="H53" i="55"/>
  <c r="J53" i="55"/>
  <c r="L53" i="55"/>
  <c r="N53" i="55"/>
  <c r="P53" i="55"/>
  <c r="H54" i="55"/>
  <c r="J54" i="55"/>
  <c r="L54" i="55"/>
  <c r="N54" i="55"/>
  <c r="P54" i="55"/>
  <c r="E13" i="51"/>
  <c r="F13" i="51"/>
  <c r="G13" i="51"/>
  <c r="H13" i="51"/>
  <c r="I13" i="51"/>
  <c r="J13" i="51"/>
  <c r="K13" i="51"/>
  <c r="Q13" i="51"/>
  <c r="R13" i="51"/>
  <c r="S13" i="51"/>
  <c r="T13" i="51"/>
  <c r="U13" i="51"/>
  <c r="V13" i="51"/>
  <c r="W13" i="51"/>
  <c r="X13" i="51"/>
  <c r="Z13" i="51"/>
  <c r="E15" i="51"/>
  <c r="F15" i="51"/>
  <c r="G15" i="51"/>
  <c r="H15" i="51"/>
  <c r="I15" i="51"/>
  <c r="J15" i="51"/>
  <c r="K15" i="51"/>
  <c r="L15" i="51"/>
  <c r="Q15" i="51"/>
  <c r="R15" i="51"/>
  <c r="S15" i="51"/>
  <c r="T15" i="51"/>
  <c r="U15" i="51"/>
  <c r="V15" i="51"/>
  <c r="W15" i="51"/>
  <c r="X15" i="51"/>
  <c r="Z15" i="51"/>
  <c r="G14" i="46"/>
  <c r="H14" i="46"/>
  <c r="I14" i="46"/>
  <c r="J14" i="46"/>
  <c r="K14" i="46"/>
  <c r="L14" i="46"/>
  <c r="W6" i="45"/>
  <c r="L7" i="45"/>
  <c r="W7" i="45"/>
  <c r="F8" i="45"/>
  <c r="E8" i="45" s="1"/>
  <c r="L9" i="45"/>
  <c r="W9" i="45"/>
  <c r="E13" i="45"/>
  <c r="F13" i="45"/>
  <c r="G13" i="45"/>
  <c r="H13" i="45"/>
  <c r="I13" i="45"/>
  <c r="J13" i="45"/>
  <c r="K13" i="45"/>
  <c r="L13" i="45"/>
  <c r="M13" i="45"/>
  <c r="R13" i="45"/>
  <c r="S13" i="45"/>
  <c r="T13" i="45"/>
  <c r="U13" i="45"/>
  <c r="V13" i="45"/>
  <c r="W13" i="45"/>
  <c r="X13" i="45"/>
  <c r="Y13" i="45"/>
  <c r="Z13" i="45"/>
  <c r="AA13" i="45"/>
  <c r="AB13" i="45"/>
  <c r="H15" i="45"/>
  <c r="I15" i="45"/>
  <c r="J15" i="45"/>
  <c r="K15" i="45"/>
  <c r="L15" i="45"/>
  <c r="M15" i="45"/>
  <c r="R15" i="45"/>
  <c r="S15" i="45"/>
  <c r="T15" i="45"/>
  <c r="U15" i="45"/>
  <c r="V15" i="45"/>
  <c r="W15" i="45"/>
  <c r="X15" i="45"/>
  <c r="Y15" i="45"/>
  <c r="Z15" i="45"/>
  <c r="AA15" i="45"/>
  <c r="AB15" i="45"/>
  <c r="W6" i="44"/>
  <c r="L7" i="44"/>
  <c r="W7" i="44"/>
  <c r="F8" i="44"/>
  <c r="E8" i="44" s="1"/>
  <c r="L9" i="44"/>
  <c r="W9" i="44"/>
  <c r="W6" i="43"/>
  <c r="L7" i="43"/>
  <c r="W7" i="43"/>
  <c r="F8" i="43"/>
  <c r="E8" i="43" s="1"/>
  <c r="L9" i="43"/>
  <c r="W9" i="43"/>
  <c r="E13" i="43"/>
  <c r="F13" i="43"/>
  <c r="G13" i="43"/>
  <c r="H13" i="43"/>
  <c r="I13" i="43"/>
  <c r="J13" i="43"/>
  <c r="K13" i="43"/>
  <c r="L13" i="43"/>
  <c r="M13" i="43"/>
  <c r="R13" i="43"/>
  <c r="S13" i="43"/>
  <c r="T13" i="43"/>
  <c r="U13" i="43"/>
  <c r="V13" i="43"/>
  <c r="W13" i="43"/>
  <c r="X13" i="43"/>
  <c r="Y13" i="43"/>
  <c r="Z13" i="43"/>
  <c r="AA13" i="43"/>
  <c r="AB13" i="43"/>
  <c r="H15" i="43"/>
  <c r="I15" i="43"/>
  <c r="J15" i="43"/>
  <c r="K15" i="43"/>
  <c r="L15" i="43"/>
  <c r="M15" i="43"/>
  <c r="R15" i="43"/>
  <c r="S15" i="43"/>
  <c r="T15" i="43"/>
  <c r="U15" i="43"/>
  <c r="V15" i="43"/>
  <c r="W15" i="43"/>
  <c r="X15" i="43"/>
  <c r="Y15" i="43"/>
  <c r="Z15" i="43"/>
  <c r="AA15" i="43"/>
  <c r="AB15" i="43"/>
  <c r="E7" i="47"/>
  <c r="F7" i="47"/>
  <c r="G7" i="47"/>
  <c r="H7" i="47"/>
  <c r="BW18" i="135"/>
  <c r="BX18" i="135" s="1"/>
  <c r="BW19" i="135"/>
  <c r="BX19" i="135"/>
  <c r="BW18" i="134"/>
  <c r="BX18" i="134"/>
  <c r="BW19" i="134"/>
  <c r="BX19" i="134" s="1"/>
  <c r="E20" i="134"/>
  <c r="H20" i="134"/>
  <c r="S20" i="134"/>
  <c r="AH20" i="134"/>
  <c r="AS20" i="134"/>
  <c r="BD20" i="134"/>
  <c r="M7" i="17"/>
  <c r="M9" i="17"/>
  <c r="G13" i="16"/>
  <c r="H13" i="16"/>
  <c r="I13" i="16"/>
  <c r="J13" i="16"/>
  <c r="L13" i="16"/>
  <c r="M13" i="16"/>
  <c r="R13" i="16"/>
  <c r="U13" i="16"/>
  <c r="V13" i="16"/>
  <c r="W13" i="16"/>
  <c r="X13" i="16"/>
  <c r="Y13" i="16"/>
  <c r="Z13" i="16"/>
  <c r="G15" i="16"/>
  <c r="H15" i="16"/>
  <c r="I15" i="16"/>
  <c r="J15" i="16"/>
  <c r="K15" i="16"/>
  <c r="L15" i="16"/>
  <c r="M15" i="16"/>
  <c r="R15" i="16"/>
  <c r="E15" i="111" s="1"/>
  <c r="U15" i="16"/>
  <c r="V15" i="16"/>
  <c r="W15" i="16"/>
  <c r="X15" i="16"/>
  <c r="Y15" i="16"/>
  <c r="Z15" i="16"/>
  <c r="E18" i="111"/>
  <c r="E18" i="112" s="1"/>
  <c r="G7" i="79"/>
  <c r="S7" i="79"/>
  <c r="G8" i="79"/>
  <c r="S8" i="79"/>
  <c r="G9" i="79"/>
  <c r="S9" i="79"/>
  <c r="G10" i="79"/>
  <c r="S10" i="79"/>
  <c r="G11" i="79"/>
  <c r="S11" i="79"/>
  <c r="G12" i="79"/>
  <c r="S12" i="79"/>
  <c r="AD12" i="79"/>
  <c r="G13" i="79"/>
  <c r="S13" i="79"/>
  <c r="G14" i="79"/>
  <c r="AE13" i="108" s="1"/>
  <c r="S14" i="79"/>
  <c r="G15" i="79"/>
  <c r="AE14" i="108" s="1"/>
  <c r="S15" i="79"/>
  <c r="G16" i="79"/>
  <c r="AE15" i="108" s="1"/>
  <c r="S16" i="79"/>
  <c r="G17" i="79"/>
  <c r="AE16" i="108" s="1"/>
  <c r="S17" i="79"/>
  <c r="G18" i="79"/>
  <c r="AE17" i="108" s="1"/>
  <c r="S18" i="79"/>
  <c r="AE19" i="108"/>
  <c r="AE20" i="108"/>
  <c r="AE21" i="108"/>
  <c r="AE24" i="108"/>
  <c r="S25" i="79"/>
  <c r="AE25" i="108"/>
  <c r="S26" i="79"/>
  <c r="AE26" i="108"/>
  <c r="S27" i="79"/>
  <c r="AE27" i="108"/>
  <c r="S28" i="79"/>
  <c r="AE28" i="108"/>
  <c r="S29" i="79"/>
  <c r="AE29" i="108"/>
  <c r="S30" i="79"/>
  <c r="AE31" i="108"/>
  <c r="S32" i="79"/>
  <c r="AE32" i="108"/>
  <c r="S33" i="79"/>
  <c r="AE33" i="108"/>
  <c r="S34" i="79"/>
  <c r="AE34" i="108"/>
  <c r="S35" i="79"/>
  <c r="AE35" i="108"/>
  <c r="S36" i="79"/>
  <c r="AE36" i="108"/>
  <c r="S37" i="79"/>
  <c r="AE37" i="108"/>
  <c r="S38" i="79"/>
  <c r="AE38" i="108"/>
  <c r="S39" i="79"/>
  <c r="AE39" i="108"/>
  <c r="S40" i="79"/>
  <c r="AE40" i="108"/>
  <c r="S41" i="79"/>
  <c r="AE42" i="108"/>
  <c r="S43" i="79"/>
  <c r="AE43" i="108"/>
  <c r="S44" i="79"/>
  <c r="AE44" i="108"/>
  <c r="S45" i="79"/>
  <c r="AE45" i="108"/>
  <c r="S46" i="79"/>
  <c r="AE46" i="108"/>
  <c r="S47" i="79"/>
  <c r="AE47" i="108"/>
  <c r="S48" i="79"/>
  <c r="AE48" i="108"/>
  <c r="S49" i="79"/>
  <c r="AE49" i="108"/>
  <c r="S50" i="79"/>
  <c r="AE50" i="108"/>
  <c r="S51" i="79"/>
  <c r="AE51" i="108"/>
  <c r="S52" i="79"/>
  <c r="AE53" i="108"/>
  <c r="S54" i="79"/>
  <c r="AE54" i="108"/>
  <c r="S55" i="79"/>
  <c r="AE55" i="108"/>
  <c r="S56" i="79"/>
  <c r="AE56" i="108"/>
  <c r="S57" i="79"/>
  <c r="AE57" i="108"/>
  <c r="S58" i="79"/>
  <c r="AE58" i="108"/>
  <c r="S59" i="79"/>
  <c r="AE59" i="108"/>
  <c r="S60" i="79"/>
  <c r="AE60" i="108"/>
  <c r="S61" i="79"/>
  <c r="AE61" i="108"/>
  <c r="S62" i="79"/>
  <c r="AE62" i="108"/>
  <c r="S63" i="79"/>
  <c r="G7" i="76"/>
  <c r="S7" i="76"/>
  <c r="G8" i="76"/>
  <c r="S8" i="76"/>
  <c r="G9" i="76"/>
  <c r="S9" i="76"/>
  <c r="G10" i="76"/>
  <c r="S10" i="76"/>
  <c r="G11" i="76"/>
  <c r="S11" i="76"/>
  <c r="G12" i="76"/>
  <c r="S12" i="76"/>
  <c r="AD12" i="76"/>
  <c r="AE12" i="76"/>
  <c r="AF12" i="76"/>
  <c r="AG12" i="76"/>
  <c r="AG13" i="76" s="1"/>
  <c r="AH12" i="76"/>
  <c r="AI12" i="76"/>
  <c r="AJ12" i="76"/>
  <c r="AK12" i="76"/>
  <c r="AL12" i="76"/>
  <c r="AL13" i="76" s="1"/>
  <c r="AQ12" i="76"/>
  <c r="AR12" i="76"/>
  <c r="AR13" i="76" s="1"/>
  <c r="AS12" i="76"/>
  <c r="AS13" i="76" s="1"/>
  <c r="AT12" i="76"/>
  <c r="AT13" i="76" s="1"/>
  <c r="AU12" i="76"/>
  <c r="AV12" i="76"/>
  <c r="AV13" i="76" s="1"/>
  <c r="AW12" i="76"/>
  <c r="AX12" i="76"/>
  <c r="AY12" i="76"/>
  <c r="G13" i="76"/>
  <c r="S13" i="76"/>
  <c r="AE13" i="76"/>
  <c r="AI13" i="76"/>
  <c r="AK13" i="76"/>
  <c r="AQ13" i="76"/>
  <c r="AU13" i="76"/>
  <c r="G14" i="76"/>
  <c r="AE13" i="107" s="1"/>
  <c r="S14" i="76"/>
  <c r="G15" i="76"/>
  <c r="AE14" i="107" s="1"/>
  <c r="S15" i="76"/>
  <c r="G16" i="76"/>
  <c r="S16" i="76"/>
  <c r="S16" i="62" s="1"/>
  <c r="G17" i="76"/>
  <c r="AE16" i="107" s="1"/>
  <c r="S17" i="76"/>
  <c r="S17" i="62" s="1"/>
  <c r="G18" i="76"/>
  <c r="AE17" i="107" s="1"/>
  <c r="S18" i="76"/>
  <c r="G25" i="76"/>
  <c r="AE24" i="107" s="1"/>
  <c r="S25" i="76"/>
  <c r="G26" i="76"/>
  <c r="AE25" i="107" s="1"/>
  <c r="S26" i="76"/>
  <c r="G28" i="76"/>
  <c r="AE27" i="107" s="1"/>
  <c r="S28" i="76"/>
  <c r="G29" i="76"/>
  <c r="AE28" i="107" s="1"/>
  <c r="S29" i="76"/>
  <c r="G30" i="76"/>
  <c r="AE29" i="107" s="1"/>
  <c r="S30" i="76"/>
  <c r="G31" i="76"/>
  <c r="AE30" i="107" s="1"/>
  <c r="S31" i="76"/>
  <c r="G32" i="76"/>
  <c r="AE31" i="107" s="1"/>
  <c r="S32" i="76"/>
  <c r="G34" i="76"/>
  <c r="AE33" i="107" s="1"/>
  <c r="S34" i="76"/>
  <c r="G35" i="76"/>
  <c r="AE34" i="107" s="1"/>
  <c r="S35" i="76"/>
  <c r="G36" i="76"/>
  <c r="AE35" i="107" s="1"/>
  <c r="S36" i="76"/>
  <c r="G37" i="76"/>
  <c r="AE36" i="107" s="1"/>
  <c r="G38" i="76"/>
  <c r="G39" i="76"/>
  <c r="AE38" i="107" s="1"/>
  <c r="S39" i="76"/>
  <c r="S61" i="76" s="1"/>
  <c r="G40" i="76"/>
  <c r="AE39" i="107" s="1"/>
  <c r="S40" i="76"/>
  <c r="G41" i="76"/>
  <c r="AE40" i="107" s="1"/>
  <c r="S41" i="76"/>
  <c r="G42" i="76"/>
  <c r="AE41" i="107" s="1"/>
  <c r="S42" i="76"/>
  <c r="G43" i="76"/>
  <c r="AE42" i="107" s="1"/>
  <c r="S43" i="76"/>
  <c r="G44" i="76"/>
  <c r="AE43" i="107" s="1"/>
  <c r="S44" i="76"/>
  <c r="G45" i="76"/>
  <c r="AE44" i="107" s="1"/>
  <c r="S45" i="76"/>
  <c r="G46" i="76"/>
  <c r="AE45" i="107" s="1"/>
  <c r="S46" i="76"/>
  <c r="G47" i="76"/>
  <c r="AE46" i="107" s="1"/>
  <c r="S47" i="76"/>
  <c r="G48" i="76"/>
  <c r="AE47" i="107" s="1"/>
  <c r="S48" i="76"/>
  <c r="G50" i="76"/>
  <c r="AE49" i="107" s="1"/>
  <c r="S50" i="76"/>
  <c r="G51" i="76"/>
  <c r="AE50" i="107" s="1"/>
  <c r="S51" i="76"/>
  <c r="G52" i="76"/>
  <c r="AE51" i="107" s="1"/>
  <c r="S52" i="76"/>
  <c r="G53" i="76"/>
  <c r="AE52" i="107" s="1"/>
  <c r="S53" i="76"/>
  <c r="G54" i="76"/>
  <c r="AE53" i="107" s="1"/>
  <c r="S54" i="76"/>
  <c r="F6" i="85"/>
  <c r="F7" i="85"/>
  <c r="F8" i="85"/>
  <c r="E9" i="85"/>
  <c r="F9" i="85"/>
  <c r="E10" i="85"/>
  <c r="F10" i="85"/>
  <c r="E11" i="85"/>
  <c r="F11" i="85"/>
  <c r="M11" i="85"/>
  <c r="N11" i="85"/>
  <c r="O13" i="85" s="1"/>
  <c r="I13" i="85" s="1"/>
  <c r="F13" i="85" s="1"/>
  <c r="O11" i="85"/>
  <c r="P11" i="85"/>
  <c r="F12" i="85"/>
  <c r="F14" i="85"/>
  <c r="E15" i="85"/>
  <c r="F15" i="85"/>
  <c r="F16" i="85"/>
  <c r="F24" i="85"/>
  <c r="F25" i="85"/>
  <c r="F26" i="85"/>
  <c r="F27" i="85"/>
  <c r="F28" i="85"/>
  <c r="F29" i="85"/>
  <c r="F31" i="85"/>
  <c r="F32" i="85"/>
  <c r="F33" i="85"/>
  <c r="F34" i="85"/>
  <c r="F35" i="85"/>
  <c r="F36" i="85"/>
  <c r="F37" i="85"/>
  <c r="F38" i="85"/>
  <c r="F39" i="85"/>
  <c r="F40" i="85"/>
  <c r="F42" i="85"/>
  <c r="F43" i="85"/>
  <c r="F44" i="85"/>
  <c r="F45" i="85"/>
  <c r="F46" i="85"/>
  <c r="F47" i="85"/>
  <c r="F48" i="85"/>
  <c r="F49" i="85"/>
  <c r="F50" i="85"/>
  <c r="F51" i="85"/>
  <c r="F53" i="85"/>
  <c r="F54" i="85"/>
  <c r="F55" i="85"/>
  <c r="F56" i="85"/>
  <c r="F57" i="85"/>
  <c r="F58" i="85"/>
  <c r="F59" i="85"/>
  <c r="F60" i="85"/>
  <c r="F61" i="85"/>
  <c r="F62" i="85"/>
  <c r="F6" i="59"/>
  <c r="F7" i="59"/>
  <c r="F8" i="59"/>
  <c r="E9" i="59"/>
  <c r="F9" i="59"/>
  <c r="E10" i="59"/>
  <c r="F10" i="59"/>
  <c r="E11" i="59"/>
  <c r="F11" i="59"/>
  <c r="F12" i="59"/>
  <c r="F14" i="59"/>
  <c r="E15" i="59"/>
  <c r="E15" i="88" s="1"/>
  <c r="F15" i="59"/>
  <c r="F15" i="88" s="1"/>
  <c r="F16" i="59"/>
  <c r="F16" i="100" s="1"/>
  <c r="F17" i="59"/>
  <c r="F24" i="59"/>
  <c r="F25" i="59"/>
  <c r="F27" i="59"/>
  <c r="F28" i="59"/>
  <c r="F29" i="59"/>
  <c r="F30" i="59"/>
  <c r="F31" i="59"/>
  <c r="F33" i="59"/>
  <c r="F34" i="59"/>
  <c r="F35" i="59"/>
  <c r="F36" i="59"/>
  <c r="F37" i="59"/>
  <c r="F38" i="59"/>
  <c r="F39" i="59"/>
  <c r="F40" i="59"/>
  <c r="F41" i="59"/>
  <c r="F42" i="59"/>
  <c r="F43" i="59"/>
  <c r="F44" i="59"/>
  <c r="F45" i="59"/>
  <c r="F46" i="59"/>
  <c r="F47" i="59"/>
  <c r="F49" i="59"/>
  <c r="F50" i="59"/>
  <c r="F51" i="59"/>
  <c r="F52" i="59"/>
  <c r="F53" i="59"/>
  <c r="E6" i="84"/>
  <c r="E7" i="84"/>
  <c r="E8" i="84"/>
  <c r="E9" i="84"/>
  <c r="E10" i="84"/>
  <c r="E11" i="84"/>
  <c r="E12" i="84"/>
  <c r="E13" i="84"/>
  <c r="E14" i="84"/>
  <c r="E15" i="84"/>
  <c r="E16" i="84"/>
  <c r="E6" i="57"/>
  <c r="E7" i="57"/>
  <c r="E8" i="57"/>
  <c r="E9" i="57"/>
  <c r="E10" i="57"/>
  <c r="E11" i="57"/>
  <c r="E12" i="57"/>
  <c r="E13" i="57"/>
  <c r="E14" i="57"/>
  <c r="E15" i="57"/>
  <c r="E16" i="57"/>
  <c r="E17" i="57"/>
  <c r="E24" i="57"/>
  <c r="E25" i="57"/>
  <c r="E27" i="57"/>
  <c r="E28" i="57"/>
  <c r="E29" i="57"/>
  <c r="E30" i="57"/>
  <c r="E31" i="57"/>
  <c r="E33" i="57"/>
  <c r="E34" i="57"/>
  <c r="E35" i="57"/>
  <c r="E36" i="57"/>
  <c r="E37" i="57"/>
  <c r="E38" i="57"/>
  <c r="E39" i="57"/>
  <c r="E40" i="57"/>
  <c r="E41" i="57"/>
  <c r="E42" i="57"/>
  <c r="E43" i="57"/>
  <c r="E44" i="57"/>
  <c r="E45" i="57"/>
  <c r="E46" i="57"/>
  <c r="E47" i="57"/>
  <c r="E49" i="57"/>
  <c r="E50" i="57"/>
  <c r="E51" i="57"/>
  <c r="E52" i="57"/>
  <c r="E53" i="57"/>
  <c r="P11" i="82"/>
  <c r="S12" i="82" s="1"/>
  <c r="I13" i="82" s="1"/>
  <c r="Q11" i="82"/>
  <c r="R11" i="82"/>
  <c r="S11" i="82"/>
  <c r="T11" i="82"/>
  <c r="T12" i="82" s="1"/>
  <c r="J13" i="82" s="1"/>
  <c r="P11" i="54"/>
  <c r="Q11" i="54"/>
  <c r="R11" i="54"/>
  <c r="S11" i="54"/>
  <c r="T11" i="54"/>
  <c r="T12" i="54" s="1"/>
  <c r="J13" i="54" s="1"/>
  <c r="F6" i="95"/>
  <c r="E6" i="95" s="1"/>
  <c r="Q6" i="95"/>
  <c r="F7" i="95"/>
  <c r="E7" i="95" s="1"/>
  <c r="Q7" i="95"/>
  <c r="F8" i="95"/>
  <c r="E8" i="95" s="1"/>
  <c r="Q8" i="95"/>
  <c r="F9" i="95"/>
  <c r="E9" i="95" s="1"/>
  <c r="Q9" i="95"/>
  <c r="F10" i="95"/>
  <c r="E10" i="95" s="1"/>
  <c r="Q10" i="95"/>
  <c r="F11" i="95"/>
  <c r="E11" i="95" s="1"/>
  <c r="Q11" i="95"/>
  <c r="Q12" i="95"/>
  <c r="H16" i="95"/>
  <c r="J16" i="95"/>
  <c r="L16" i="95"/>
  <c r="N16" i="95"/>
  <c r="P16" i="95"/>
  <c r="H17" i="95"/>
  <c r="J17" i="95"/>
  <c r="L17" i="95"/>
  <c r="N17" i="95"/>
  <c r="P17" i="95"/>
  <c r="H24" i="95"/>
  <c r="J24" i="95"/>
  <c r="L24" i="95"/>
  <c r="N24" i="95"/>
  <c r="P24" i="95"/>
  <c r="H25" i="95"/>
  <c r="J25" i="95"/>
  <c r="L25" i="95"/>
  <c r="N25" i="95"/>
  <c r="P25" i="95"/>
  <c r="H26" i="95"/>
  <c r="J26" i="95"/>
  <c r="L26" i="95"/>
  <c r="N26" i="95"/>
  <c r="P26" i="95"/>
  <c r="H27" i="95"/>
  <c r="J27" i="95"/>
  <c r="L27" i="95"/>
  <c r="N27" i="95"/>
  <c r="P27" i="95"/>
  <c r="H28" i="95"/>
  <c r="J28" i="95"/>
  <c r="L28" i="95"/>
  <c r="N28" i="95"/>
  <c r="P28" i="95"/>
  <c r="H29" i="95"/>
  <c r="J29" i="95"/>
  <c r="L29" i="95"/>
  <c r="N29" i="95"/>
  <c r="P29" i="95"/>
  <c r="H31" i="95"/>
  <c r="J31" i="95"/>
  <c r="L31" i="95"/>
  <c r="N31" i="95"/>
  <c r="P31" i="95"/>
  <c r="H32" i="95"/>
  <c r="J32" i="95"/>
  <c r="L32" i="95"/>
  <c r="N32" i="95"/>
  <c r="P32" i="95"/>
  <c r="H33" i="95"/>
  <c r="J33" i="95"/>
  <c r="L33" i="95"/>
  <c r="N33" i="95"/>
  <c r="P33" i="95"/>
  <c r="H34" i="95"/>
  <c r="J34" i="95"/>
  <c r="L34" i="95"/>
  <c r="N34" i="95"/>
  <c r="P34" i="95"/>
  <c r="H35" i="95"/>
  <c r="J35" i="95"/>
  <c r="L35" i="95"/>
  <c r="N35" i="95"/>
  <c r="P35" i="95"/>
  <c r="H36" i="95"/>
  <c r="J36" i="95"/>
  <c r="L36" i="95"/>
  <c r="N36" i="95"/>
  <c r="P36" i="95"/>
  <c r="H37" i="95"/>
  <c r="J37" i="95"/>
  <c r="L37" i="95"/>
  <c r="N37" i="95"/>
  <c r="P37" i="95"/>
  <c r="H38" i="95"/>
  <c r="J38" i="95"/>
  <c r="L38" i="95"/>
  <c r="N38" i="95"/>
  <c r="P38" i="95"/>
  <c r="H39" i="95"/>
  <c r="J39" i="95"/>
  <c r="L39" i="95"/>
  <c r="N39" i="95"/>
  <c r="P39" i="95"/>
  <c r="H40" i="95"/>
  <c r="J40" i="95"/>
  <c r="L40" i="95"/>
  <c r="N40" i="95"/>
  <c r="P40" i="95"/>
  <c r="H42" i="95"/>
  <c r="J42" i="95"/>
  <c r="L42" i="95"/>
  <c r="N42" i="95"/>
  <c r="P42" i="95"/>
  <c r="H43" i="95"/>
  <c r="J43" i="95"/>
  <c r="L43" i="95"/>
  <c r="N43" i="95"/>
  <c r="P43" i="95"/>
  <c r="H44" i="95"/>
  <c r="J44" i="95"/>
  <c r="L44" i="95"/>
  <c r="N44" i="95"/>
  <c r="P44" i="95"/>
  <c r="H45" i="95"/>
  <c r="J45" i="95"/>
  <c r="L45" i="95"/>
  <c r="N45" i="95"/>
  <c r="P45" i="95"/>
  <c r="H46" i="95"/>
  <c r="J46" i="95"/>
  <c r="L46" i="95"/>
  <c r="N46" i="95"/>
  <c r="P46" i="95"/>
  <c r="H47" i="95"/>
  <c r="J47" i="95"/>
  <c r="L47" i="95"/>
  <c r="N47" i="95"/>
  <c r="P47" i="95"/>
  <c r="H48" i="95"/>
  <c r="J48" i="95"/>
  <c r="L48" i="95"/>
  <c r="N48" i="95"/>
  <c r="P48" i="95"/>
  <c r="H49" i="95"/>
  <c r="J49" i="95"/>
  <c r="L49" i="95"/>
  <c r="N49" i="95"/>
  <c r="P49" i="95"/>
  <c r="H50" i="95"/>
  <c r="J50" i="95"/>
  <c r="L50" i="95"/>
  <c r="N50" i="95"/>
  <c r="P50" i="95"/>
  <c r="H51" i="95"/>
  <c r="J51" i="95"/>
  <c r="L51" i="95"/>
  <c r="N51" i="95"/>
  <c r="P51" i="95"/>
  <c r="H53" i="95"/>
  <c r="J53" i="95"/>
  <c r="L53" i="95"/>
  <c r="N53" i="95"/>
  <c r="P53" i="95"/>
  <c r="H54" i="95"/>
  <c r="J54" i="95"/>
  <c r="L54" i="95"/>
  <c r="N54" i="95"/>
  <c r="P54" i="95"/>
  <c r="H55" i="95"/>
  <c r="J55" i="95"/>
  <c r="L55" i="95"/>
  <c r="N55" i="95"/>
  <c r="P55" i="95"/>
  <c r="H56" i="95"/>
  <c r="J56" i="95"/>
  <c r="L56" i="95"/>
  <c r="N56" i="95"/>
  <c r="P56" i="95"/>
  <c r="H57" i="95"/>
  <c r="J57" i="95"/>
  <c r="L57" i="95"/>
  <c r="N57" i="95"/>
  <c r="P57" i="95"/>
  <c r="H58" i="95"/>
  <c r="J58" i="95"/>
  <c r="L58" i="95"/>
  <c r="N58" i="95"/>
  <c r="P58" i="95"/>
  <c r="H59" i="95"/>
  <c r="J59" i="95"/>
  <c r="L59" i="95"/>
  <c r="N59" i="95"/>
  <c r="P59" i="95"/>
  <c r="H60" i="95"/>
  <c r="J60" i="95"/>
  <c r="L60" i="95"/>
  <c r="N60" i="95"/>
  <c r="P60" i="95"/>
  <c r="H61" i="95"/>
  <c r="J61" i="95"/>
  <c r="L61" i="95"/>
  <c r="N61" i="95"/>
  <c r="P61" i="95"/>
  <c r="H62" i="95"/>
  <c r="J62" i="95"/>
  <c r="L62" i="95"/>
  <c r="N62" i="95"/>
  <c r="P62" i="95"/>
  <c r="H6" i="53"/>
  <c r="J6" i="53"/>
  <c r="L6" i="53"/>
  <c r="P6" i="53"/>
  <c r="H7" i="53"/>
  <c r="J7" i="53"/>
  <c r="L7" i="53"/>
  <c r="P7" i="53"/>
  <c r="H8" i="53"/>
  <c r="J8" i="53"/>
  <c r="L8" i="53"/>
  <c r="P8" i="53"/>
  <c r="H9" i="53"/>
  <c r="J9" i="53"/>
  <c r="L9" i="53"/>
  <c r="P9" i="53"/>
  <c r="H10" i="53"/>
  <c r="J10" i="53"/>
  <c r="L10" i="53"/>
  <c r="N10" i="53"/>
  <c r="P10" i="53"/>
  <c r="H11" i="53"/>
  <c r="J11" i="53"/>
  <c r="L11" i="53"/>
  <c r="N11" i="53"/>
  <c r="P11" i="53"/>
  <c r="H12" i="53"/>
  <c r="J12" i="53"/>
  <c r="L12" i="53"/>
  <c r="N12" i="53"/>
  <c r="P12" i="53"/>
  <c r="H14" i="53"/>
  <c r="J14" i="53"/>
  <c r="L14" i="53"/>
  <c r="N14" i="53"/>
  <c r="P14" i="53"/>
  <c r="H15" i="53"/>
  <c r="J15" i="53"/>
  <c r="L15" i="53"/>
  <c r="N15" i="53"/>
  <c r="P15" i="53"/>
  <c r="H16" i="53"/>
  <c r="J16" i="53"/>
  <c r="L16" i="53"/>
  <c r="N16" i="53"/>
  <c r="P16" i="53"/>
  <c r="H17" i="53"/>
  <c r="R23" i="53" s="1"/>
  <c r="J17" i="53"/>
  <c r="R24" i="53" s="1"/>
  <c r="L17" i="53"/>
  <c r="R25" i="53" s="1"/>
  <c r="N17" i="53"/>
  <c r="R26" i="53" s="1"/>
  <c r="P17" i="53"/>
  <c r="R27" i="53" s="1"/>
  <c r="Q17" i="53"/>
  <c r="R17" i="53"/>
  <c r="Q23" i="53"/>
  <c r="H24" i="53"/>
  <c r="J24" i="53"/>
  <c r="L24" i="53"/>
  <c r="N24" i="53"/>
  <c r="P24" i="53"/>
  <c r="Q24" i="53"/>
  <c r="H25" i="53"/>
  <c r="J25" i="53"/>
  <c r="L25" i="53"/>
  <c r="N25" i="53"/>
  <c r="P25" i="53"/>
  <c r="Q25" i="53"/>
  <c r="Q26" i="53"/>
  <c r="H27" i="53"/>
  <c r="J27" i="53"/>
  <c r="L27" i="53"/>
  <c r="N27" i="53"/>
  <c r="P27" i="53"/>
  <c r="Q27" i="53"/>
  <c r="H28" i="53"/>
  <c r="J28" i="53"/>
  <c r="L28" i="53"/>
  <c r="N28" i="53"/>
  <c r="P28" i="53"/>
  <c r="H29" i="53"/>
  <c r="J29" i="53"/>
  <c r="L29" i="53"/>
  <c r="N29" i="53"/>
  <c r="P29" i="53"/>
  <c r="H30" i="53"/>
  <c r="J30" i="53"/>
  <c r="L30" i="53"/>
  <c r="N30" i="53"/>
  <c r="P30" i="53"/>
  <c r="H31" i="53"/>
  <c r="J31" i="53"/>
  <c r="L31" i="53"/>
  <c r="N31" i="53"/>
  <c r="P31" i="53"/>
  <c r="H33" i="53"/>
  <c r="J33" i="53"/>
  <c r="L33" i="53"/>
  <c r="N33" i="53"/>
  <c r="P33" i="53"/>
  <c r="H34" i="53"/>
  <c r="J34" i="53"/>
  <c r="L34" i="53"/>
  <c r="N34" i="53"/>
  <c r="P34" i="53"/>
  <c r="H35" i="53"/>
  <c r="J35" i="53"/>
  <c r="L35" i="53"/>
  <c r="N35" i="53"/>
  <c r="P35" i="53"/>
  <c r="H36" i="53"/>
  <c r="J36" i="53"/>
  <c r="L36" i="53"/>
  <c r="N36" i="53"/>
  <c r="P36" i="53"/>
  <c r="H37" i="53"/>
  <c r="J37" i="53"/>
  <c r="L37" i="53"/>
  <c r="N37" i="53"/>
  <c r="P37" i="53"/>
  <c r="H38" i="53"/>
  <c r="J38" i="53"/>
  <c r="L38" i="53"/>
  <c r="N38" i="53"/>
  <c r="P38" i="53"/>
  <c r="H39" i="53"/>
  <c r="J39" i="53"/>
  <c r="L39" i="53"/>
  <c r="N39" i="53"/>
  <c r="P39" i="53"/>
  <c r="H40" i="53"/>
  <c r="J40" i="53"/>
  <c r="L40" i="53"/>
  <c r="N40" i="53"/>
  <c r="P40" i="53"/>
  <c r="H41" i="53"/>
  <c r="J41" i="53"/>
  <c r="L41" i="53"/>
  <c r="N41" i="53"/>
  <c r="P41" i="53"/>
  <c r="H42" i="53"/>
  <c r="J42" i="53"/>
  <c r="L42" i="53"/>
  <c r="N42" i="53"/>
  <c r="P42" i="53"/>
  <c r="H43" i="53"/>
  <c r="J43" i="53"/>
  <c r="L43" i="53"/>
  <c r="N43" i="53"/>
  <c r="P43" i="53"/>
  <c r="H44" i="53"/>
  <c r="J44" i="53"/>
  <c r="L44" i="53"/>
  <c r="N44" i="53"/>
  <c r="P44" i="53"/>
  <c r="H45" i="53"/>
  <c r="J45" i="53"/>
  <c r="L45" i="53"/>
  <c r="N45" i="53"/>
  <c r="P45" i="53"/>
  <c r="H46" i="53"/>
  <c r="J46" i="53"/>
  <c r="L46" i="53"/>
  <c r="N46" i="53"/>
  <c r="P46" i="53"/>
  <c r="H47" i="53"/>
  <c r="J47" i="53"/>
  <c r="L47" i="53"/>
  <c r="N47" i="53"/>
  <c r="P47" i="53"/>
  <c r="H49" i="53"/>
  <c r="J49" i="53"/>
  <c r="L49" i="53"/>
  <c r="N49" i="53"/>
  <c r="P49" i="53"/>
  <c r="H50" i="53"/>
  <c r="J50" i="53"/>
  <c r="L50" i="53"/>
  <c r="N50" i="53"/>
  <c r="P50" i="53"/>
  <c r="H51" i="53"/>
  <c r="J51" i="53"/>
  <c r="L51" i="53"/>
  <c r="N51" i="53"/>
  <c r="P51" i="53"/>
  <c r="H52" i="53"/>
  <c r="J52" i="53"/>
  <c r="L52" i="53"/>
  <c r="N52" i="53"/>
  <c r="P52" i="53"/>
  <c r="H53" i="53"/>
  <c r="J53" i="53"/>
  <c r="L53" i="53"/>
  <c r="N53" i="53"/>
  <c r="P53" i="53"/>
  <c r="H13" i="49"/>
  <c r="F13" i="49" s="1"/>
  <c r="K13" i="49"/>
  <c r="V13" i="49"/>
  <c r="Z13" i="49" s="1"/>
  <c r="F6" i="78"/>
  <c r="E6" i="78" s="1"/>
  <c r="N6" i="78"/>
  <c r="F7" i="78"/>
  <c r="E7" i="78" s="1"/>
  <c r="N7" i="78"/>
  <c r="F8" i="78"/>
  <c r="E8" i="78" s="1"/>
  <c r="N8" i="78"/>
  <c r="F9" i="78"/>
  <c r="E9" i="78" s="1"/>
  <c r="N9" i="78"/>
  <c r="F10" i="78"/>
  <c r="E10" i="78" s="1"/>
  <c r="N10" i="78"/>
  <c r="F11" i="78"/>
  <c r="E11" i="78" s="1"/>
  <c r="N11" i="78"/>
  <c r="N12" i="78"/>
  <c r="N13" i="78"/>
  <c r="F6" i="92"/>
  <c r="F7" i="92"/>
  <c r="F8" i="92"/>
  <c r="F9" i="92"/>
  <c r="F10" i="92"/>
  <c r="F11" i="92"/>
  <c r="F12" i="92"/>
  <c r="F14" i="92"/>
  <c r="F15" i="92"/>
  <c r="E14" i="94"/>
  <c r="F14" i="94"/>
  <c r="P13" i="110" s="1"/>
  <c r="F15" i="94"/>
  <c r="P14" i="110" s="1"/>
  <c r="F13" i="8"/>
  <c r="F14" i="8"/>
  <c r="P14" i="109" s="1"/>
  <c r="G13" i="93"/>
  <c r="F13" i="93" s="1"/>
  <c r="G14" i="93"/>
  <c r="F14" i="93" s="1"/>
  <c r="Y14" i="108" s="1"/>
  <c r="G15" i="93"/>
  <c r="F15" i="93" s="1"/>
  <c r="W6" i="7"/>
  <c r="L7" i="7"/>
  <c r="W7" i="7"/>
  <c r="F8" i="7"/>
  <c r="E8" i="7" s="1"/>
  <c r="L9" i="7"/>
  <c r="W9" i="7"/>
  <c r="AE11" i="7"/>
  <c r="AF11" i="7"/>
  <c r="AG11" i="7"/>
  <c r="AH11" i="7"/>
  <c r="AI11" i="7"/>
  <c r="AJ11" i="7"/>
  <c r="AK11" i="7"/>
  <c r="AL11" i="7"/>
  <c r="AM11" i="7"/>
  <c r="AN11" i="7"/>
  <c r="AO11" i="7"/>
  <c r="AP11" i="7"/>
  <c r="AQ11" i="7"/>
  <c r="AQ12" i="7" s="1"/>
  <c r="T13" i="7" s="1"/>
  <c r="AR11" i="7"/>
  <c r="AR12" i="7" s="1"/>
  <c r="U13" i="7" s="1"/>
  <c r="AS11" i="7"/>
  <c r="AT11" i="7"/>
  <c r="AU11" i="7"/>
  <c r="AU12" i="7" s="1"/>
  <c r="X13" i="7" s="1"/>
  <c r="AV11" i="7"/>
  <c r="AV12" i="7" s="1"/>
  <c r="Y13" i="7" s="1"/>
  <c r="AW11" i="7"/>
  <c r="AO12" i="7"/>
  <c r="AS12" i="7"/>
  <c r="V13" i="7" s="1"/>
  <c r="AW12" i="7"/>
  <c r="Z13" i="7" s="1"/>
  <c r="G13" i="7"/>
  <c r="F13" i="7" s="1"/>
  <c r="R13" i="7"/>
  <c r="F14" i="7"/>
  <c r="G14" i="7"/>
  <c r="AD11" i="7" s="1"/>
  <c r="G15" i="7"/>
  <c r="G15" i="45" s="1"/>
  <c r="G13" i="6"/>
  <c r="F13" i="6" s="1"/>
  <c r="G14" i="6"/>
  <c r="G15" i="6"/>
  <c r="L14" i="110" s="1"/>
  <c r="E14" i="110" s="1"/>
  <c r="W6" i="5"/>
  <c r="W7" i="5"/>
  <c r="F8" i="5"/>
  <c r="E8" i="5" s="1"/>
  <c r="W9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Q12" i="5" s="1"/>
  <c r="T13" i="5" s="1"/>
  <c r="AR11" i="5"/>
  <c r="AS11" i="5"/>
  <c r="AT11" i="5"/>
  <c r="AU11" i="5"/>
  <c r="AU12" i="5" s="1"/>
  <c r="X13" i="5" s="1"/>
  <c r="AV11" i="5"/>
  <c r="AV12" i="5" s="1"/>
  <c r="Y13" i="5" s="1"/>
  <c r="AW11" i="5"/>
  <c r="AW12" i="5" s="1"/>
  <c r="Z13" i="5" s="1"/>
  <c r="G13" i="5"/>
  <c r="F13" i="5" s="1"/>
  <c r="G14" i="5"/>
  <c r="G15" i="5"/>
  <c r="L14" i="109" s="1"/>
  <c r="E14" i="109" s="1"/>
  <c r="AF24" i="5"/>
  <c r="AG24" i="5"/>
  <c r="BW18" i="4"/>
  <c r="BX18" i="4" s="1"/>
  <c r="BW19" i="4"/>
  <c r="BX19" i="4" s="1"/>
  <c r="BW18" i="3"/>
  <c r="BX18" i="3" s="1"/>
  <c r="BW19" i="3"/>
  <c r="BX19" i="3" s="1"/>
  <c r="M8" i="91"/>
  <c r="M10" i="91"/>
  <c r="L17" i="108"/>
  <c r="M21" i="107"/>
  <c r="M19" i="107"/>
  <c r="M16" i="107"/>
  <c r="K17" i="108"/>
  <c r="H26" i="109"/>
  <c r="J14" i="109"/>
  <c r="J13" i="109"/>
  <c r="M14" i="108"/>
  <c r="N16" i="111"/>
  <c r="K20" i="108"/>
  <c r="G13" i="110"/>
  <c r="Q15" i="111"/>
  <c r="Q13" i="111"/>
  <c r="S15" i="111"/>
  <c r="G15" i="113"/>
  <c r="I47" i="113"/>
  <c r="J19" i="113"/>
  <c r="L14" i="113"/>
  <c r="H14" i="113"/>
  <c r="H60" i="114"/>
  <c r="H15" i="113"/>
  <c r="S14" i="102" l="1"/>
  <c r="G16" i="107"/>
  <c r="F16" i="108"/>
  <c r="F38" i="109"/>
  <c r="E15" i="109"/>
  <c r="N21" i="111"/>
  <c r="J21" i="111"/>
  <c r="S20" i="111"/>
  <c r="L20" i="111"/>
  <c r="H20" i="111"/>
  <c r="P19" i="111"/>
  <c r="L19" i="111"/>
  <c r="J19" i="111"/>
  <c r="H19" i="111"/>
  <c r="P18" i="111"/>
  <c r="P15" i="111"/>
  <c r="H15" i="111"/>
  <c r="H40" i="112"/>
  <c r="Q37" i="112"/>
  <c r="H36" i="112"/>
  <c r="Q20" i="112"/>
  <c r="L19" i="112"/>
  <c r="H19" i="112"/>
  <c r="Q18" i="112"/>
  <c r="S15" i="112"/>
  <c r="H19" i="113"/>
  <c r="H16" i="113"/>
  <c r="L20" i="114"/>
  <c r="E20" i="114"/>
  <c r="H18" i="114"/>
  <c r="G16" i="114"/>
  <c r="J14" i="114"/>
  <c r="AP12" i="5"/>
  <c r="S13" i="5" s="1"/>
  <c r="F15" i="6"/>
  <c r="E15" i="6" s="1"/>
  <c r="AJ13" i="76"/>
  <c r="AH13" i="76"/>
  <c r="AF13" i="76"/>
  <c r="G14" i="102"/>
  <c r="F19" i="108"/>
  <c r="E20" i="109"/>
  <c r="E18" i="109"/>
  <c r="F15" i="109"/>
  <c r="G34" i="110"/>
  <c r="F15" i="110"/>
  <c r="L27" i="113"/>
  <c r="J13" i="113"/>
  <c r="G18" i="114"/>
  <c r="K28" i="108"/>
  <c r="R39" i="112"/>
  <c r="G25" i="107"/>
  <c r="L44" i="113"/>
  <c r="L40" i="113"/>
  <c r="L31" i="113"/>
  <c r="G61" i="110"/>
  <c r="F59" i="110"/>
  <c r="H46" i="110"/>
  <c r="F44" i="110"/>
  <c r="H30" i="109"/>
  <c r="J52" i="109"/>
  <c r="J37" i="109"/>
  <c r="H28" i="109"/>
  <c r="E45" i="109"/>
  <c r="E42" i="109"/>
  <c r="S44" i="109"/>
  <c r="T44" i="109" s="1"/>
  <c r="F43" i="109"/>
  <c r="F41" i="109"/>
  <c r="F39" i="109"/>
  <c r="F36" i="109"/>
  <c r="F34" i="109"/>
  <c r="F32" i="109"/>
  <c r="F29" i="109"/>
  <c r="F27" i="109"/>
  <c r="P60" i="112"/>
  <c r="L60" i="112"/>
  <c r="Q59" i="112"/>
  <c r="P58" i="112"/>
  <c r="L58" i="112"/>
  <c r="Q57" i="112"/>
  <c r="L56" i="112"/>
  <c r="H56" i="112"/>
  <c r="Q55" i="112"/>
  <c r="P51" i="112"/>
  <c r="L51" i="112"/>
  <c r="Q50" i="112"/>
  <c r="P49" i="112"/>
  <c r="Q48" i="112"/>
  <c r="Q39" i="112"/>
  <c r="S59" i="112"/>
  <c r="Q60" i="112"/>
  <c r="H62" i="114"/>
  <c r="Q58" i="112"/>
  <c r="Q56" i="112"/>
  <c r="Q54" i="112"/>
  <c r="Q51" i="112"/>
  <c r="Q49" i="112"/>
  <c r="Q47" i="112"/>
  <c r="Q45" i="112"/>
  <c r="G50" i="114"/>
  <c r="H49" i="114"/>
  <c r="G42" i="114"/>
  <c r="H40" i="114"/>
  <c r="G33" i="114"/>
  <c r="H27" i="114"/>
  <c r="G24" i="114"/>
  <c r="H47" i="114"/>
  <c r="H25" i="114"/>
  <c r="O40" i="111"/>
  <c r="O31" i="111"/>
  <c r="G25" i="113"/>
  <c r="F53" i="107"/>
  <c r="F52" i="107"/>
  <c r="F50" i="107"/>
  <c r="F47" i="107"/>
  <c r="F44" i="107"/>
  <c r="F39" i="107"/>
  <c r="F37" i="107"/>
  <c r="K35" i="113"/>
  <c r="P25" i="111"/>
  <c r="J52" i="113"/>
  <c r="J45" i="113"/>
  <c r="J43" i="113"/>
  <c r="J39" i="113"/>
  <c r="F35" i="113"/>
  <c r="J30" i="113"/>
  <c r="J28" i="113"/>
  <c r="J25" i="113"/>
  <c r="F25" i="113"/>
  <c r="L24" i="113"/>
  <c r="M53" i="107"/>
  <c r="M44" i="107"/>
  <c r="M46" i="107"/>
  <c r="M35" i="107"/>
  <c r="M30" i="107"/>
  <c r="M25" i="107"/>
  <c r="K48" i="114"/>
  <c r="K44" i="114"/>
  <c r="K35" i="114"/>
  <c r="K26" i="114"/>
  <c r="K57" i="114"/>
  <c r="K53" i="114"/>
  <c r="K39" i="114"/>
  <c r="K31" i="114"/>
  <c r="M38" i="107"/>
  <c r="M27" i="107"/>
  <c r="G46" i="107"/>
  <c r="G44" i="107"/>
  <c r="M27" i="111"/>
  <c r="M45" i="107"/>
  <c r="R43" i="111"/>
  <c r="L42" i="113"/>
  <c r="L38" i="113"/>
  <c r="L34" i="113"/>
  <c r="L29" i="113"/>
  <c r="E51" i="109"/>
  <c r="G44" i="109"/>
  <c r="O57" i="112"/>
  <c r="K48" i="112"/>
  <c r="O37" i="112"/>
  <c r="K31" i="112"/>
  <c r="S55" i="112"/>
  <c r="N51" i="112"/>
  <c r="S50" i="112"/>
  <c r="N45" i="112"/>
  <c r="S42" i="112"/>
  <c r="K55" i="114"/>
  <c r="H31" i="114"/>
  <c r="L40" i="108"/>
  <c r="I45" i="113"/>
  <c r="L29" i="107"/>
  <c r="L27" i="107"/>
  <c r="N36" i="108"/>
  <c r="N36" i="107"/>
  <c r="N27" i="107"/>
  <c r="G56" i="110"/>
  <c r="G52" i="110"/>
  <c r="G44" i="110"/>
  <c r="G35" i="110"/>
  <c r="G26" i="110"/>
  <c r="G25" i="110"/>
  <c r="F44" i="109"/>
  <c r="F42" i="109"/>
  <c r="F40" i="109"/>
  <c r="F37" i="109"/>
  <c r="F35" i="109"/>
  <c r="F33" i="109"/>
  <c r="F30" i="109"/>
  <c r="F28" i="109"/>
  <c r="S27" i="109"/>
  <c r="T27" i="109" s="1"/>
  <c r="F26" i="109"/>
  <c r="F24" i="109"/>
  <c r="F23" i="109"/>
  <c r="K61" i="112"/>
  <c r="K53" i="112"/>
  <c r="K57" i="112"/>
  <c r="H23" i="109"/>
  <c r="I52" i="107"/>
  <c r="I36" i="107"/>
  <c r="I34" i="107"/>
  <c r="H53" i="110"/>
  <c r="H39" i="110"/>
  <c r="J51" i="109"/>
  <c r="J50" i="109"/>
  <c r="G49" i="109"/>
  <c r="J45" i="109"/>
  <c r="I25" i="107"/>
  <c r="K45" i="107"/>
  <c r="H43" i="109"/>
  <c r="J42" i="109"/>
  <c r="J41" i="109"/>
  <c r="J40" i="109"/>
  <c r="J39" i="109"/>
  <c r="J38" i="109"/>
  <c r="E38" i="109"/>
  <c r="H36" i="109"/>
  <c r="H34" i="109"/>
  <c r="H32" i="109"/>
  <c r="H29" i="109"/>
  <c r="H27" i="109"/>
  <c r="J48" i="109"/>
  <c r="N44" i="112"/>
  <c r="S34" i="112"/>
  <c r="N31" i="112"/>
  <c r="H55" i="114"/>
  <c r="H24" i="114"/>
  <c r="K59" i="114"/>
  <c r="H53" i="114"/>
  <c r="H44" i="114"/>
  <c r="H39" i="114"/>
  <c r="H59" i="114"/>
  <c r="L58" i="114"/>
  <c r="L54" i="114"/>
  <c r="H50" i="114"/>
  <c r="L49" i="114"/>
  <c r="H46" i="114"/>
  <c r="L45" i="114"/>
  <c r="H42" i="114"/>
  <c r="L40" i="114"/>
  <c r="H37" i="114"/>
  <c r="H33" i="114"/>
  <c r="H28" i="114"/>
  <c r="L27" i="114"/>
  <c r="G59" i="114"/>
  <c r="H58" i="114"/>
  <c r="O42" i="111"/>
  <c r="K42" i="111"/>
  <c r="S34" i="111"/>
  <c r="R28" i="111"/>
  <c r="L30" i="113"/>
  <c r="P51" i="111"/>
  <c r="P46" i="111"/>
  <c r="J33" i="113"/>
  <c r="L50" i="107"/>
  <c r="E49" i="107"/>
  <c r="L47" i="107"/>
  <c r="E46" i="107"/>
  <c r="E43" i="107"/>
  <c r="E41" i="107"/>
  <c r="L31" i="107"/>
  <c r="L53" i="113"/>
  <c r="G51" i="113"/>
  <c r="H50" i="113"/>
  <c r="G46" i="113"/>
  <c r="J24" i="107"/>
  <c r="P49" i="111"/>
  <c r="P38" i="111"/>
  <c r="G49" i="107"/>
  <c r="G39" i="107"/>
  <c r="G37" i="107"/>
  <c r="H33" i="107"/>
  <c r="R26" i="112"/>
  <c r="S13" i="112"/>
  <c r="H14" i="114"/>
  <c r="L55" i="114"/>
  <c r="J16" i="114"/>
  <c r="R20" i="112"/>
  <c r="Q40" i="112"/>
  <c r="Q38" i="112"/>
  <c r="E15" i="108"/>
  <c r="R57" i="112"/>
  <c r="G61" i="114"/>
  <c r="G57" i="114"/>
  <c r="H56" i="114"/>
  <c r="H51" i="114"/>
  <c r="L50" i="114"/>
  <c r="G48" i="114"/>
  <c r="L46" i="114"/>
  <c r="H43" i="114"/>
  <c r="L42" i="114"/>
  <c r="H38" i="114"/>
  <c r="L37" i="114"/>
  <c r="G35" i="114"/>
  <c r="H34" i="114"/>
  <c r="L33" i="114"/>
  <c r="H29" i="114"/>
  <c r="L28" i="114"/>
  <c r="G26" i="114"/>
  <c r="L24" i="114"/>
  <c r="H28" i="108"/>
  <c r="S37" i="112"/>
  <c r="N19" i="112"/>
  <c r="J19" i="112"/>
  <c r="S18" i="112"/>
  <c r="H16" i="112"/>
  <c r="J61" i="114"/>
  <c r="J57" i="114"/>
  <c r="G55" i="114"/>
  <c r="J53" i="114"/>
  <c r="J48" i="114"/>
  <c r="G46" i="114"/>
  <c r="H45" i="114"/>
  <c r="J44" i="114"/>
  <c r="J39" i="114"/>
  <c r="G37" i="114"/>
  <c r="H36" i="114"/>
  <c r="J35" i="114"/>
  <c r="F35" i="114"/>
  <c r="H32" i="114"/>
  <c r="J31" i="114"/>
  <c r="G28" i="114"/>
  <c r="J26" i="114"/>
  <c r="J18" i="114"/>
  <c r="L17" i="114"/>
  <c r="J15" i="108"/>
  <c r="N48" i="112"/>
  <c r="N57" i="112"/>
  <c r="S47" i="112"/>
  <c r="N46" i="112"/>
  <c r="S43" i="112"/>
  <c r="N33" i="112"/>
  <c r="S32" i="112"/>
  <c r="S29" i="112"/>
  <c r="N28" i="112"/>
  <c r="N26" i="112"/>
  <c r="S25" i="112"/>
  <c r="N24" i="112"/>
  <c r="Q21" i="112"/>
  <c r="N20" i="112"/>
  <c r="Q19" i="112"/>
  <c r="E61" i="114"/>
  <c r="E57" i="114"/>
  <c r="E53" i="114"/>
  <c r="E44" i="114"/>
  <c r="E39" i="114"/>
  <c r="E35" i="114"/>
  <c r="E26" i="114"/>
  <c r="K60" i="112"/>
  <c r="K58" i="112"/>
  <c r="K47" i="112"/>
  <c r="K43" i="112"/>
  <c r="K40" i="112"/>
  <c r="N60" i="112"/>
  <c r="J60" i="112"/>
  <c r="N58" i="112"/>
  <c r="J58" i="112"/>
  <c r="N56" i="112"/>
  <c r="J56" i="112"/>
  <c r="N54" i="112"/>
  <c r="J54" i="112"/>
  <c r="N49" i="112"/>
  <c r="J49" i="112"/>
  <c r="N40" i="112"/>
  <c r="J40" i="112"/>
  <c r="N38" i="112"/>
  <c r="J38" i="112"/>
  <c r="N36" i="112"/>
  <c r="J36" i="112"/>
  <c r="K51" i="112"/>
  <c r="K49" i="112"/>
  <c r="K36" i="112"/>
  <c r="O34" i="112"/>
  <c r="K34" i="112"/>
  <c r="O32" i="112"/>
  <c r="K32" i="112"/>
  <c r="O29" i="112"/>
  <c r="K29" i="112"/>
  <c r="O25" i="112"/>
  <c r="K25" i="112"/>
  <c r="I45" i="112"/>
  <c r="I40" i="112"/>
  <c r="M36" i="112"/>
  <c r="I36" i="112"/>
  <c r="K46" i="111"/>
  <c r="O44" i="111"/>
  <c r="K24" i="111"/>
  <c r="K53" i="111"/>
  <c r="K38" i="111"/>
  <c r="J17" i="108"/>
  <c r="H20" i="108"/>
  <c r="L21" i="114"/>
  <c r="L20" i="113"/>
  <c r="G20" i="110"/>
  <c r="G19" i="110"/>
  <c r="G18" i="109"/>
  <c r="F18" i="109"/>
  <c r="G19" i="109"/>
  <c r="E19" i="109"/>
  <c r="E20" i="113"/>
  <c r="F21" i="108"/>
  <c r="G19" i="114"/>
  <c r="K20" i="114"/>
  <c r="E19" i="108"/>
  <c r="G19" i="108"/>
  <c r="L19" i="114"/>
  <c r="I19" i="111"/>
  <c r="N18" i="112"/>
  <c r="G20" i="114"/>
  <c r="G21" i="108"/>
  <c r="G20" i="108"/>
  <c r="N21" i="112"/>
  <c r="S20" i="112"/>
  <c r="H21" i="114"/>
  <c r="J20" i="114"/>
  <c r="S21" i="112"/>
  <c r="Q21" i="111"/>
  <c r="N20" i="111"/>
  <c r="J20" i="111"/>
  <c r="K21" i="113"/>
  <c r="E21" i="113"/>
  <c r="M20" i="111"/>
  <c r="E48" i="114"/>
  <c r="E31" i="114"/>
  <c r="K17" i="114"/>
  <c r="F17" i="114"/>
  <c r="J15" i="114"/>
  <c r="H16" i="114"/>
  <c r="L13" i="114"/>
  <c r="H20" i="114"/>
  <c r="L62" i="114"/>
  <c r="L36" i="114"/>
  <c r="L18" i="114"/>
  <c r="K16" i="114"/>
  <c r="H13" i="114"/>
  <c r="L15" i="113"/>
  <c r="L21" i="113"/>
  <c r="J41" i="113"/>
  <c r="G30" i="113"/>
  <c r="K17" i="113"/>
  <c r="J16" i="113"/>
  <c r="F13" i="113"/>
  <c r="G19" i="113"/>
  <c r="H25" i="113"/>
  <c r="I13" i="113"/>
  <c r="J21" i="113"/>
  <c r="E46" i="113"/>
  <c r="F40" i="113"/>
  <c r="F31" i="113"/>
  <c r="F27" i="113"/>
  <c r="L25" i="113"/>
  <c r="G21" i="113"/>
  <c r="L19" i="113"/>
  <c r="L16" i="113"/>
  <c r="I15" i="113"/>
  <c r="G13" i="113"/>
  <c r="N61" i="112"/>
  <c r="N53" i="112"/>
  <c r="N17" i="112"/>
  <c r="J16" i="112"/>
  <c r="J15" i="112"/>
  <c r="N13" i="112"/>
  <c r="Q43" i="112"/>
  <c r="P61" i="112"/>
  <c r="L61" i="112"/>
  <c r="H61" i="112"/>
  <c r="L57" i="112"/>
  <c r="H57" i="112"/>
  <c r="P55" i="112"/>
  <c r="L55" i="112"/>
  <c r="H55" i="112"/>
  <c r="L39" i="112"/>
  <c r="H39" i="112"/>
  <c r="H37" i="112"/>
  <c r="P17" i="112"/>
  <c r="L17" i="112"/>
  <c r="P13" i="112"/>
  <c r="L13" i="112"/>
  <c r="J61" i="112"/>
  <c r="J57" i="112"/>
  <c r="J44" i="112"/>
  <c r="N42" i="112"/>
  <c r="J39" i="112"/>
  <c r="J13" i="112"/>
  <c r="N59" i="112"/>
  <c r="S58" i="112"/>
  <c r="N62" i="112"/>
  <c r="I61" i="112"/>
  <c r="M57" i="112"/>
  <c r="I57" i="112"/>
  <c r="N47" i="112"/>
  <c r="M26" i="112"/>
  <c r="I26" i="112"/>
  <c r="M13" i="112"/>
  <c r="I13" i="112"/>
  <c r="R49" i="111"/>
  <c r="O45" i="111"/>
  <c r="R42" i="111"/>
  <c r="M38" i="111"/>
  <c r="R30" i="111"/>
  <c r="R25" i="111"/>
  <c r="S18" i="111"/>
  <c r="M52" i="111"/>
  <c r="I52" i="111"/>
  <c r="M50" i="111"/>
  <c r="M45" i="111"/>
  <c r="I45" i="111"/>
  <c r="I43" i="111"/>
  <c r="O38" i="111"/>
  <c r="H38" i="111"/>
  <c r="S36" i="111"/>
  <c r="S31" i="111"/>
  <c r="I31" i="111"/>
  <c r="S27" i="111"/>
  <c r="M24" i="111"/>
  <c r="I24" i="111"/>
  <c r="M18" i="111"/>
  <c r="H17" i="111"/>
  <c r="L16" i="111"/>
  <c r="I16" i="111"/>
  <c r="M15" i="111"/>
  <c r="I15" i="111"/>
  <c r="R46" i="111"/>
  <c r="R40" i="111"/>
  <c r="R38" i="111"/>
  <c r="J38" i="111"/>
  <c r="H14" i="111"/>
  <c r="N14" i="111"/>
  <c r="L38" i="111"/>
  <c r="P21" i="111"/>
  <c r="L21" i="111"/>
  <c r="H21" i="111"/>
  <c r="N15" i="111"/>
  <c r="J15" i="111"/>
  <c r="Q14" i="111"/>
  <c r="J14" i="111"/>
  <c r="N13" i="111"/>
  <c r="J19" i="110"/>
  <c r="F37" i="110"/>
  <c r="F31" i="110"/>
  <c r="F24" i="110"/>
  <c r="E18" i="110"/>
  <c r="H15" i="110"/>
  <c r="G18" i="110"/>
  <c r="G27" i="109"/>
  <c r="F52" i="109"/>
  <c r="S51" i="109"/>
  <c r="T51" i="109" s="1"/>
  <c r="S50" i="109"/>
  <c r="T50" i="109" s="1"/>
  <c r="S49" i="109"/>
  <c r="T49" i="109" s="1"/>
  <c r="F46" i="109"/>
  <c r="I37" i="109"/>
  <c r="I27" i="109"/>
  <c r="H20" i="109"/>
  <c r="H19" i="109"/>
  <c r="J18" i="109"/>
  <c r="F20" i="109"/>
  <c r="G36" i="109"/>
  <c r="F51" i="109"/>
  <c r="E49" i="109"/>
  <c r="E46" i="109"/>
  <c r="G35" i="109"/>
  <c r="G34" i="109"/>
  <c r="G33" i="109"/>
  <c r="G30" i="109"/>
  <c r="G29" i="109"/>
  <c r="G28" i="109"/>
  <c r="G26" i="109"/>
  <c r="G20" i="109"/>
  <c r="J20" i="109"/>
  <c r="I14" i="109"/>
  <c r="J19" i="109"/>
  <c r="G32" i="109"/>
  <c r="J43" i="109"/>
  <c r="F50" i="109"/>
  <c r="E44" i="109"/>
  <c r="E43" i="109"/>
  <c r="E41" i="109"/>
  <c r="E40" i="109"/>
  <c r="E39" i="109"/>
  <c r="E37" i="109"/>
  <c r="S36" i="109"/>
  <c r="S34" i="109"/>
  <c r="T34" i="109" s="1"/>
  <c r="S29" i="109"/>
  <c r="T29" i="109" s="1"/>
  <c r="S18" i="109"/>
  <c r="T18" i="109" s="1"/>
  <c r="J16" i="109"/>
  <c r="M13" i="108"/>
  <c r="J36" i="108"/>
  <c r="E18" i="108"/>
  <c r="I14" i="108"/>
  <c r="J62" i="108"/>
  <c r="J61" i="108"/>
  <c r="E61" i="108"/>
  <c r="J60" i="108"/>
  <c r="J59" i="108"/>
  <c r="J58" i="108"/>
  <c r="E57" i="108"/>
  <c r="J56" i="108"/>
  <c r="J55" i="108"/>
  <c r="J54" i="108"/>
  <c r="J53" i="108"/>
  <c r="E53" i="108"/>
  <c r="J51" i="108"/>
  <c r="J49" i="108"/>
  <c r="E48" i="108"/>
  <c r="J47" i="108"/>
  <c r="J45" i="108"/>
  <c r="J44" i="108"/>
  <c r="E44" i="108"/>
  <c r="J43" i="108"/>
  <c r="J40" i="108"/>
  <c r="J39" i="108"/>
  <c r="E39" i="108"/>
  <c r="J38" i="108"/>
  <c r="J37" i="108"/>
  <c r="J35" i="108"/>
  <c r="E35" i="108"/>
  <c r="J34" i="108"/>
  <c r="J32" i="108"/>
  <c r="E31" i="108"/>
  <c r="J29" i="108"/>
  <c r="E29" i="108"/>
  <c r="J28" i="108"/>
  <c r="J27" i="108"/>
  <c r="J26" i="108"/>
  <c r="J24" i="108"/>
  <c r="N20" i="108"/>
  <c r="J20" i="108"/>
  <c r="J19" i="108"/>
  <c r="L15" i="108"/>
  <c r="N40" i="107"/>
  <c r="N38" i="107"/>
  <c r="I53" i="107"/>
  <c r="I51" i="107"/>
  <c r="I40" i="107"/>
  <c r="I38" i="107"/>
  <c r="I35" i="107"/>
  <c r="I33" i="107"/>
  <c r="I30" i="107"/>
  <c r="I28" i="107"/>
  <c r="I21" i="107"/>
  <c r="I13" i="107"/>
  <c r="E15" i="107"/>
  <c r="K42" i="107"/>
  <c r="L20" i="107"/>
  <c r="M37" i="107"/>
  <c r="H51" i="107"/>
  <c r="H43" i="107"/>
  <c r="H37" i="107"/>
  <c r="H30" i="107"/>
  <c r="H21" i="107"/>
  <c r="H19" i="107"/>
  <c r="I16" i="108"/>
  <c r="I20" i="107"/>
  <c r="N34" i="108"/>
  <c r="N32" i="108"/>
  <c r="N26" i="108"/>
  <c r="P13" i="85"/>
  <c r="J13" i="85" s="1"/>
  <c r="N47" i="108"/>
  <c r="N24" i="108"/>
  <c r="N62" i="108"/>
  <c r="N60" i="108"/>
  <c r="N58" i="108"/>
  <c r="N56" i="108"/>
  <c r="N54" i="108"/>
  <c r="N51" i="108"/>
  <c r="N49" i="108"/>
  <c r="N38" i="108"/>
  <c r="N29" i="108"/>
  <c r="F61" i="59"/>
  <c r="L62" i="108"/>
  <c r="L60" i="108"/>
  <c r="L58" i="108"/>
  <c r="L56" i="108"/>
  <c r="L54" i="108"/>
  <c r="L51" i="108"/>
  <c r="L49" i="108"/>
  <c r="L47" i="108"/>
  <c r="L45" i="108"/>
  <c r="L44" i="108"/>
  <c r="L43" i="108"/>
  <c r="L42" i="108"/>
  <c r="L39" i="108"/>
  <c r="L38" i="108"/>
  <c r="L37" i="108"/>
  <c r="L36" i="108"/>
  <c r="L35" i="108"/>
  <c r="L34" i="108"/>
  <c r="L32" i="108"/>
  <c r="L29" i="108"/>
  <c r="L28" i="108"/>
  <c r="L26" i="108"/>
  <c r="L25" i="108"/>
  <c r="L24" i="108"/>
  <c r="L20" i="108"/>
  <c r="N15" i="108"/>
  <c r="L48" i="112"/>
  <c r="L35" i="112"/>
  <c r="R12" i="82"/>
  <c r="H13" i="82" s="1"/>
  <c r="Q12" i="82"/>
  <c r="G13" i="82" s="1"/>
  <c r="M16" i="108"/>
  <c r="M61" i="108"/>
  <c r="M59" i="108"/>
  <c r="M57" i="108"/>
  <c r="M55" i="108"/>
  <c r="M50" i="108"/>
  <c r="M48" i="108"/>
  <c r="M46" i="108"/>
  <c r="M44" i="108"/>
  <c r="M39" i="108"/>
  <c r="M37" i="108"/>
  <c r="M35" i="108"/>
  <c r="M33" i="108"/>
  <c r="M31" i="108"/>
  <c r="M27" i="108"/>
  <c r="M19" i="108"/>
  <c r="L42" i="107"/>
  <c r="N45" i="107"/>
  <c r="N42" i="107"/>
  <c r="N20" i="107"/>
  <c r="M18" i="108"/>
  <c r="J50" i="107"/>
  <c r="J47" i="107"/>
  <c r="J39" i="107"/>
  <c r="J31" i="107"/>
  <c r="J30" i="107"/>
  <c r="J29" i="107"/>
  <c r="J28" i="107"/>
  <c r="J27" i="107"/>
  <c r="J25" i="107"/>
  <c r="J21" i="107"/>
  <c r="L17" i="107"/>
  <c r="L15" i="107"/>
  <c r="L53" i="111"/>
  <c r="L42" i="111"/>
  <c r="L40" i="111"/>
  <c r="L46" i="107"/>
  <c r="L41" i="107"/>
  <c r="L40" i="107"/>
  <c r="L39" i="107"/>
  <c r="L38" i="107"/>
  <c r="L37" i="107"/>
  <c r="L33" i="107"/>
  <c r="L24" i="107"/>
  <c r="L19" i="107"/>
  <c r="J17" i="107"/>
  <c r="L14" i="107"/>
  <c r="L52" i="111"/>
  <c r="L47" i="111"/>
  <c r="L39" i="111"/>
  <c r="M56" i="108"/>
  <c r="M49" i="108"/>
  <c r="M45" i="108"/>
  <c r="R54" i="112"/>
  <c r="R36" i="112"/>
  <c r="K50" i="114"/>
  <c r="K46" i="114"/>
  <c r="K42" i="114"/>
  <c r="K37" i="114"/>
  <c r="K33" i="114"/>
  <c r="K28" i="114"/>
  <c r="K24" i="114"/>
  <c r="M62" i="108"/>
  <c r="M58" i="108"/>
  <c r="M54" i="108"/>
  <c r="M36" i="108"/>
  <c r="L59" i="114"/>
  <c r="M60" i="108"/>
  <c r="M51" i="108"/>
  <c r="M47" i="108"/>
  <c r="M34" i="108"/>
  <c r="M32" i="108"/>
  <c r="R49" i="112"/>
  <c r="L15" i="114"/>
  <c r="M21" i="108"/>
  <c r="H46" i="108"/>
  <c r="H26" i="108"/>
  <c r="H24" i="108"/>
  <c r="H19" i="108"/>
  <c r="L60" i="114"/>
  <c r="L56" i="114"/>
  <c r="L51" i="114"/>
  <c r="L47" i="114"/>
  <c r="L43" i="114"/>
  <c r="L38" i="114"/>
  <c r="L34" i="114"/>
  <c r="L29" i="114"/>
  <c r="L25" i="114"/>
  <c r="H16" i="108"/>
  <c r="M28" i="111"/>
  <c r="L33" i="113"/>
  <c r="L28" i="113"/>
  <c r="G19" i="107"/>
  <c r="H18" i="108"/>
  <c r="L47" i="113"/>
  <c r="L35" i="113"/>
  <c r="K18" i="113"/>
  <c r="L17" i="113"/>
  <c r="N45" i="108"/>
  <c r="N43" i="108"/>
  <c r="N40" i="108"/>
  <c r="N28" i="108"/>
  <c r="N17" i="108"/>
  <c r="N16" i="107"/>
  <c r="N17" i="107"/>
  <c r="N51" i="107"/>
  <c r="N31" i="107"/>
  <c r="N29" i="107"/>
  <c r="N24" i="107"/>
  <c r="G59" i="110"/>
  <c r="G58" i="110"/>
  <c r="G50" i="110"/>
  <c r="G49" i="110"/>
  <c r="G45" i="110"/>
  <c r="G42" i="110"/>
  <c r="G33" i="110"/>
  <c r="G32" i="110"/>
  <c r="G27" i="110"/>
  <c r="G24" i="110"/>
  <c r="G14" i="110"/>
  <c r="G60" i="110"/>
  <c r="G57" i="110"/>
  <c r="G55" i="110"/>
  <c r="G54" i="110"/>
  <c r="G48" i="110"/>
  <c r="G47" i="110"/>
  <c r="G46" i="110"/>
  <c r="G43" i="110"/>
  <c r="G41" i="110"/>
  <c r="G39" i="110"/>
  <c r="G37" i="110"/>
  <c r="G36" i="110"/>
  <c r="G31" i="110"/>
  <c r="G30" i="110"/>
  <c r="G28" i="110"/>
  <c r="G23" i="110"/>
  <c r="I14" i="110"/>
  <c r="E16" i="110"/>
  <c r="E15" i="110"/>
  <c r="H61" i="110"/>
  <c r="F57" i="110"/>
  <c r="H55" i="110"/>
  <c r="F53" i="110"/>
  <c r="F50" i="110"/>
  <c r="H48" i="110"/>
  <c r="F46" i="110"/>
  <c r="H44" i="110"/>
  <c r="F42" i="110"/>
  <c r="F39" i="110"/>
  <c r="H37" i="110"/>
  <c r="H35" i="110"/>
  <c r="F33" i="110"/>
  <c r="H31" i="110"/>
  <c r="H28" i="110"/>
  <c r="H26" i="110"/>
  <c r="H20" i="110"/>
  <c r="I19" i="110"/>
  <c r="H18" i="110"/>
  <c r="G16" i="110"/>
  <c r="G15" i="110"/>
  <c r="E52" i="109"/>
  <c r="E50" i="109"/>
  <c r="J44" i="109"/>
  <c r="F16" i="109"/>
  <c r="J49" i="109"/>
  <c r="J46" i="109"/>
  <c r="G24" i="109"/>
  <c r="G23" i="109"/>
  <c r="F49" i="109"/>
  <c r="I48" i="109"/>
  <c r="F48" i="109"/>
  <c r="F45" i="109"/>
  <c r="G40" i="109"/>
  <c r="I19" i="109"/>
  <c r="I16" i="109"/>
  <c r="E16" i="109"/>
  <c r="J60" i="110"/>
  <c r="J58" i="110"/>
  <c r="J56" i="110"/>
  <c r="J52" i="110"/>
  <c r="J49" i="110"/>
  <c r="J47" i="110"/>
  <c r="J43" i="110"/>
  <c r="J41" i="110"/>
  <c r="J38" i="110"/>
  <c r="J36" i="110"/>
  <c r="J34" i="110"/>
  <c r="J32" i="110"/>
  <c r="J30" i="110"/>
  <c r="J27" i="110"/>
  <c r="J25" i="110"/>
  <c r="J23" i="110"/>
  <c r="F20" i="110"/>
  <c r="F28" i="110"/>
  <c r="F35" i="110"/>
  <c r="F19" i="110"/>
  <c r="F18" i="110"/>
  <c r="F26" i="110"/>
  <c r="F48" i="110"/>
  <c r="F55" i="110"/>
  <c r="H57" i="110"/>
  <c r="F61" i="110"/>
  <c r="F16" i="110"/>
  <c r="H24" i="109"/>
  <c r="S24" i="109"/>
  <c r="T24" i="109" s="1"/>
  <c r="I17" i="107"/>
  <c r="H16" i="109"/>
  <c r="AH24" i="5"/>
  <c r="S20" i="109"/>
  <c r="S19" i="109"/>
  <c r="T19" i="109" s="1"/>
  <c r="F19" i="109"/>
  <c r="Q16" i="112"/>
  <c r="N35" i="112"/>
  <c r="Q32" i="112"/>
  <c r="Q29" i="112"/>
  <c r="H44" i="112"/>
  <c r="S33" i="112"/>
  <c r="P28" i="112"/>
  <c r="L28" i="112"/>
  <c r="H28" i="112"/>
  <c r="N27" i="112"/>
  <c r="S26" i="112"/>
  <c r="L26" i="112"/>
  <c r="S24" i="112"/>
  <c r="H54" i="112"/>
  <c r="J28" i="112"/>
  <c r="S27" i="112"/>
  <c r="Q26" i="112"/>
  <c r="J26" i="112"/>
  <c r="Q24" i="112"/>
  <c r="H26" i="114"/>
  <c r="H35" i="114"/>
  <c r="H48" i="114"/>
  <c r="H61" i="114"/>
  <c r="F50" i="108"/>
  <c r="F27" i="108"/>
  <c r="F25" i="108"/>
  <c r="L26" i="114"/>
  <c r="L35" i="114"/>
  <c r="L44" i="114"/>
  <c r="L48" i="114"/>
  <c r="L53" i="114"/>
  <c r="L57" i="114"/>
  <c r="L61" i="114"/>
  <c r="E24" i="114"/>
  <c r="E28" i="114"/>
  <c r="E33" i="114"/>
  <c r="E37" i="114"/>
  <c r="E42" i="114"/>
  <c r="E46" i="114"/>
  <c r="E50" i="114"/>
  <c r="E55" i="114"/>
  <c r="E59" i="114"/>
  <c r="G31" i="114"/>
  <c r="G39" i="114"/>
  <c r="G44" i="114"/>
  <c r="G53" i="114"/>
  <c r="N39" i="112"/>
  <c r="S51" i="112"/>
  <c r="Q46" i="112"/>
  <c r="N43" i="112"/>
  <c r="Q42" i="112"/>
  <c r="F62" i="114"/>
  <c r="K61" i="114"/>
  <c r="F58" i="114"/>
  <c r="F54" i="114"/>
  <c r="F49" i="114"/>
  <c r="F45" i="114"/>
  <c r="F40" i="114"/>
  <c r="F36" i="114"/>
  <c r="F32" i="114"/>
  <c r="F27" i="114"/>
  <c r="H57" i="114"/>
  <c r="F55" i="108"/>
  <c r="Q34" i="112"/>
  <c r="L31" i="114"/>
  <c r="L39" i="114"/>
  <c r="J24" i="114"/>
  <c r="J28" i="114"/>
  <c r="J33" i="114"/>
  <c r="J37" i="114"/>
  <c r="J42" i="114"/>
  <c r="J46" i="114"/>
  <c r="J50" i="114"/>
  <c r="J55" i="114"/>
  <c r="J59" i="114"/>
  <c r="N55" i="112"/>
  <c r="S40" i="112"/>
  <c r="Q27" i="112"/>
  <c r="S60" i="112"/>
  <c r="H61" i="108"/>
  <c r="H59" i="108"/>
  <c r="H55" i="108"/>
  <c r="H53" i="108"/>
  <c r="H50" i="108"/>
  <c r="G38" i="108"/>
  <c r="G36" i="108"/>
  <c r="H35" i="108"/>
  <c r="G34" i="108"/>
  <c r="H33" i="108"/>
  <c r="G32" i="108"/>
  <c r="H31" i="108"/>
  <c r="G27" i="108"/>
  <c r="G24" i="108"/>
  <c r="N34" i="112"/>
  <c r="N32" i="112"/>
  <c r="N29" i="112"/>
  <c r="Q28" i="112"/>
  <c r="F50" i="114"/>
  <c r="F37" i="114"/>
  <c r="F24" i="114"/>
  <c r="H13" i="108"/>
  <c r="F13" i="108"/>
  <c r="R62" i="112"/>
  <c r="S62" i="112"/>
  <c r="P48" i="112"/>
  <c r="S48" i="112"/>
  <c r="I48" i="112"/>
  <c r="P38" i="112"/>
  <c r="S38" i="112"/>
  <c r="P36" i="112"/>
  <c r="S36" i="112"/>
  <c r="I34" i="112"/>
  <c r="I32" i="112"/>
  <c r="I29" i="112"/>
  <c r="P18" i="112"/>
  <c r="M18" i="112"/>
  <c r="P16" i="112"/>
  <c r="G15" i="114"/>
  <c r="L14" i="114"/>
  <c r="E16" i="114"/>
  <c r="H19" i="114"/>
  <c r="N50" i="112"/>
  <c r="S49" i="112"/>
  <c r="Q62" i="112"/>
  <c r="E14" i="108"/>
  <c r="G14" i="108"/>
  <c r="F14" i="108"/>
  <c r="P56" i="112"/>
  <c r="S56" i="112"/>
  <c r="P54" i="112"/>
  <c r="S54" i="112"/>
  <c r="L54" i="112"/>
  <c r="P44" i="112"/>
  <c r="S44" i="112"/>
  <c r="L44" i="112"/>
  <c r="M42" i="112"/>
  <c r="I42" i="112"/>
  <c r="P19" i="112"/>
  <c r="S19" i="112"/>
  <c r="S61" i="112"/>
  <c r="Q61" i="112"/>
  <c r="R45" i="112"/>
  <c r="S45" i="112"/>
  <c r="P39" i="112"/>
  <c r="S39" i="112"/>
  <c r="R35" i="112"/>
  <c r="S35" i="112"/>
  <c r="Q35" i="112"/>
  <c r="R33" i="112"/>
  <c r="Q33" i="112"/>
  <c r="R31" i="112"/>
  <c r="Q31" i="112"/>
  <c r="S31" i="112"/>
  <c r="H17" i="114"/>
  <c r="H15" i="114"/>
  <c r="S16" i="112"/>
  <c r="S28" i="112"/>
  <c r="S46" i="112"/>
  <c r="N37" i="112"/>
  <c r="Q36" i="112"/>
  <c r="E16" i="108"/>
  <c r="G16" i="108"/>
  <c r="P57" i="112"/>
  <c r="S57" i="112"/>
  <c r="R53" i="112"/>
  <c r="S53" i="112"/>
  <c r="Q53" i="112"/>
  <c r="Q44" i="112"/>
  <c r="F40" i="108"/>
  <c r="F20" i="108"/>
  <c r="F17" i="108"/>
  <c r="L13" i="108"/>
  <c r="P62" i="112"/>
  <c r="L62" i="112"/>
  <c r="H62" i="112"/>
  <c r="I58" i="112"/>
  <c r="I54" i="112"/>
  <c r="J48" i="112"/>
  <c r="P47" i="112"/>
  <c r="L47" i="112"/>
  <c r="P45" i="112"/>
  <c r="L45" i="112"/>
  <c r="H45" i="112"/>
  <c r="O44" i="112"/>
  <c r="K44" i="112"/>
  <c r="P42" i="112"/>
  <c r="L42" i="112"/>
  <c r="H42" i="112"/>
  <c r="I39" i="112"/>
  <c r="P34" i="112"/>
  <c r="L34" i="112"/>
  <c r="P32" i="112"/>
  <c r="L32" i="112"/>
  <c r="H32" i="112"/>
  <c r="P29" i="112"/>
  <c r="L29" i="112"/>
  <c r="I19" i="112"/>
  <c r="J18" i="112"/>
  <c r="M17" i="112"/>
  <c r="M16" i="112"/>
  <c r="Q15" i="112"/>
  <c r="F57" i="114"/>
  <c r="F53" i="114"/>
  <c r="F31" i="114"/>
  <c r="F26" i="114"/>
  <c r="K25" i="114"/>
  <c r="K19" i="114"/>
  <c r="F19" i="114"/>
  <c r="F15" i="114"/>
  <c r="I14" i="114"/>
  <c r="G18" i="108"/>
  <c r="J16" i="108"/>
  <c r="F15" i="108"/>
  <c r="J62" i="112"/>
  <c r="O54" i="112"/>
  <c r="K54" i="112"/>
  <c r="O48" i="112"/>
  <c r="H48" i="112"/>
  <c r="J45" i="112"/>
  <c r="I44" i="112"/>
  <c r="J42" i="112"/>
  <c r="H35" i="112"/>
  <c r="J34" i="112"/>
  <c r="J32" i="112"/>
  <c r="J29" i="112"/>
  <c r="L18" i="112"/>
  <c r="O16" i="112"/>
  <c r="K16" i="112"/>
  <c r="S14" i="112"/>
  <c r="K58" i="114"/>
  <c r="K49" i="114"/>
  <c r="K45" i="114"/>
  <c r="K40" i="114"/>
  <c r="K36" i="114"/>
  <c r="K32" i="114"/>
  <c r="K27" i="114"/>
  <c r="G25" i="114"/>
  <c r="F14" i="114"/>
  <c r="S17" i="112"/>
  <c r="E17" i="108"/>
  <c r="I17" i="112"/>
  <c r="J17" i="114"/>
  <c r="P45" i="111"/>
  <c r="I39" i="111"/>
  <c r="I27" i="111"/>
  <c r="J25" i="111"/>
  <c r="P52" i="111"/>
  <c r="R27" i="111"/>
  <c r="S24" i="111"/>
  <c r="P47" i="111"/>
  <c r="J27" i="111"/>
  <c r="J45" i="111"/>
  <c r="P44" i="111"/>
  <c r="L44" i="111"/>
  <c r="N34" i="111"/>
  <c r="J34" i="111"/>
  <c r="S33" i="111"/>
  <c r="J31" i="111"/>
  <c r="L30" i="111"/>
  <c r="N29" i="111"/>
  <c r="P28" i="111"/>
  <c r="L28" i="111"/>
  <c r="S25" i="111"/>
  <c r="J24" i="111"/>
  <c r="P39" i="111"/>
  <c r="P50" i="111"/>
  <c r="L50" i="111"/>
  <c r="P31" i="111"/>
  <c r="L31" i="111"/>
  <c r="P27" i="111"/>
  <c r="L27" i="111"/>
  <c r="P24" i="111"/>
  <c r="L24" i="111"/>
  <c r="H24" i="111"/>
  <c r="K49" i="111"/>
  <c r="P40" i="111"/>
  <c r="M53" i="111"/>
  <c r="I53" i="111"/>
  <c r="I49" i="111"/>
  <c r="L45" i="111"/>
  <c r="H45" i="111"/>
  <c r="P41" i="111"/>
  <c r="L41" i="111"/>
  <c r="I37" i="111"/>
  <c r="H31" i="111"/>
  <c r="N30" i="111"/>
  <c r="J30" i="111"/>
  <c r="J28" i="111"/>
  <c r="J37" i="111"/>
  <c r="L25" i="111"/>
  <c r="M25" i="111"/>
  <c r="P42" i="111"/>
  <c r="J52" i="111"/>
  <c r="L51" i="111"/>
  <c r="L49" i="111"/>
  <c r="M44" i="111"/>
  <c r="I44" i="111"/>
  <c r="L37" i="111"/>
  <c r="H37" i="111"/>
  <c r="M30" i="111"/>
  <c r="I30" i="111"/>
  <c r="J47" i="113"/>
  <c r="F45" i="113"/>
  <c r="F41" i="113"/>
  <c r="F33" i="113"/>
  <c r="F28" i="113"/>
  <c r="E30" i="113"/>
  <c r="J35" i="113"/>
  <c r="J53" i="113"/>
  <c r="K45" i="113"/>
  <c r="E45" i="113"/>
  <c r="H38" i="113"/>
  <c r="G35" i="113"/>
  <c r="K33" i="113"/>
  <c r="E33" i="113"/>
  <c r="H30" i="113"/>
  <c r="K28" i="113"/>
  <c r="E28" i="113"/>
  <c r="H24" i="113"/>
  <c r="H35" i="107"/>
  <c r="E33" i="107"/>
  <c r="P43" i="111"/>
  <c r="L43" i="113"/>
  <c r="H36" i="113"/>
  <c r="E35" i="113"/>
  <c r="G33" i="113"/>
  <c r="K30" i="113"/>
  <c r="G28" i="113"/>
  <c r="H27" i="113"/>
  <c r="K25" i="113"/>
  <c r="E25" i="113"/>
  <c r="Q28" i="111"/>
  <c r="N28" i="111"/>
  <c r="Q25" i="111"/>
  <c r="N25" i="111"/>
  <c r="P14" i="111"/>
  <c r="L14" i="111"/>
  <c r="F52" i="113"/>
  <c r="J50" i="113"/>
  <c r="K46" i="113"/>
  <c r="L46" i="113"/>
  <c r="F24" i="113"/>
  <c r="J20" i="113"/>
  <c r="G18" i="113"/>
  <c r="H21" i="113"/>
  <c r="H28" i="113"/>
  <c r="H33" i="113"/>
  <c r="H35" i="113"/>
  <c r="H34" i="113"/>
  <c r="H42" i="113"/>
  <c r="S21" i="111"/>
  <c r="S28" i="111"/>
  <c r="P53" i="111"/>
  <c r="E16" i="107"/>
  <c r="H53" i="107"/>
  <c r="F35" i="107"/>
  <c r="G35" i="107"/>
  <c r="O46" i="111"/>
  <c r="L46" i="111"/>
  <c r="M40" i="111"/>
  <c r="I40" i="111"/>
  <c r="M35" i="111"/>
  <c r="I35" i="111"/>
  <c r="P13" i="111"/>
  <c r="S13" i="111"/>
  <c r="F19" i="113"/>
  <c r="F18" i="113"/>
  <c r="P30" i="111"/>
  <c r="S30" i="111"/>
  <c r="N27" i="111"/>
  <c r="Q27" i="111"/>
  <c r="N24" i="111"/>
  <c r="Q24" i="111"/>
  <c r="K49" i="113"/>
  <c r="L49" i="113"/>
  <c r="H29" i="113"/>
  <c r="L36" i="113"/>
  <c r="H46" i="113"/>
  <c r="L51" i="113"/>
  <c r="S19" i="111"/>
  <c r="S14" i="111"/>
  <c r="E19" i="107"/>
  <c r="Q29" i="111"/>
  <c r="L43" i="111"/>
  <c r="P16" i="111"/>
  <c r="S16" i="111"/>
  <c r="M14" i="111"/>
  <c r="E19" i="113"/>
  <c r="K19" i="113"/>
  <c r="F14" i="113"/>
  <c r="E52" i="107"/>
  <c r="E51" i="107"/>
  <c r="E50" i="107"/>
  <c r="E45" i="107"/>
  <c r="E42" i="107"/>
  <c r="E39" i="107"/>
  <c r="E38" i="107"/>
  <c r="H28" i="107"/>
  <c r="H25" i="107"/>
  <c r="F16" i="107"/>
  <c r="F13" i="107"/>
  <c r="J53" i="111"/>
  <c r="O49" i="111"/>
  <c r="H49" i="111"/>
  <c r="O43" i="111"/>
  <c r="H43" i="111"/>
  <c r="M41" i="111"/>
  <c r="J36" i="111"/>
  <c r="P35" i="111"/>
  <c r="L35" i="111"/>
  <c r="H35" i="111"/>
  <c r="I21" i="111"/>
  <c r="I20" i="111"/>
  <c r="R18" i="111"/>
  <c r="N18" i="111"/>
  <c r="O14" i="111"/>
  <c r="K14" i="111"/>
  <c r="G38" i="113"/>
  <c r="K36" i="113"/>
  <c r="G34" i="113"/>
  <c r="K27" i="113"/>
  <c r="G24" i="113"/>
  <c r="E16" i="113"/>
  <c r="K14" i="113"/>
  <c r="H52" i="107"/>
  <c r="E20" i="107"/>
  <c r="T15" i="109"/>
  <c r="H53" i="111"/>
  <c r="O50" i="111"/>
  <c r="M49" i="111"/>
  <c r="J49" i="111"/>
  <c r="M43" i="111"/>
  <c r="J43" i="111"/>
  <c r="P36" i="111"/>
  <c r="L36" i="111"/>
  <c r="N35" i="111"/>
  <c r="J35" i="111"/>
  <c r="H25" i="111"/>
  <c r="N17" i="111"/>
  <c r="O16" i="111"/>
  <c r="K16" i="111"/>
  <c r="H16" i="111"/>
  <c r="I14" i="111"/>
  <c r="O13" i="111"/>
  <c r="R18" i="112"/>
  <c r="K47" i="113"/>
  <c r="K38" i="113"/>
  <c r="E38" i="113"/>
  <c r="G27" i="113"/>
  <c r="K24" i="113"/>
  <c r="G20" i="113"/>
  <c r="L18" i="113"/>
  <c r="H17" i="113"/>
  <c r="E17" i="113"/>
  <c r="T16" i="109"/>
  <c r="J17" i="113"/>
  <c r="J17" i="111"/>
  <c r="I17" i="111"/>
  <c r="L13" i="109"/>
  <c r="E13" i="109" s="1"/>
  <c r="F14" i="5"/>
  <c r="E14" i="5" s="1"/>
  <c r="Y14" i="107"/>
  <c r="E14" i="7"/>
  <c r="P13" i="109"/>
  <c r="E13" i="8"/>
  <c r="M41" i="107"/>
  <c r="G41" i="107"/>
  <c r="H39" i="107"/>
  <c r="M39" i="107"/>
  <c r="L36" i="107"/>
  <c r="J36" i="107"/>
  <c r="K34" i="107"/>
  <c r="N34" i="107"/>
  <c r="L34" i="107"/>
  <c r="F30" i="107"/>
  <c r="E30" i="107"/>
  <c r="F28" i="107"/>
  <c r="G28" i="107"/>
  <c r="E28" i="107"/>
  <c r="F25" i="107"/>
  <c r="E25" i="107"/>
  <c r="J18" i="107"/>
  <c r="G25" i="108"/>
  <c r="M25" i="108"/>
  <c r="M20" i="108"/>
  <c r="Y13" i="107"/>
  <c r="E13" i="7"/>
  <c r="Y13" i="108"/>
  <c r="E13" i="93"/>
  <c r="I49" i="107"/>
  <c r="I46" i="107"/>
  <c r="I44" i="107"/>
  <c r="I42" i="107"/>
  <c r="AE15" i="107"/>
  <c r="I15" i="107" s="1"/>
  <c r="G16" i="62"/>
  <c r="G20" i="107"/>
  <c r="H20" i="107"/>
  <c r="J15" i="107"/>
  <c r="N15" i="107"/>
  <c r="H14" i="107"/>
  <c r="G14" i="107"/>
  <c r="J13" i="107"/>
  <c r="J14" i="108"/>
  <c r="L14" i="108"/>
  <c r="L13" i="110"/>
  <c r="E13" i="110" s="1"/>
  <c r="F14" i="6"/>
  <c r="E14" i="6" s="1"/>
  <c r="S14" i="130"/>
  <c r="J52" i="107"/>
  <c r="K52" i="107"/>
  <c r="L52" i="107"/>
  <c r="F17" i="107"/>
  <c r="E17" i="107"/>
  <c r="E13" i="108"/>
  <c r="AP12" i="7"/>
  <c r="S13" i="7" s="1"/>
  <c r="AE12" i="7"/>
  <c r="I62" i="108"/>
  <c r="I60" i="108"/>
  <c r="I58" i="108"/>
  <c r="I56" i="108"/>
  <c r="I54" i="108"/>
  <c r="I51" i="108"/>
  <c r="I49" i="108"/>
  <c r="I47" i="108"/>
  <c r="I45" i="108"/>
  <c r="I43" i="108"/>
  <c r="I40" i="108"/>
  <c r="I38" i="108"/>
  <c r="I36" i="108"/>
  <c r="I34" i="108"/>
  <c r="I32" i="108"/>
  <c r="I29" i="108"/>
  <c r="I27" i="108"/>
  <c r="I25" i="108"/>
  <c r="I21" i="108"/>
  <c r="I19" i="108"/>
  <c r="I17" i="108"/>
  <c r="I15" i="108"/>
  <c r="I13" i="108"/>
  <c r="E15" i="58"/>
  <c r="F16" i="88"/>
  <c r="G14" i="62"/>
  <c r="G14" i="131"/>
  <c r="F49" i="107"/>
  <c r="F46" i="107"/>
  <c r="F43" i="107"/>
  <c r="K19" i="107"/>
  <c r="F19" i="107"/>
  <c r="E18" i="107"/>
  <c r="F42" i="108"/>
  <c r="L18" i="108"/>
  <c r="I43" i="109"/>
  <c r="J16" i="110"/>
  <c r="I16" i="110"/>
  <c r="Q37" i="111"/>
  <c r="N37" i="111"/>
  <c r="I18" i="114"/>
  <c r="AS12" i="5"/>
  <c r="V13" i="5" s="1"/>
  <c r="AO12" i="5"/>
  <c r="R13" i="5" s="1"/>
  <c r="F15" i="7"/>
  <c r="Y15" i="107" s="1"/>
  <c r="I50" i="107"/>
  <c r="I45" i="107"/>
  <c r="I43" i="107"/>
  <c r="I41" i="107"/>
  <c r="I39" i="107"/>
  <c r="I31" i="107"/>
  <c r="I29" i="107"/>
  <c r="I27" i="107"/>
  <c r="I24" i="107"/>
  <c r="I16" i="107"/>
  <c r="I14" i="107"/>
  <c r="S14" i="62"/>
  <c r="S14" i="131"/>
  <c r="L30" i="107"/>
  <c r="G30" i="107"/>
  <c r="L28" i="107"/>
  <c r="L25" i="107"/>
  <c r="L21" i="107"/>
  <c r="K20" i="107"/>
  <c r="J16" i="107"/>
  <c r="M14" i="107"/>
  <c r="G62" i="108"/>
  <c r="L61" i="108"/>
  <c r="G60" i="108"/>
  <c r="L59" i="108"/>
  <c r="G58" i="108"/>
  <c r="G56" i="108"/>
  <c r="L55" i="108"/>
  <c r="G54" i="108"/>
  <c r="L53" i="108"/>
  <c r="G51" i="108"/>
  <c r="G49" i="108"/>
  <c r="G47" i="108"/>
  <c r="F35" i="108"/>
  <c r="J25" i="108"/>
  <c r="E25" i="108"/>
  <c r="J21" i="108"/>
  <c r="E20" i="108"/>
  <c r="L19" i="108"/>
  <c r="N16" i="108"/>
  <c r="H50" i="109"/>
  <c r="S42" i="109"/>
  <c r="T42" i="109" s="1"/>
  <c r="S40" i="109"/>
  <c r="T40" i="109" s="1"/>
  <c r="S38" i="109"/>
  <c r="T38" i="109" s="1"/>
  <c r="L18" i="111"/>
  <c r="J35" i="112"/>
  <c r="I20" i="112"/>
  <c r="P20" i="112"/>
  <c r="I37" i="113"/>
  <c r="J37" i="113"/>
  <c r="K29" i="113"/>
  <c r="AR12" i="5"/>
  <c r="U13" i="5" s="1"/>
  <c r="AJ12" i="5"/>
  <c r="M13" i="5" s="1"/>
  <c r="Q12" i="54"/>
  <c r="G13" i="54" s="1"/>
  <c r="AW13" i="76"/>
  <c r="I61" i="108"/>
  <c r="I59" i="108"/>
  <c r="I57" i="108"/>
  <c r="I55" i="108"/>
  <c r="I53" i="108"/>
  <c r="I50" i="108"/>
  <c r="I48" i="108"/>
  <c r="I46" i="108"/>
  <c r="I44" i="108"/>
  <c r="I42" i="108"/>
  <c r="I39" i="108"/>
  <c r="I37" i="108"/>
  <c r="I35" i="108"/>
  <c r="I33" i="108"/>
  <c r="I31" i="108"/>
  <c r="I28" i="108"/>
  <c r="I26" i="108"/>
  <c r="I24" i="108"/>
  <c r="I20" i="108"/>
  <c r="G17" i="62"/>
  <c r="G14" i="130"/>
  <c r="H49" i="107"/>
  <c r="H46" i="107"/>
  <c r="J40" i="107"/>
  <c r="E35" i="107"/>
  <c r="E34" i="107"/>
  <c r="M20" i="107"/>
  <c r="N19" i="107"/>
  <c r="J19" i="107"/>
  <c r="M18" i="107"/>
  <c r="F18" i="107"/>
  <c r="F15" i="107"/>
  <c r="N14" i="107"/>
  <c r="J14" i="107"/>
  <c r="E13" i="107"/>
  <c r="F47" i="108"/>
  <c r="G45" i="108"/>
  <c r="H44" i="108"/>
  <c r="G43" i="108"/>
  <c r="H42" i="108"/>
  <c r="G40" i="108"/>
  <c r="N19" i="108"/>
  <c r="H45" i="109"/>
  <c r="I18" i="109"/>
  <c r="N19" i="111"/>
  <c r="Q19" i="111"/>
  <c r="F17" i="113"/>
  <c r="F18" i="114"/>
  <c r="H37" i="109"/>
  <c r="I36" i="109"/>
  <c r="I32" i="109"/>
  <c r="I61" i="110"/>
  <c r="O51" i="111"/>
  <c r="H46" i="111"/>
  <c r="R44" i="111"/>
  <c r="I41" i="111"/>
  <c r="K40" i="111"/>
  <c r="O25" i="111"/>
  <c r="K25" i="111"/>
  <c r="R15" i="111"/>
  <c r="L13" i="111"/>
  <c r="P53" i="112"/>
  <c r="L53" i="112"/>
  <c r="H53" i="112"/>
  <c r="P43" i="112"/>
  <c r="L43" i="112"/>
  <c r="H43" i="112"/>
  <c r="P31" i="112"/>
  <c r="P25" i="112"/>
  <c r="L25" i="112"/>
  <c r="P21" i="112"/>
  <c r="L21" i="112"/>
  <c r="H21" i="112"/>
  <c r="R17" i="112"/>
  <c r="J17" i="112"/>
  <c r="L16" i="112"/>
  <c r="I16" i="112"/>
  <c r="O15" i="112"/>
  <c r="K15" i="112"/>
  <c r="H15" i="112"/>
  <c r="K44" i="113"/>
  <c r="K39" i="113"/>
  <c r="K37" i="113"/>
  <c r="L37" i="113"/>
  <c r="E37" i="113"/>
  <c r="E36" i="113"/>
  <c r="I28" i="113"/>
  <c r="E27" i="113"/>
  <c r="F61" i="114"/>
  <c r="K60" i="114"/>
  <c r="K56" i="114"/>
  <c r="K51" i="114"/>
  <c r="F48" i="114"/>
  <c r="F44" i="114"/>
  <c r="K43" i="114"/>
  <c r="F39" i="114"/>
  <c r="K38" i="114"/>
  <c r="K34" i="114"/>
  <c r="K29" i="114"/>
  <c r="K21" i="114"/>
  <c r="J19" i="114"/>
  <c r="E19" i="114"/>
  <c r="G16" i="109"/>
  <c r="G14" i="109"/>
  <c r="F60" i="110"/>
  <c r="F58" i="110"/>
  <c r="F56" i="110"/>
  <c r="F52" i="110"/>
  <c r="F49" i="110"/>
  <c r="F47" i="110"/>
  <c r="F43" i="110"/>
  <c r="F41" i="110"/>
  <c r="F38" i="110"/>
  <c r="F36" i="110"/>
  <c r="F34" i="110"/>
  <c r="F32" i="110"/>
  <c r="F30" i="110"/>
  <c r="F27" i="110"/>
  <c r="F25" i="110"/>
  <c r="F23" i="110"/>
  <c r="M51" i="111"/>
  <c r="J50" i="111"/>
  <c r="J47" i="111"/>
  <c r="M46" i="111"/>
  <c r="J46" i="111"/>
  <c r="M37" i="111"/>
  <c r="R37" i="111"/>
  <c r="I36" i="111"/>
  <c r="I25" i="111"/>
  <c r="Q20" i="111"/>
  <c r="J18" i="111"/>
  <c r="L15" i="111"/>
  <c r="J53" i="112"/>
  <c r="I49" i="112"/>
  <c r="J43" i="112"/>
  <c r="I35" i="112"/>
  <c r="J33" i="112"/>
  <c r="J31" i="112"/>
  <c r="N25" i="112"/>
  <c r="J21" i="112"/>
  <c r="J20" i="112"/>
  <c r="R16" i="112"/>
  <c r="R15" i="112"/>
  <c r="K13" i="112"/>
  <c r="L52" i="113"/>
  <c r="G37" i="113"/>
  <c r="H37" i="113"/>
  <c r="G36" i="113"/>
  <c r="E31" i="113"/>
  <c r="G29" i="113"/>
  <c r="G16" i="113"/>
  <c r="G60" i="114"/>
  <c r="G56" i="114"/>
  <c r="G51" i="114"/>
  <c r="G47" i="114"/>
  <c r="G43" i="114"/>
  <c r="G38" i="114"/>
  <c r="G34" i="114"/>
  <c r="G29" i="114"/>
  <c r="G21" i="114"/>
  <c r="F20" i="114"/>
  <c r="E17" i="114"/>
  <c r="I24" i="109"/>
  <c r="G13" i="109"/>
  <c r="E19" i="110"/>
  <c r="H16" i="110"/>
  <c r="I15" i="110"/>
  <c r="R53" i="111"/>
  <c r="I51" i="111"/>
  <c r="I50" i="111"/>
  <c r="M47" i="111"/>
  <c r="I47" i="111"/>
  <c r="I46" i="111"/>
  <c r="K44" i="111"/>
  <c r="M42" i="111"/>
  <c r="I42" i="111"/>
  <c r="J41" i="111"/>
  <c r="S37" i="111"/>
  <c r="P37" i="111"/>
  <c r="H36" i="111"/>
  <c r="P34" i="111"/>
  <c r="L34" i="111"/>
  <c r="I34" i="111"/>
  <c r="H30" i="111"/>
  <c r="P20" i="111"/>
  <c r="R20" i="111"/>
  <c r="K20" i="111"/>
  <c r="O18" i="111"/>
  <c r="K17" i="111"/>
  <c r="K15" i="111"/>
  <c r="R14" i="111"/>
  <c r="H13" i="111"/>
  <c r="I53" i="112"/>
  <c r="L49" i="112"/>
  <c r="H49" i="112"/>
  <c r="O35" i="112"/>
  <c r="I27" i="112"/>
  <c r="I25" i="112"/>
  <c r="I21" i="112"/>
  <c r="K17" i="112"/>
  <c r="P15" i="112"/>
  <c r="L15" i="112"/>
  <c r="I15" i="112"/>
  <c r="F50" i="113"/>
  <c r="E49" i="113"/>
  <c r="F44" i="113"/>
  <c r="F43" i="113"/>
  <c r="F37" i="113"/>
  <c r="F30" i="113"/>
  <c r="E45" i="114"/>
  <c r="E40" i="114"/>
  <c r="F21" i="114"/>
  <c r="G17" i="114"/>
  <c r="G13" i="114"/>
  <c r="N55" i="108"/>
  <c r="N53" i="108"/>
  <c r="N39" i="108"/>
  <c r="N35" i="108"/>
  <c r="N25" i="107"/>
  <c r="J42" i="108"/>
  <c r="L50" i="108"/>
  <c r="J50" i="108"/>
  <c r="M50" i="107"/>
  <c r="F47" i="113"/>
  <c r="F39" i="113"/>
  <c r="F36" i="113"/>
  <c r="J46" i="107"/>
  <c r="L43" i="107"/>
  <c r="J43" i="107"/>
  <c r="L35" i="107"/>
  <c r="J35" i="107"/>
  <c r="F38" i="113"/>
  <c r="R40" i="112"/>
  <c r="R47" i="111"/>
  <c r="R45" i="111"/>
  <c r="R39" i="111"/>
  <c r="G33" i="107"/>
  <c r="M39" i="111"/>
  <c r="K41" i="113"/>
  <c r="I58" i="110"/>
  <c r="I56" i="110"/>
  <c r="I52" i="110"/>
  <c r="I49" i="110"/>
  <c r="I47" i="110"/>
  <c r="I43" i="110"/>
  <c r="I41" i="110"/>
  <c r="I38" i="110"/>
  <c r="I36" i="110"/>
  <c r="I34" i="110"/>
  <c r="I32" i="110"/>
  <c r="I30" i="110"/>
  <c r="I27" i="110"/>
  <c r="I25" i="110"/>
  <c r="I39" i="109"/>
  <c r="J27" i="109"/>
  <c r="I45" i="109"/>
  <c r="I34" i="109"/>
  <c r="J34" i="109"/>
  <c r="S33" i="109"/>
  <c r="T33" i="109" s="1"/>
  <c r="S30" i="109"/>
  <c r="T30" i="109" s="1"/>
  <c r="J24" i="109"/>
  <c r="E62" i="114"/>
  <c r="S37" i="109"/>
  <c r="T37" i="109" s="1"/>
  <c r="E52" i="113"/>
  <c r="K44" i="107"/>
  <c r="S46" i="109"/>
  <c r="T46" i="109" s="1"/>
  <c r="S43" i="109"/>
  <c r="T43" i="109" s="1"/>
  <c r="E43" i="113"/>
  <c r="R61" i="112"/>
  <c r="H60" i="112"/>
  <c r="H58" i="112"/>
  <c r="R44" i="112"/>
  <c r="O47" i="112"/>
  <c r="H29" i="112"/>
  <c r="I28" i="112"/>
  <c r="P27" i="112"/>
  <c r="L27" i="112"/>
  <c r="H26" i="112"/>
  <c r="J25" i="112"/>
  <c r="J24" i="112"/>
  <c r="H39" i="108"/>
  <c r="H37" i="108"/>
  <c r="F34" i="108"/>
  <c r="F28" i="108"/>
  <c r="K62" i="114"/>
  <c r="F59" i="108"/>
  <c r="H57" i="108"/>
  <c r="H48" i="108"/>
  <c r="H21" i="108"/>
  <c r="E21" i="108"/>
  <c r="I53" i="110"/>
  <c r="I44" i="110"/>
  <c r="I35" i="110"/>
  <c r="I26" i="110"/>
  <c r="I20" i="110"/>
  <c r="K54" i="114"/>
  <c r="J51" i="111"/>
  <c r="H51" i="111"/>
  <c r="H50" i="111"/>
  <c r="H47" i="111"/>
  <c r="H41" i="111"/>
  <c r="S29" i="111"/>
  <c r="H52" i="111"/>
  <c r="J44" i="111"/>
  <c r="H44" i="111"/>
  <c r="J42" i="111"/>
  <c r="H42" i="111"/>
  <c r="J40" i="111"/>
  <c r="H40" i="111"/>
  <c r="J39" i="111"/>
  <c r="H39" i="111"/>
  <c r="H44" i="107"/>
  <c r="H41" i="107"/>
  <c r="E40" i="107"/>
  <c r="E37" i="107"/>
  <c r="E27" i="107"/>
  <c r="I41" i="109"/>
  <c r="I20" i="109"/>
  <c r="J44" i="113"/>
  <c r="K42" i="113"/>
  <c r="G42" i="113"/>
  <c r="E42" i="113"/>
  <c r="H41" i="113"/>
  <c r="K40" i="113"/>
  <c r="G40" i="113"/>
  <c r="K31" i="113"/>
  <c r="E53" i="107"/>
  <c r="F51" i="107"/>
  <c r="E47" i="107"/>
  <c r="F21" i="107"/>
  <c r="K50" i="113"/>
  <c r="E50" i="113"/>
  <c r="J49" i="113"/>
  <c r="H45" i="113"/>
  <c r="E44" i="113"/>
  <c r="J40" i="113"/>
  <c r="J31" i="113"/>
  <c r="J27" i="113"/>
  <c r="AE37" i="107"/>
  <c r="I37" i="107" s="1"/>
  <c r="G61" i="76"/>
  <c r="N61" i="108"/>
  <c r="N59" i="108"/>
  <c r="N50" i="108"/>
  <c r="N42" i="108"/>
  <c r="N27" i="108"/>
  <c r="N21" i="108"/>
  <c r="N50" i="107"/>
  <c r="N49" i="107"/>
  <c r="N43" i="107"/>
  <c r="N41" i="107"/>
  <c r="N39" i="107"/>
  <c r="N35" i="107"/>
  <c r="N28" i="107"/>
  <c r="N21" i="107"/>
  <c r="E61" i="57"/>
  <c r="M26" i="108"/>
  <c r="F59" i="114"/>
  <c r="F55" i="114"/>
  <c r="F51" i="114"/>
  <c r="F46" i="114"/>
  <c r="F42" i="114"/>
  <c r="F38" i="114"/>
  <c r="F33" i="114"/>
  <c r="F28" i="114"/>
  <c r="F25" i="114"/>
  <c r="L57" i="108"/>
  <c r="J57" i="108"/>
  <c r="L48" i="108"/>
  <c r="N48" i="108"/>
  <c r="J48" i="108"/>
  <c r="L46" i="108"/>
  <c r="N46" i="108"/>
  <c r="J46" i="108"/>
  <c r="L33" i="108"/>
  <c r="J33" i="108"/>
  <c r="L31" i="108"/>
  <c r="N31" i="108"/>
  <c r="J31" i="108"/>
  <c r="F60" i="114"/>
  <c r="F56" i="114"/>
  <c r="F47" i="114"/>
  <c r="F43" i="114"/>
  <c r="F34" i="114"/>
  <c r="F29" i="114"/>
  <c r="N53" i="107"/>
  <c r="N52" i="107"/>
  <c r="J44" i="107"/>
  <c r="J41" i="107"/>
  <c r="J37" i="107"/>
  <c r="N33" i="107"/>
  <c r="J33" i="107"/>
  <c r="F51" i="113"/>
  <c r="F21" i="113"/>
  <c r="M47" i="107"/>
  <c r="F46" i="113"/>
  <c r="F42" i="113"/>
  <c r="F34" i="113"/>
  <c r="F29" i="113"/>
  <c r="F61" i="53"/>
  <c r="G29" i="108"/>
  <c r="R58" i="112"/>
  <c r="M49" i="112"/>
  <c r="R48" i="112"/>
  <c r="M40" i="112"/>
  <c r="M35" i="112"/>
  <c r="R28" i="112"/>
  <c r="H25" i="108"/>
  <c r="M62" i="112"/>
  <c r="M61" i="112"/>
  <c r="M58" i="112"/>
  <c r="M54" i="112"/>
  <c r="M53" i="112"/>
  <c r="M48" i="112"/>
  <c r="M45" i="112"/>
  <c r="M44" i="112"/>
  <c r="M39" i="112"/>
  <c r="M28" i="112"/>
  <c r="R35" i="111"/>
  <c r="H50" i="107"/>
  <c r="H47" i="107"/>
  <c r="L39" i="113"/>
  <c r="N37" i="108"/>
  <c r="N25" i="108"/>
  <c r="N57" i="108"/>
  <c r="N44" i="108"/>
  <c r="N33" i="108"/>
  <c r="N37" i="107"/>
  <c r="N30" i="107"/>
  <c r="N47" i="107"/>
  <c r="N46" i="107"/>
  <c r="N44" i="107"/>
  <c r="I60" i="110"/>
  <c r="E60" i="110"/>
  <c r="E59" i="110"/>
  <c r="E56" i="110"/>
  <c r="E55" i="110"/>
  <c r="E54" i="110"/>
  <c r="E53" i="110"/>
  <c r="H50" i="110"/>
  <c r="E49" i="110"/>
  <c r="E48" i="110"/>
  <c r="I45" i="110"/>
  <c r="F45" i="110"/>
  <c r="E43" i="110"/>
  <c r="E42" i="110"/>
  <c r="E38" i="110"/>
  <c r="E37" i="110"/>
  <c r="E34" i="110"/>
  <c r="E33" i="110"/>
  <c r="E30" i="110"/>
  <c r="E28" i="110"/>
  <c r="E25" i="110"/>
  <c r="E24" i="110"/>
  <c r="E61" i="110"/>
  <c r="H59" i="110"/>
  <c r="E58" i="110"/>
  <c r="E57" i="110"/>
  <c r="I54" i="110"/>
  <c r="F54" i="110"/>
  <c r="E52" i="110"/>
  <c r="E50" i="110"/>
  <c r="E47" i="110"/>
  <c r="E46" i="110"/>
  <c r="E45" i="110"/>
  <c r="E44" i="110"/>
  <c r="H42" i="110"/>
  <c r="E41" i="110"/>
  <c r="E39" i="110"/>
  <c r="E36" i="110"/>
  <c r="E35" i="110"/>
  <c r="H33" i="110"/>
  <c r="E32" i="110"/>
  <c r="E31" i="110"/>
  <c r="E27" i="110"/>
  <c r="E26" i="110"/>
  <c r="H24" i="110"/>
  <c r="I23" i="110"/>
  <c r="E23" i="110"/>
  <c r="E20" i="110"/>
  <c r="H49" i="109"/>
  <c r="G48" i="109"/>
  <c r="G45" i="109"/>
  <c r="H44" i="109"/>
  <c r="G43" i="109"/>
  <c r="H40" i="109"/>
  <c r="G39" i="109"/>
  <c r="G37" i="109"/>
  <c r="J36" i="109"/>
  <c r="E35" i="109"/>
  <c r="E32" i="109"/>
  <c r="E28" i="109"/>
  <c r="E26" i="109"/>
  <c r="S23" i="109"/>
  <c r="T23" i="109" s="1"/>
  <c r="I52" i="109"/>
  <c r="G52" i="109"/>
  <c r="I50" i="109"/>
  <c r="G50" i="109"/>
  <c r="H41" i="109"/>
  <c r="G41" i="109"/>
  <c r="E36" i="109"/>
  <c r="S35" i="109"/>
  <c r="T35" i="109" s="1"/>
  <c r="E33" i="109"/>
  <c r="S32" i="109"/>
  <c r="T32" i="109" s="1"/>
  <c r="J32" i="109"/>
  <c r="E30" i="109"/>
  <c r="I29" i="109"/>
  <c r="J29" i="109"/>
  <c r="S28" i="109"/>
  <c r="T28" i="109" s="1"/>
  <c r="E27" i="109"/>
  <c r="S26" i="109"/>
  <c r="T26" i="109" s="1"/>
  <c r="E23" i="109"/>
  <c r="K60" i="108"/>
  <c r="K58" i="108"/>
  <c r="K57" i="108"/>
  <c r="K55" i="108"/>
  <c r="K51" i="108"/>
  <c r="K49" i="108"/>
  <c r="K48" i="108"/>
  <c r="K45" i="108"/>
  <c r="K44" i="108"/>
  <c r="K42" i="108"/>
  <c r="K39" i="108"/>
  <c r="K36" i="108"/>
  <c r="K34" i="108"/>
  <c r="K33" i="108"/>
  <c r="K29" i="108"/>
  <c r="K21" i="108"/>
  <c r="J45" i="110"/>
  <c r="E58" i="114"/>
  <c r="E32" i="114"/>
  <c r="K62" i="108"/>
  <c r="K61" i="108"/>
  <c r="K59" i="108"/>
  <c r="K56" i="108"/>
  <c r="K54" i="108"/>
  <c r="K53" i="108"/>
  <c r="K50" i="108"/>
  <c r="K47" i="108"/>
  <c r="K46" i="108"/>
  <c r="K43" i="108"/>
  <c r="K40" i="108"/>
  <c r="K38" i="108"/>
  <c r="K37" i="108"/>
  <c r="K35" i="108"/>
  <c r="K32" i="108"/>
  <c r="K31" i="108"/>
  <c r="K27" i="108"/>
  <c r="J54" i="110"/>
  <c r="E49" i="114"/>
  <c r="E21" i="114"/>
  <c r="K53" i="107"/>
  <c r="K49" i="107"/>
  <c r="I47" i="107"/>
  <c r="K43" i="107"/>
  <c r="K36" i="107"/>
  <c r="K31" i="107"/>
  <c r="K30" i="107"/>
  <c r="K28" i="107"/>
  <c r="K25" i="107"/>
  <c r="K21" i="107"/>
  <c r="H52" i="109"/>
  <c r="S52" i="109"/>
  <c r="T52" i="109" s="1"/>
  <c r="H48" i="109"/>
  <c r="S48" i="109"/>
  <c r="T48" i="109" s="1"/>
  <c r="S41" i="109"/>
  <c r="T41" i="109" s="1"/>
  <c r="H39" i="109"/>
  <c r="S39" i="109"/>
  <c r="T39" i="109" s="1"/>
  <c r="E39" i="113"/>
  <c r="K51" i="107"/>
  <c r="K46" i="107"/>
  <c r="K41" i="107"/>
  <c r="K39" i="107"/>
  <c r="K37" i="107"/>
  <c r="K35" i="107"/>
  <c r="K33" i="107"/>
  <c r="K29" i="107"/>
  <c r="K27" i="107"/>
  <c r="K24" i="107"/>
  <c r="S45" i="109"/>
  <c r="T45" i="109" s="1"/>
  <c r="E47" i="113"/>
  <c r="I56" i="112"/>
  <c r="J51" i="112"/>
  <c r="H51" i="112"/>
  <c r="J47" i="112"/>
  <c r="H47" i="112"/>
  <c r="I38" i="112"/>
  <c r="I31" i="112"/>
  <c r="H25" i="112"/>
  <c r="I62" i="112"/>
  <c r="I60" i="112"/>
  <c r="I55" i="112"/>
  <c r="I51" i="112"/>
  <c r="I47" i="112"/>
  <c r="I43" i="112"/>
  <c r="H38" i="112"/>
  <c r="H34" i="112"/>
  <c r="K28" i="112"/>
  <c r="J27" i="112"/>
  <c r="H27" i="112"/>
  <c r="F43" i="108"/>
  <c r="E43" i="108"/>
  <c r="F38" i="108"/>
  <c r="H27" i="108"/>
  <c r="E27" i="108"/>
  <c r="E26" i="108"/>
  <c r="F45" i="108"/>
  <c r="F36" i="108"/>
  <c r="F31" i="108"/>
  <c r="E38" i="108"/>
  <c r="J58" i="114"/>
  <c r="J49" i="114"/>
  <c r="J45" i="114"/>
  <c r="J36" i="114"/>
  <c r="J27" i="114"/>
  <c r="F60" i="108"/>
  <c r="E60" i="108"/>
  <c r="F56" i="108"/>
  <c r="E56" i="108"/>
  <c r="F51" i="108"/>
  <c r="E51" i="108"/>
  <c r="E47" i="108"/>
  <c r="E36" i="108"/>
  <c r="F32" i="108"/>
  <c r="E32" i="108"/>
  <c r="F24" i="108"/>
  <c r="E24" i="108"/>
  <c r="J62" i="114"/>
  <c r="J54" i="114"/>
  <c r="J40" i="114"/>
  <c r="J32" i="114"/>
  <c r="J21" i="114"/>
  <c r="F62" i="108"/>
  <c r="E62" i="108"/>
  <c r="F61" i="108"/>
  <c r="F58" i="108"/>
  <c r="E58" i="108"/>
  <c r="F57" i="108"/>
  <c r="F54" i="108"/>
  <c r="E54" i="108"/>
  <c r="F53" i="108"/>
  <c r="F49" i="108"/>
  <c r="E49" i="108"/>
  <c r="F48" i="108"/>
  <c r="E45" i="108"/>
  <c r="F44" i="108"/>
  <c r="E40" i="108"/>
  <c r="F39" i="108"/>
  <c r="K37" i="112"/>
  <c r="I62" i="114"/>
  <c r="G62" i="114"/>
  <c r="J56" i="114"/>
  <c r="E56" i="114"/>
  <c r="I54" i="114"/>
  <c r="G54" i="114"/>
  <c r="E54" i="114"/>
  <c r="K47" i="114"/>
  <c r="J47" i="114"/>
  <c r="E47" i="114"/>
  <c r="I45" i="114"/>
  <c r="G45" i="114"/>
  <c r="J38" i="114"/>
  <c r="E38" i="114"/>
  <c r="I36" i="114"/>
  <c r="G36" i="114"/>
  <c r="E36" i="114"/>
  <c r="J29" i="114"/>
  <c r="E29" i="114"/>
  <c r="I27" i="114"/>
  <c r="G27" i="114"/>
  <c r="E27" i="114"/>
  <c r="F46" i="108"/>
  <c r="F37" i="108"/>
  <c r="E34" i="108"/>
  <c r="F33" i="108"/>
  <c r="F29" i="108"/>
  <c r="G28" i="108"/>
  <c r="E28" i="108"/>
  <c r="F26" i="108"/>
  <c r="G26" i="108"/>
  <c r="P35" i="112"/>
  <c r="P26" i="112"/>
  <c r="J60" i="114"/>
  <c r="E60" i="114"/>
  <c r="I58" i="114"/>
  <c r="G58" i="114"/>
  <c r="J51" i="114"/>
  <c r="E51" i="114"/>
  <c r="I49" i="114"/>
  <c r="G49" i="114"/>
  <c r="J43" i="114"/>
  <c r="E43" i="114"/>
  <c r="I40" i="114"/>
  <c r="G40" i="114"/>
  <c r="J34" i="114"/>
  <c r="E34" i="114"/>
  <c r="I32" i="114"/>
  <c r="G32" i="114"/>
  <c r="J25" i="114"/>
  <c r="E25" i="114"/>
  <c r="I21" i="114"/>
  <c r="R36" i="111"/>
  <c r="Q31" i="111"/>
  <c r="S53" i="111"/>
  <c r="S52" i="111"/>
  <c r="S51" i="111"/>
  <c r="S50" i="111"/>
  <c r="S49" i="111"/>
  <c r="S47" i="111"/>
  <c r="S46" i="111"/>
  <c r="S45" i="111"/>
  <c r="S44" i="111"/>
  <c r="S43" i="111"/>
  <c r="S42" i="111"/>
  <c r="S41" i="111"/>
  <c r="S40" i="111"/>
  <c r="S39" i="111"/>
  <c r="S38" i="111"/>
  <c r="I38" i="111"/>
  <c r="Q36" i="111"/>
  <c r="Q35" i="111"/>
  <c r="O34" i="111"/>
  <c r="M34" i="111"/>
  <c r="K34" i="111"/>
  <c r="H34" i="111"/>
  <c r="R31" i="111"/>
  <c r="Q30" i="111"/>
  <c r="O27" i="111"/>
  <c r="K27" i="111"/>
  <c r="H27" i="111"/>
  <c r="E44" i="107"/>
  <c r="G43" i="107"/>
  <c r="J42" i="107"/>
  <c r="F41" i="107"/>
  <c r="J38" i="107"/>
  <c r="E36" i="107"/>
  <c r="J34" i="107"/>
  <c r="F33" i="107"/>
  <c r="E31" i="107"/>
  <c r="K36" i="111"/>
  <c r="I53" i="113"/>
  <c r="K52" i="113"/>
  <c r="H51" i="113"/>
  <c r="L50" i="113"/>
  <c r="G45" i="113"/>
  <c r="I44" i="113"/>
  <c r="K43" i="113"/>
  <c r="L41" i="113"/>
  <c r="E41" i="113"/>
  <c r="K34" i="113"/>
  <c r="J34" i="113"/>
  <c r="E34" i="113"/>
  <c r="I31" i="113"/>
  <c r="G31" i="113"/>
  <c r="E24" i="113"/>
  <c r="G53" i="107"/>
  <c r="G51" i="107"/>
  <c r="J45" i="107"/>
  <c r="E29" i="107"/>
  <c r="E24" i="107"/>
  <c r="K31" i="111"/>
  <c r="G50" i="113"/>
  <c r="I49" i="113"/>
  <c r="L45" i="113"/>
  <c r="G41" i="113"/>
  <c r="I40" i="113"/>
  <c r="J29" i="113"/>
  <c r="E29" i="113"/>
  <c r="I27" i="113"/>
  <c r="L16" i="55"/>
  <c r="F10" i="53"/>
  <c r="J16" i="55"/>
  <c r="P16" i="55"/>
  <c r="H16" i="55"/>
  <c r="F11" i="53"/>
  <c r="F12" i="53"/>
  <c r="F14" i="53"/>
  <c r="R13" i="113"/>
  <c r="Z13" i="111"/>
  <c r="R13" i="107"/>
  <c r="Y15" i="108"/>
  <c r="E15" i="93"/>
  <c r="N13" i="114"/>
  <c r="E13" i="114" s="1"/>
  <c r="W13" i="108"/>
  <c r="K13" i="108" s="1"/>
  <c r="M12" i="110"/>
  <c r="E13" i="6"/>
  <c r="AG12" i="7"/>
  <c r="AH12" i="7"/>
  <c r="AF12" i="7"/>
  <c r="N13" i="113"/>
  <c r="E13" i="113" s="1"/>
  <c r="M12" i="109"/>
  <c r="W13" i="107"/>
  <c r="F38" i="107"/>
  <c r="H38" i="107"/>
  <c r="F31" i="107"/>
  <c r="H31" i="107"/>
  <c r="F29" i="107"/>
  <c r="H29" i="107"/>
  <c r="L59" i="112"/>
  <c r="I59" i="112"/>
  <c r="M47" i="112"/>
  <c r="R47" i="112"/>
  <c r="J36" i="113"/>
  <c r="I36" i="113"/>
  <c r="G31" i="108"/>
  <c r="G35" i="108"/>
  <c r="G39" i="108"/>
  <c r="G44" i="108"/>
  <c r="G48" i="108"/>
  <c r="G53" i="108"/>
  <c r="G57" i="108"/>
  <c r="G61" i="108"/>
  <c r="Q25" i="112"/>
  <c r="L17" i="110"/>
  <c r="L17" i="109"/>
  <c r="F15" i="5"/>
  <c r="E13" i="5"/>
  <c r="E15" i="7"/>
  <c r="E15" i="45" s="1"/>
  <c r="AJ12" i="7"/>
  <c r="M13" i="7" s="1"/>
  <c r="E14" i="93"/>
  <c r="S12" i="54"/>
  <c r="I13" i="54" s="1"/>
  <c r="I19" i="107"/>
  <c r="G15" i="43"/>
  <c r="Q12" i="99"/>
  <c r="L53" i="107"/>
  <c r="J53" i="107"/>
  <c r="L51" i="107"/>
  <c r="J51" i="107"/>
  <c r="G50" i="107"/>
  <c r="G47" i="107"/>
  <c r="F20" i="107"/>
  <c r="I42" i="109"/>
  <c r="H42" i="109"/>
  <c r="G42" i="109"/>
  <c r="I23" i="109"/>
  <c r="J23" i="109"/>
  <c r="Q52" i="111"/>
  <c r="N52" i="111"/>
  <c r="Q50" i="111"/>
  <c r="N50" i="111"/>
  <c r="Q47" i="111"/>
  <c r="N47" i="111"/>
  <c r="Q45" i="111"/>
  <c r="N45" i="111"/>
  <c r="Q43" i="111"/>
  <c r="N43" i="111"/>
  <c r="Q41" i="111"/>
  <c r="N41" i="111"/>
  <c r="Q39" i="111"/>
  <c r="N39" i="111"/>
  <c r="O33" i="111"/>
  <c r="H33" i="111"/>
  <c r="N33" i="111"/>
  <c r="L33" i="111"/>
  <c r="K33" i="111"/>
  <c r="O28" i="111"/>
  <c r="I28" i="111"/>
  <c r="N14" i="113"/>
  <c r="E14" i="113" s="1"/>
  <c r="M13" i="109"/>
  <c r="F34" i="107"/>
  <c r="H34" i="107"/>
  <c r="F27" i="107"/>
  <c r="H27" i="107"/>
  <c r="G17" i="107"/>
  <c r="H17" i="107"/>
  <c r="M17" i="107"/>
  <c r="K59" i="112"/>
  <c r="J46" i="113"/>
  <c r="I46" i="113"/>
  <c r="G43" i="113"/>
  <c r="H43" i="113"/>
  <c r="H18" i="113"/>
  <c r="H20" i="113"/>
  <c r="L13" i="107"/>
  <c r="E33" i="108"/>
  <c r="E37" i="108"/>
  <c r="E42" i="108"/>
  <c r="E46" i="108"/>
  <c r="E50" i="108"/>
  <c r="E55" i="108"/>
  <c r="E59" i="108"/>
  <c r="K13" i="107"/>
  <c r="AD11" i="5"/>
  <c r="E14" i="8"/>
  <c r="E14" i="46" s="1"/>
  <c r="E15" i="94"/>
  <c r="R12" i="54"/>
  <c r="H13" i="54" s="1"/>
  <c r="P12" i="99"/>
  <c r="G52" i="107"/>
  <c r="F45" i="107"/>
  <c r="H45" i="107"/>
  <c r="G15" i="107"/>
  <c r="H15" i="107"/>
  <c r="M15" i="107"/>
  <c r="W14" i="107"/>
  <c r="K14" i="107" s="1"/>
  <c r="H29" i="108"/>
  <c r="F18" i="108"/>
  <c r="I28" i="109"/>
  <c r="J28" i="109"/>
  <c r="Q33" i="111"/>
  <c r="N15" i="114"/>
  <c r="E15" i="114" s="1"/>
  <c r="W15" i="108"/>
  <c r="K15" i="108" s="1"/>
  <c r="F42" i="107"/>
  <c r="H42" i="107"/>
  <c r="F40" i="107"/>
  <c r="H40" i="107"/>
  <c r="F36" i="107"/>
  <c r="H36" i="107"/>
  <c r="F24" i="107"/>
  <c r="H24" i="107"/>
  <c r="H40" i="113"/>
  <c r="H18" i="107"/>
  <c r="G33" i="108"/>
  <c r="G37" i="108"/>
  <c r="G42" i="108"/>
  <c r="G46" i="108"/>
  <c r="G50" i="108"/>
  <c r="G55" i="108"/>
  <c r="G59" i="108"/>
  <c r="L45" i="107"/>
  <c r="I18" i="107"/>
  <c r="AE18" i="108"/>
  <c r="I18" i="108" s="1"/>
  <c r="F14" i="46"/>
  <c r="L49" i="107"/>
  <c r="J49" i="107"/>
  <c r="H16" i="107"/>
  <c r="I33" i="109"/>
  <c r="J33" i="109"/>
  <c r="M14" i="110"/>
  <c r="H14" i="110" s="1"/>
  <c r="H29" i="111"/>
  <c r="O29" i="111"/>
  <c r="G45" i="107"/>
  <c r="G42" i="107"/>
  <c r="G40" i="107"/>
  <c r="G38" i="107"/>
  <c r="G36" i="107"/>
  <c r="G34" i="107"/>
  <c r="G31" i="107"/>
  <c r="G29" i="107"/>
  <c r="G27" i="107"/>
  <c r="G24" i="107"/>
  <c r="H62" i="108"/>
  <c r="H60" i="108"/>
  <c r="H58" i="108"/>
  <c r="H56" i="108"/>
  <c r="H54" i="108"/>
  <c r="H51" i="108"/>
  <c r="H49" i="108"/>
  <c r="H47" i="108"/>
  <c r="H45" i="108"/>
  <c r="H43" i="108"/>
  <c r="H40" i="108"/>
  <c r="H38" i="108"/>
  <c r="H36" i="108"/>
  <c r="H34" i="108"/>
  <c r="H32" i="108"/>
  <c r="M28" i="108"/>
  <c r="L27" i="108"/>
  <c r="M24" i="108"/>
  <c r="L21" i="108"/>
  <c r="I46" i="109"/>
  <c r="H46" i="109"/>
  <c r="G46" i="109"/>
  <c r="I35" i="109"/>
  <c r="I30" i="109"/>
  <c r="I26" i="109"/>
  <c r="I15" i="109"/>
  <c r="H15" i="109"/>
  <c r="G15" i="109"/>
  <c r="I55" i="110"/>
  <c r="I46" i="110"/>
  <c r="I37" i="110"/>
  <c r="I28" i="110"/>
  <c r="I18" i="110"/>
  <c r="Q38" i="111"/>
  <c r="N38" i="111"/>
  <c r="P33" i="111"/>
  <c r="M33" i="111"/>
  <c r="J33" i="111"/>
  <c r="J29" i="111"/>
  <c r="R16" i="111"/>
  <c r="M16" i="111"/>
  <c r="M60" i="112"/>
  <c r="R60" i="112"/>
  <c r="L50" i="112"/>
  <c r="I50" i="112"/>
  <c r="L16" i="107"/>
  <c r="I51" i="109"/>
  <c r="H51" i="109"/>
  <c r="G51" i="109"/>
  <c r="E34" i="109"/>
  <c r="E29" i="109"/>
  <c r="E24" i="109"/>
  <c r="I57" i="110"/>
  <c r="I48" i="110"/>
  <c r="I39" i="110"/>
  <c r="I31" i="110"/>
  <c r="Q53" i="111"/>
  <c r="N53" i="111"/>
  <c r="Q51" i="111"/>
  <c r="N51" i="111"/>
  <c r="Q49" i="111"/>
  <c r="N49" i="111"/>
  <c r="Q46" i="111"/>
  <c r="N46" i="111"/>
  <c r="Q44" i="111"/>
  <c r="N44" i="111"/>
  <c r="Q42" i="111"/>
  <c r="N42" i="111"/>
  <c r="Q40" i="111"/>
  <c r="N40" i="111"/>
  <c r="I33" i="111"/>
  <c r="M31" i="111"/>
  <c r="M29" i="111"/>
  <c r="I29" i="111"/>
  <c r="M51" i="112"/>
  <c r="R51" i="112"/>
  <c r="M17" i="108"/>
  <c r="G17" i="108"/>
  <c r="H17" i="108"/>
  <c r="G15" i="108"/>
  <c r="H15" i="108"/>
  <c r="M15" i="108"/>
  <c r="N14" i="108"/>
  <c r="I38" i="109"/>
  <c r="H38" i="109"/>
  <c r="G38" i="109"/>
  <c r="I59" i="110"/>
  <c r="I50" i="110"/>
  <c r="I42" i="110"/>
  <c r="I33" i="110"/>
  <c r="I24" i="110"/>
  <c r="I13" i="110"/>
  <c r="M36" i="111"/>
  <c r="Q34" i="111"/>
  <c r="P29" i="111"/>
  <c r="L29" i="111"/>
  <c r="K28" i="111"/>
  <c r="H28" i="111"/>
  <c r="L46" i="112"/>
  <c r="I46" i="112"/>
  <c r="I49" i="109"/>
  <c r="I44" i="109"/>
  <c r="I40" i="109"/>
  <c r="I13" i="109"/>
  <c r="H60" i="110"/>
  <c r="H58" i="110"/>
  <c r="H56" i="110"/>
  <c r="H54" i="110"/>
  <c r="H52" i="110"/>
  <c r="H49" i="110"/>
  <c r="H47" i="110"/>
  <c r="H45" i="110"/>
  <c r="H43" i="110"/>
  <c r="H41" i="110"/>
  <c r="H38" i="110"/>
  <c r="H36" i="110"/>
  <c r="H34" i="110"/>
  <c r="H32" i="110"/>
  <c r="H30" i="110"/>
  <c r="H27" i="110"/>
  <c r="H25" i="110"/>
  <c r="H23" i="110"/>
  <c r="H19" i="110"/>
  <c r="N36" i="111"/>
  <c r="R34" i="111"/>
  <c r="N31" i="111"/>
  <c r="Q18" i="111"/>
  <c r="M59" i="112"/>
  <c r="J59" i="112"/>
  <c r="M50" i="112"/>
  <c r="J50" i="112"/>
  <c r="M46" i="112"/>
  <c r="J46" i="112"/>
  <c r="M38" i="112"/>
  <c r="R38" i="112"/>
  <c r="M27" i="112"/>
  <c r="R27" i="112"/>
  <c r="P24" i="112"/>
  <c r="I24" i="112"/>
  <c r="H24" i="112"/>
  <c r="M24" i="112"/>
  <c r="L24" i="112"/>
  <c r="J35" i="109"/>
  <c r="J30" i="109"/>
  <c r="J26" i="109"/>
  <c r="J61" i="110"/>
  <c r="J59" i="110"/>
  <c r="J57" i="110"/>
  <c r="J55" i="110"/>
  <c r="J53" i="110"/>
  <c r="J50" i="110"/>
  <c r="J48" i="110"/>
  <c r="J46" i="110"/>
  <c r="J44" i="110"/>
  <c r="J42" i="110"/>
  <c r="J39" i="110"/>
  <c r="J37" i="110"/>
  <c r="J35" i="110"/>
  <c r="J33" i="110"/>
  <c r="J31" i="110"/>
  <c r="J28" i="110"/>
  <c r="J26" i="110"/>
  <c r="J24" i="110"/>
  <c r="J20" i="110"/>
  <c r="J18" i="110"/>
  <c r="J15" i="110"/>
  <c r="J13" i="110"/>
  <c r="M17" i="111"/>
  <c r="R17" i="111"/>
  <c r="J13" i="111"/>
  <c r="I13" i="111"/>
  <c r="P59" i="112"/>
  <c r="M56" i="112"/>
  <c r="R56" i="112"/>
  <c r="P50" i="112"/>
  <c r="P46" i="112"/>
  <c r="M37" i="112"/>
  <c r="J37" i="112"/>
  <c r="I37" i="112"/>
  <c r="P14" i="112"/>
  <c r="N14" i="112"/>
  <c r="L14" i="112"/>
  <c r="K14" i="112"/>
  <c r="P17" i="111"/>
  <c r="L17" i="111"/>
  <c r="O59" i="112"/>
  <c r="H59" i="112"/>
  <c r="M55" i="112"/>
  <c r="J55" i="112"/>
  <c r="O50" i="112"/>
  <c r="H50" i="112"/>
  <c r="O46" i="112"/>
  <c r="H46" i="112"/>
  <c r="M43" i="112"/>
  <c r="R43" i="112"/>
  <c r="P37" i="112"/>
  <c r="L37" i="112"/>
  <c r="P33" i="112"/>
  <c r="I33" i="112"/>
  <c r="H33" i="112"/>
  <c r="M33" i="112"/>
  <c r="L33" i="112"/>
  <c r="Q14" i="112"/>
  <c r="M34" i="112"/>
  <c r="R34" i="112"/>
  <c r="O33" i="112"/>
  <c r="M25" i="112"/>
  <c r="R25" i="112"/>
  <c r="O24" i="112"/>
  <c r="M14" i="112"/>
  <c r="J14" i="112"/>
  <c r="G53" i="113"/>
  <c r="J42" i="113"/>
  <c r="I42" i="113"/>
  <c r="G39" i="113"/>
  <c r="H39" i="113"/>
  <c r="R59" i="112"/>
  <c r="R55" i="112"/>
  <c r="R50" i="112"/>
  <c r="R46" i="112"/>
  <c r="R42" i="112"/>
  <c r="R37" i="112"/>
  <c r="K35" i="112"/>
  <c r="M32" i="112"/>
  <c r="R32" i="112"/>
  <c r="O31" i="112"/>
  <c r="L31" i="112"/>
  <c r="M31" i="112"/>
  <c r="K26" i="112"/>
  <c r="M21" i="112"/>
  <c r="R21" i="112"/>
  <c r="O20" i="112"/>
  <c r="L20" i="112"/>
  <c r="M20" i="112"/>
  <c r="M15" i="112"/>
  <c r="O14" i="112"/>
  <c r="I14" i="112"/>
  <c r="F53" i="113"/>
  <c r="G52" i="113"/>
  <c r="H52" i="113"/>
  <c r="G49" i="113"/>
  <c r="E40" i="113"/>
  <c r="J38" i="113"/>
  <c r="I38" i="113"/>
  <c r="K33" i="112"/>
  <c r="H31" i="112"/>
  <c r="M29" i="112"/>
  <c r="R29" i="112"/>
  <c r="K24" i="112"/>
  <c r="H20" i="112"/>
  <c r="M19" i="112"/>
  <c r="R19" i="112"/>
  <c r="Q17" i="112"/>
  <c r="H14" i="112"/>
  <c r="Q13" i="112"/>
  <c r="K53" i="113"/>
  <c r="E53" i="113"/>
  <c r="J51" i="113"/>
  <c r="I51" i="113"/>
  <c r="F49" i="113"/>
  <c r="G47" i="113"/>
  <c r="H47" i="113"/>
  <c r="G44" i="113"/>
  <c r="H17" i="112"/>
  <c r="N15" i="112"/>
  <c r="H13" i="112"/>
  <c r="K20" i="113"/>
  <c r="F20" i="113"/>
  <c r="K16" i="113"/>
  <c r="F16" i="113"/>
  <c r="K13" i="114"/>
  <c r="F13" i="114"/>
  <c r="N16" i="112"/>
  <c r="R14" i="112"/>
  <c r="I34" i="113"/>
  <c r="I29" i="113"/>
  <c r="I20" i="113"/>
  <c r="I16" i="113"/>
  <c r="J24" i="113"/>
  <c r="J18" i="113"/>
  <c r="I18" i="113"/>
  <c r="J14" i="113"/>
  <c r="I14" i="113"/>
  <c r="I60" i="114"/>
  <c r="I56" i="114"/>
  <c r="I51" i="114"/>
  <c r="I47" i="114"/>
  <c r="I43" i="114"/>
  <c r="I38" i="114"/>
  <c r="I34" i="114"/>
  <c r="I29" i="114"/>
  <c r="I25" i="114"/>
  <c r="I19" i="114"/>
  <c r="I15" i="114"/>
  <c r="N14" i="114" l="1"/>
  <c r="E14" i="114" s="1"/>
  <c r="W14" i="108"/>
  <c r="K14" i="108" s="1"/>
  <c r="F14" i="110"/>
  <c r="M13" i="110"/>
  <c r="F13" i="110" s="1"/>
  <c r="F15" i="45"/>
  <c r="Y18" i="108"/>
  <c r="AH12" i="5"/>
  <c r="AE12" i="5"/>
  <c r="AG12" i="5"/>
  <c r="G13" i="107"/>
  <c r="M13" i="107"/>
  <c r="H13" i="107"/>
  <c r="H13" i="110"/>
  <c r="N18" i="114"/>
  <c r="E18" i="114" s="1"/>
  <c r="N18" i="113"/>
  <c r="E18" i="113" s="1"/>
  <c r="M17" i="110"/>
  <c r="M17" i="109"/>
  <c r="S17" i="109" s="1"/>
  <c r="T17" i="109" s="1"/>
  <c r="K18" i="107"/>
  <c r="W18" i="108"/>
  <c r="K18" i="108" s="1"/>
  <c r="N15" i="113"/>
  <c r="E15" i="113" s="1"/>
  <c r="M14" i="109"/>
  <c r="W15" i="107"/>
  <c r="K15" i="107" s="1"/>
  <c r="F15" i="43"/>
  <c r="E15" i="5"/>
  <c r="E15" i="43" s="1"/>
  <c r="AF12" i="5"/>
  <c r="M13" i="111"/>
  <c r="R13" i="111"/>
  <c r="H13" i="109"/>
  <c r="S13" i="109"/>
  <c r="T13" i="109" s="1"/>
  <c r="F13" i="109"/>
  <c r="L13" i="113"/>
  <c r="K13" i="113"/>
  <c r="S14" i="109" l="1"/>
  <c r="T14" i="109" s="1"/>
  <c r="F14" i="109"/>
  <c r="H14" i="109"/>
</calcChain>
</file>

<file path=xl/comments1.xml><?xml version="1.0" encoding="utf-8"?>
<comments xmlns="http://schemas.openxmlformats.org/spreadsheetml/2006/main">
  <authors>
    <author>user</author>
  </authors>
  <commentList>
    <comment ref="L1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由表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細明體"/>
            <family val="3"/>
            <charset val="136"/>
          </rPr>
          <t>貼回。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L1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由表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細明體"/>
            <family val="3"/>
            <charset val="136"/>
          </rPr>
          <t>貼回。</t>
        </r>
      </text>
    </comment>
  </commentList>
</comments>
</file>

<file path=xl/comments3.xml><?xml version="1.0" encoding="utf-8"?>
<comments xmlns="http://schemas.openxmlformats.org/spreadsheetml/2006/main">
  <authors>
    <author>CPA</author>
    <author>user</author>
  </authors>
  <commentList>
    <comment ref="J13" authorId="0">
      <text>
        <r>
          <rPr>
            <b/>
            <sz val="9"/>
            <color indexed="81"/>
            <rFont val="新細明體"/>
            <family val="1"/>
            <charset val="136"/>
          </rPr>
          <t>CPA:</t>
        </r>
        <r>
          <rPr>
            <sz val="9"/>
            <color indexed="81"/>
            <rFont val="新細明體"/>
            <family val="1"/>
            <charset val="136"/>
          </rPr>
          <t xml:space="preserve">
99年資料將調查表在建承包工程及自地自建合建房屋施工成本價值=q703+q802，為了與99年一致性，將96~98年的在建承包工程及自地自建合建房屋施工成本價值(調整後)相加，與調整前相加的增率，作為95年的在建承包工程及自地自建合建房屋施工成本價值(=AZ13)，其作法可參考AX3~BB17的儲存格,</t>
        </r>
      </text>
    </comment>
    <comment ref="J18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99</t>
        </r>
        <r>
          <rPr>
            <sz val="9"/>
            <color indexed="81"/>
            <rFont val="細明體"/>
            <family val="3"/>
            <charset val="136"/>
          </rPr>
          <t>年資料將調查表在建承包工程及自地自建合建房屋施工成本價值</t>
        </r>
        <r>
          <rPr>
            <sz val="9"/>
            <color indexed="81"/>
            <rFont val="Tahoma"/>
            <family val="2"/>
          </rPr>
          <t>=q703+q802</t>
        </r>
        <r>
          <rPr>
            <sz val="9"/>
            <color indexed="81"/>
            <rFont val="細明體"/>
            <family val="3"/>
            <charset val="136"/>
          </rPr>
          <t>，為了與</t>
        </r>
        <r>
          <rPr>
            <sz val="9"/>
            <color indexed="81"/>
            <rFont val="Tahoma"/>
            <family val="2"/>
          </rPr>
          <t>99</t>
        </r>
        <r>
          <rPr>
            <sz val="9"/>
            <color indexed="81"/>
            <rFont val="細明體"/>
            <family val="3"/>
            <charset val="136"/>
          </rPr>
          <t>年一致性，將</t>
        </r>
        <r>
          <rPr>
            <sz val="9"/>
            <color indexed="81"/>
            <rFont val="Tahoma"/>
            <family val="2"/>
          </rPr>
          <t>98</t>
        </r>
        <r>
          <rPr>
            <sz val="9"/>
            <color indexed="81"/>
            <rFont val="細明體"/>
            <family val="3"/>
            <charset val="136"/>
          </rPr>
          <t>、</t>
        </r>
        <r>
          <rPr>
            <sz val="9"/>
            <color indexed="81"/>
            <rFont val="Tahoma"/>
            <family val="2"/>
          </rPr>
          <t>98</t>
        </r>
        <r>
          <rPr>
            <sz val="9"/>
            <color indexed="81"/>
            <rFont val="細明體"/>
            <family val="3"/>
            <charset val="136"/>
          </rPr>
          <t>、</t>
        </r>
        <r>
          <rPr>
            <sz val="9"/>
            <color indexed="81"/>
            <rFont val="Tahoma"/>
            <family val="2"/>
          </rPr>
          <t>101</t>
        </r>
        <r>
          <rPr>
            <sz val="9"/>
            <color indexed="81"/>
            <rFont val="細明體"/>
            <family val="3"/>
            <charset val="136"/>
          </rPr>
          <t>年的在建承包工程及自地自建合建房屋施工成本價值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調整後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>相加，與調整前相加的增率，作為</t>
        </r>
        <r>
          <rPr>
            <sz val="9"/>
            <color indexed="81"/>
            <rFont val="Tahoma"/>
            <family val="2"/>
          </rPr>
          <t>100</t>
        </r>
        <r>
          <rPr>
            <sz val="9"/>
            <color indexed="81"/>
            <rFont val="細明體"/>
            <family val="3"/>
            <charset val="136"/>
          </rPr>
          <t>年的在建承包工程及自地自建合建房屋施工成本價值</t>
        </r>
        <r>
          <rPr>
            <sz val="9"/>
            <color indexed="81"/>
            <rFont val="Tahoma"/>
            <family val="2"/>
          </rPr>
          <t>(=AZ13)</t>
        </r>
        <r>
          <rPr>
            <sz val="9"/>
            <color indexed="81"/>
            <rFont val="細明體"/>
            <family val="3"/>
            <charset val="136"/>
          </rPr>
          <t>，其作法可參考</t>
        </r>
        <r>
          <rPr>
            <sz val="9"/>
            <color indexed="81"/>
            <rFont val="Tahoma"/>
            <family val="2"/>
          </rPr>
          <t>AX3~BB17</t>
        </r>
        <r>
          <rPr>
            <sz val="9"/>
            <color indexed="81"/>
            <rFont val="細明體"/>
            <family val="3"/>
            <charset val="136"/>
          </rPr>
          <t>的儲存格</t>
        </r>
        <r>
          <rPr>
            <sz val="9"/>
            <color indexed="81"/>
            <rFont val="Tahoma"/>
            <family val="2"/>
          </rPr>
          <t>,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99</t>
        </r>
        <r>
          <rPr>
            <sz val="9"/>
            <color indexed="81"/>
            <rFont val="細明體"/>
            <family val="3"/>
            <charset val="136"/>
          </rPr>
          <t>年資料將調查表在建承包工程及自地自建合建房屋施工成本價值</t>
        </r>
        <r>
          <rPr>
            <sz val="9"/>
            <color indexed="81"/>
            <rFont val="Tahoma"/>
            <family val="2"/>
          </rPr>
          <t>=q703+q802</t>
        </r>
        <r>
          <rPr>
            <sz val="9"/>
            <color indexed="81"/>
            <rFont val="細明體"/>
            <family val="3"/>
            <charset val="136"/>
          </rPr>
          <t>，為了與</t>
        </r>
        <r>
          <rPr>
            <sz val="9"/>
            <color indexed="81"/>
            <rFont val="Tahoma"/>
            <family val="2"/>
          </rPr>
          <t>99</t>
        </r>
        <r>
          <rPr>
            <sz val="9"/>
            <color indexed="81"/>
            <rFont val="細明體"/>
            <family val="3"/>
            <charset val="136"/>
          </rPr>
          <t>年一致性，將</t>
        </r>
        <r>
          <rPr>
            <sz val="9"/>
            <color indexed="81"/>
            <rFont val="Tahoma"/>
            <family val="2"/>
          </rPr>
          <t>98</t>
        </r>
        <r>
          <rPr>
            <sz val="9"/>
            <color indexed="81"/>
            <rFont val="細明體"/>
            <family val="3"/>
            <charset val="136"/>
          </rPr>
          <t>、</t>
        </r>
        <r>
          <rPr>
            <sz val="9"/>
            <color indexed="81"/>
            <rFont val="Tahoma"/>
            <family val="2"/>
          </rPr>
          <t>98</t>
        </r>
        <r>
          <rPr>
            <sz val="9"/>
            <color indexed="81"/>
            <rFont val="細明體"/>
            <family val="3"/>
            <charset val="136"/>
          </rPr>
          <t>、</t>
        </r>
        <r>
          <rPr>
            <sz val="9"/>
            <color indexed="81"/>
            <rFont val="Tahoma"/>
            <family val="2"/>
          </rPr>
          <t>101</t>
        </r>
        <r>
          <rPr>
            <sz val="9"/>
            <color indexed="81"/>
            <rFont val="細明體"/>
            <family val="3"/>
            <charset val="136"/>
          </rPr>
          <t>年的在建承包工程及自地自建合建房屋施工成本價值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調整後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>相加，與調整前相加的增率，作為</t>
        </r>
        <r>
          <rPr>
            <sz val="9"/>
            <color indexed="81"/>
            <rFont val="Tahoma"/>
            <family val="2"/>
          </rPr>
          <t>100</t>
        </r>
        <r>
          <rPr>
            <sz val="9"/>
            <color indexed="81"/>
            <rFont val="細明體"/>
            <family val="3"/>
            <charset val="136"/>
          </rPr>
          <t>年的在建承包工程及自地自建合建房屋施工成本價值</t>
        </r>
        <r>
          <rPr>
            <sz val="9"/>
            <color indexed="81"/>
            <rFont val="Tahoma"/>
            <family val="2"/>
          </rPr>
          <t>(=AZ13)</t>
        </r>
        <r>
          <rPr>
            <sz val="9"/>
            <color indexed="81"/>
            <rFont val="細明體"/>
            <family val="3"/>
            <charset val="136"/>
          </rPr>
          <t>，其作法可參考</t>
        </r>
        <r>
          <rPr>
            <sz val="9"/>
            <color indexed="81"/>
            <rFont val="Tahoma"/>
            <family val="2"/>
          </rPr>
          <t>AX3~BB17</t>
        </r>
        <r>
          <rPr>
            <sz val="9"/>
            <color indexed="81"/>
            <rFont val="細明體"/>
            <family val="3"/>
            <charset val="136"/>
          </rPr>
          <t>的儲存格</t>
        </r>
        <r>
          <rPr>
            <sz val="9"/>
            <color indexed="81"/>
            <rFont val="Tahoma"/>
            <family val="2"/>
          </rPr>
          <t>,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99</t>
        </r>
        <r>
          <rPr>
            <sz val="9"/>
            <color indexed="81"/>
            <rFont val="細明體"/>
            <family val="3"/>
            <charset val="136"/>
          </rPr>
          <t>年資料將調查表在建承包工程及自地自建合建房屋施工成本價值</t>
        </r>
        <r>
          <rPr>
            <sz val="9"/>
            <color indexed="81"/>
            <rFont val="Tahoma"/>
            <family val="2"/>
          </rPr>
          <t>=q703+q802</t>
        </r>
        <r>
          <rPr>
            <sz val="9"/>
            <color indexed="81"/>
            <rFont val="細明體"/>
            <family val="3"/>
            <charset val="136"/>
          </rPr>
          <t>，為了與</t>
        </r>
        <r>
          <rPr>
            <sz val="9"/>
            <color indexed="81"/>
            <rFont val="Tahoma"/>
            <family val="2"/>
          </rPr>
          <t>99</t>
        </r>
        <r>
          <rPr>
            <sz val="9"/>
            <color indexed="81"/>
            <rFont val="細明體"/>
            <family val="3"/>
            <charset val="136"/>
          </rPr>
          <t>年一致性，將</t>
        </r>
        <r>
          <rPr>
            <sz val="9"/>
            <color indexed="81"/>
            <rFont val="Tahoma"/>
            <family val="2"/>
          </rPr>
          <t>98</t>
        </r>
        <r>
          <rPr>
            <sz val="9"/>
            <color indexed="81"/>
            <rFont val="細明體"/>
            <family val="3"/>
            <charset val="136"/>
          </rPr>
          <t>、</t>
        </r>
        <r>
          <rPr>
            <sz val="9"/>
            <color indexed="81"/>
            <rFont val="Tahoma"/>
            <family val="2"/>
          </rPr>
          <t>98</t>
        </r>
        <r>
          <rPr>
            <sz val="9"/>
            <color indexed="81"/>
            <rFont val="細明體"/>
            <family val="3"/>
            <charset val="136"/>
          </rPr>
          <t>、</t>
        </r>
        <r>
          <rPr>
            <sz val="9"/>
            <color indexed="81"/>
            <rFont val="Tahoma"/>
            <family val="2"/>
          </rPr>
          <t>101</t>
        </r>
        <r>
          <rPr>
            <sz val="9"/>
            <color indexed="81"/>
            <rFont val="細明體"/>
            <family val="3"/>
            <charset val="136"/>
          </rPr>
          <t>年的在建承包工程及自地自建合建房屋施工成本價值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調整後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>相加，與調整前相加的增率，作為</t>
        </r>
        <r>
          <rPr>
            <sz val="9"/>
            <color indexed="81"/>
            <rFont val="Tahoma"/>
            <family val="2"/>
          </rPr>
          <t>100</t>
        </r>
        <r>
          <rPr>
            <sz val="9"/>
            <color indexed="81"/>
            <rFont val="細明體"/>
            <family val="3"/>
            <charset val="136"/>
          </rPr>
          <t>年的在建承包工程及自地自建合建房屋施工成本價值</t>
        </r>
        <r>
          <rPr>
            <sz val="9"/>
            <color indexed="81"/>
            <rFont val="Tahoma"/>
            <family val="2"/>
          </rPr>
          <t>(=AZ13)</t>
        </r>
        <r>
          <rPr>
            <sz val="9"/>
            <color indexed="81"/>
            <rFont val="細明體"/>
            <family val="3"/>
            <charset val="136"/>
          </rPr>
          <t>，其作法可參考</t>
        </r>
        <r>
          <rPr>
            <sz val="9"/>
            <color indexed="81"/>
            <rFont val="Tahoma"/>
            <family val="2"/>
          </rPr>
          <t>AX3~BB17</t>
        </r>
        <r>
          <rPr>
            <sz val="9"/>
            <color indexed="81"/>
            <rFont val="細明體"/>
            <family val="3"/>
            <charset val="136"/>
          </rPr>
          <t>的儲存格</t>
        </r>
        <r>
          <rPr>
            <sz val="9"/>
            <color indexed="81"/>
            <rFont val="Tahoma"/>
            <family val="2"/>
          </rPr>
          <t>,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99</t>
        </r>
        <r>
          <rPr>
            <sz val="9"/>
            <color indexed="81"/>
            <rFont val="細明體"/>
            <family val="3"/>
            <charset val="136"/>
          </rPr>
          <t>年資料將調查表在建承包工程及自地自建合建房屋施工成本價值</t>
        </r>
        <r>
          <rPr>
            <sz val="9"/>
            <color indexed="81"/>
            <rFont val="Tahoma"/>
            <family val="2"/>
          </rPr>
          <t>=q703+q802</t>
        </r>
        <r>
          <rPr>
            <sz val="9"/>
            <color indexed="81"/>
            <rFont val="細明體"/>
            <family val="3"/>
            <charset val="136"/>
          </rPr>
          <t>，為了與</t>
        </r>
        <r>
          <rPr>
            <sz val="9"/>
            <color indexed="81"/>
            <rFont val="Tahoma"/>
            <family val="2"/>
          </rPr>
          <t>99</t>
        </r>
        <r>
          <rPr>
            <sz val="9"/>
            <color indexed="81"/>
            <rFont val="細明體"/>
            <family val="3"/>
            <charset val="136"/>
          </rPr>
          <t>年一致性，將</t>
        </r>
        <r>
          <rPr>
            <sz val="9"/>
            <color indexed="81"/>
            <rFont val="Tahoma"/>
            <family val="2"/>
          </rPr>
          <t>98</t>
        </r>
        <r>
          <rPr>
            <sz val="9"/>
            <color indexed="81"/>
            <rFont val="細明體"/>
            <family val="3"/>
            <charset val="136"/>
          </rPr>
          <t>、</t>
        </r>
        <r>
          <rPr>
            <sz val="9"/>
            <color indexed="81"/>
            <rFont val="Tahoma"/>
            <family val="2"/>
          </rPr>
          <t>98</t>
        </r>
        <r>
          <rPr>
            <sz val="9"/>
            <color indexed="81"/>
            <rFont val="細明體"/>
            <family val="3"/>
            <charset val="136"/>
          </rPr>
          <t>、</t>
        </r>
        <r>
          <rPr>
            <sz val="9"/>
            <color indexed="81"/>
            <rFont val="Tahoma"/>
            <family val="2"/>
          </rPr>
          <t>101</t>
        </r>
        <r>
          <rPr>
            <sz val="9"/>
            <color indexed="81"/>
            <rFont val="細明體"/>
            <family val="3"/>
            <charset val="136"/>
          </rPr>
          <t>年的在建承包工程及自地自建合建房屋施工成本價值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調整後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>相加，與調整前相加的增率，作為</t>
        </r>
        <r>
          <rPr>
            <sz val="9"/>
            <color indexed="81"/>
            <rFont val="Tahoma"/>
            <family val="2"/>
          </rPr>
          <t>100</t>
        </r>
        <r>
          <rPr>
            <sz val="9"/>
            <color indexed="81"/>
            <rFont val="細明體"/>
            <family val="3"/>
            <charset val="136"/>
          </rPr>
          <t>年的在建承包工程及自地自建合建房屋施工成本價值</t>
        </r>
        <r>
          <rPr>
            <sz val="9"/>
            <color indexed="81"/>
            <rFont val="Tahoma"/>
            <family val="2"/>
          </rPr>
          <t>(=AZ13)</t>
        </r>
        <r>
          <rPr>
            <sz val="9"/>
            <color indexed="81"/>
            <rFont val="細明體"/>
            <family val="3"/>
            <charset val="136"/>
          </rPr>
          <t>，其作法可參考</t>
        </r>
        <r>
          <rPr>
            <sz val="9"/>
            <color indexed="81"/>
            <rFont val="Tahoma"/>
            <family val="2"/>
          </rPr>
          <t>AX3~BB17</t>
        </r>
        <r>
          <rPr>
            <sz val="9"/>
            <color indexed="81"/>
            <rFont val="細明體"/>
            <family val="3"/>
            <charset val="136"/>
          </rPr>
          <t>的儲存格</t>
        </r>
        <r>
          <rPr>
            <sz val="9"/>
            <color indexed="81"/>
            <rFont val="Tahoma"/>
            <family val="2"/>
          </rPr>
          <t>,</t>
        </r>
      </text>
    </comment>
  </commentList>
</comments>
</file>

<file path=xl/sharedStrings.xml><?xml version="1.0" encoding="utf-8"?>
<sst xmlns="http://schemas.openxmlformats.org/spreadsheetml/2006/main" count="8489" uniqueCount="1146">
  <si>
    <t>遭遇之困難─按經營規模分</t>
    <phoneticPr fontId="3" type="noConversion"/>
  </si>
  <si>
    <t>單位：家數；百分比</t>
    <phoneticPr fontId="5" type="noConversion"/>
  </si>
  <si>
    <t>經營規模別</t>
    <phoneticPr fontId="3" type="noConversion"/>
  </si>
  <si>
    <t>合計</t>
    <phoneticPr fontId="5" type="noConversion"/>
  </si>
  <si>
    <t>有困難-遭遇</t>
    <phoneticPr fontId="3" type="noConversion"/>
  </si>
  <si>
    <t>原材物料價格持續上漲</t>
    <phoneticPr fontId="5" type="noConversion"/>
  </si>
  <si>
    <t>業主安排之工期不足</t>
    <phoneticPr fontId="5" type="noConversion"/>
  </si>
  <si>
    <t>同行殺價競爭，得標困難</t>
    <phoneticPr fontId="5" type="noConversion"/>
  </si>
  <si>
    <t>業主撥款
程序繁瑣
，請款時
間過長</t>
    <phoneticPr fontId="5" type="noConversion"/>
  </si>
  <si>
    <t>物價波動過劇，成本控制不易</t>
    <phoneticPr fontId="3" type="noConversion"/>
  </si>
  <si>
    <t>原材物料短缺不易取得</t>
    <phoneticPr fontId="5" type="noConversion"/>
  </si>
  <si>
    <t>業主訂定
底價過低
致得標後
經營不易</t>
    <phoneticPr fontId="5" type="noConversion"/>
  </si>
  <si>
    <t>遭遇
居民抗
爭，工
程延宕</t>
    <phoneticPr fontId="5" type="noConversion"/>
  </si>
  <si>
    <t>資金調度困難</t>
    <phoneticPr fontId="5" type="noConversion"/>
  </si>
  <si>
    <t>專業技術不足，承包量小</t>
    <phoneticPr fontId="5" type="noConversion"/>
  </si>
  <si>
    <t>依營造業法第66條逐案簽章之適用有困難</t>
    <phoneticPr fontId="5" type="noConversion"/>
  </si>
  <si>
    <t>。。。</t>
    <phoneticPr fontId="3" type="noConversion"/>
  </si>
  <si>
    <t>...</t>
    <phoneticPr fontId="5" type="noConversion"/>
  </si>
  <si>
    <r>
      <t>總　計</t>
    </r>
    <r>
      <rPr>
        <b/>
        <sz val="11"/>
        <rFont val="Times New Roman"/>
        <family val="1"/>
      </rPr>
      <t xml:space="preserve">  /  95</t>
    </r>
    <r>
      <rPr>
        <b/>
        <sz val="11"/>
        <rFont val="細明體"/>
        <family val="3"/>
        <charset val="136"/>
      </rPr>
      <t>年</t>
    </r>
    <phoneticPr fontId="3" type="noConversion"/>
  </si>
  <si>
    <t>員工人數</t>
    <phoneticPr fontId="3" type="noConversion"/>
  </si>
  <si>
    <t>收入總額</t>
    <phoneticPr fontId="3" type="noConversion"/>
  </si>
  <si>
    <t>生產總額</t>
    <phoneticPr fontId="3" type="noConversion"/>
  </si>
  <si>
    <t>實際運用資產淨額</t>
    <phoneticPr fontId="3" type="noConversion"/>
  </si>
  <si>
    <t xml:space="preserve">                 表五十  營造業平均每企業</t>
    <phoneticPr fontId="3" type="noConversion"/>
  </si>
  <si>
    <t>先協助的項目─按經營規模分</t>
    <phoneticPr fontId="3" type="noConversion"/>
  </si>
  <si>
    <t>經營特性別</t>
    <phoneticPr fontId="3" type="noConversion"/>
  </si>
  <si>
    <t>家數</t>
    <phoneticPr fontId="5" type="noConversion"/>
  </si>
  <si>
    <t>獨資或合夥</t>
    <phoneticPr fontId="3" type="noConversion"/>
  </si>
  <si>
    <t>等級別</t>
    <phoneticPr fontId="3" type="noConversion"/>
  </si>
  <si>
    <t>地區別</t>
    <phoneticPr fontId="3" type="noConversion"/>
  </si>
  <si>
    <t>北部地區</t>
    <phoneticPr fontId="3" type="noConversion"/>
  </si>
  <si>
    <r>
      <t xml:space="preserve"> </t>
    </r>
    <r>
      <rPr>
        <sz val="11"/>
        <rFont val="標楷體"/>
        <family val="4"/>
        <charset val="136"/>
      </rPr>
      <t>北部其他</t>
    </r>
    <phoneticPr fontId="3" type="noConversion"/>
  </si>
  <si>
    <t>中部地區</t>
    <phoneticPr fontId="3" type="noConversion"/>
  </si>
  <si>
    <t>南部地區</t>
    <phoneticPr fontId="3" type="noConversion"/>
  </si>
  <si>
    <r>
      <t xml:space="preserve"> </t>
    </r>
    <r>
      <rPr>
        <sz val="11"/>
        <rFont val="標楷體"/>
        <family val="4"/>
        <charset val="136"/>
      </rPr>
      <t>南部其他</t>
    </r>
    <phoneticPr fontId="3" type="noConversion"/>
  </si>
  <si>
    <t>東部地區</t>
    <phoneticPr fontId="3" type="noConversion"/>
  </si>
  <si>
    <t>金馬地區</t>
    <phoneticPr fontId="3" type="noConversion"/>
  </si>
  <si>
    <t>有承攬政府工程</t>
    <phoneticPr fontId="3" type="noConversion"/>
  </si>
  <si>
    <t>純政府工程</t>
    <phoneticPr fontId="3" type="noConversion"/>
  </si>
  <si>
    <t>政府工程50%以上</t>
    <phoneticPr fontId="3" type="noConversion"/>
  </si>
  <si>
    <t>政府工程未滿50%</t>
    <phoneticPr fontId="3" type="noConversion"/>
  </si>
  <si>
    <t>無承攬政府工程</t>
    <phoneticPr fontId="3" type="noConversion"/>
  </si>
  <si>
    <t>非常
看好</t>
    <phoneticPr fontId="5" type="noConversion"/>
  </si>
  <si>
    <t>看好</t>
    <phoneticPr fontId="5" type="noConversion"/>
  </si>
  <si>
    <t>持平</t>
    <phoneticPr fontId="5" type="noConversion"/>
  </si>
  <si>
    <t>不看好</t>
    <phoneticPr fontId="5" type="noConversion"/>
  </si>
  <si>
    <t>非常
不看好</t>
    <phoneticPr fontId="5" type="noConversion"/>
  </si>
  <si>
    <t>不知道
拒答</t>
    <phoneticPr fontId="5" type="noConversion"/>
  </si>
  <si>
    <t xml:space="preserve"> 淨額</t>
    <phoneticPr fontId="3" type="noConversion"/>
  </si>
  <si>
    <t>年底實際運用
固定資產淨額</t>
    <phoneticPr fontId="3" type="noConversion"/>
  </si>
  <si>
    <t>全年勞動
報酬支出</t>
    <phoneticPr fontId="3" type="noConversion"/>
  </si>
  <si>
    <t>全年各項
收入總額</t>
    <phoneticPr fontId="3" type="noConversion"/>
  </si>
  <si>
    <t>全年各項
支出總額</t>
    <phoneticPr fontId="3" type="noConversion"/>
  </si>
  <si>
    <t>按要素成本計算</t>
    <phoneticPr fontId="3" type="noConversion"/>
  </si>
  <si>
    <t>公司組織</t>
    <phoneticPr fontId="3" type="noConversion"/>
  </si>
  <si>
    <t>按市價計算</t>
    <phoneticPr fontId="3" type="noConversion"/>
  </si>
  <si>
    <t>單位：人</t>
    <phoneticPr fontId="3" type="noConversion"/>
  </si>
  <si>
    <t>每月最多
使用人數</t>
    <phoneticPr fontId="3" type="noConversion"/>
  </si>
  <si>
    <t>全年費用支出
(元)</t>
    <phoneticPr fontId="3" type="noConversion"/>
  </si>
  <si>
    <t>s1 生產總額</t>
  </si>
  <si>
    <t>生產淨額</t>
    <phoneticPr fontId="3" type="noConversion"/>
  </si>
  <si>
    <t>利　　潤</t>
    <phoneticPr fontId="3" type="noConversion"/>
  </si>
  <si>
    <t>經營特性別</t>
    <phoneticPr fontId="3" type="noConversion"/>
  </si>
  <si>
    <t>房屋及其他
營建</t>
    <phoneticPr fontId="3" type="noConversion"/>
  </si>
  <si>
    <t>基金及長期
投資</t>
    <phoneticPr fontId="3" type="noConversion"/>
  </si>
  <si>
    <t>組織型態別</t>
  </si>
  <si>
    <t>公司組織</t>
  </si>
  <si>
    <t>臺灣地區</t>
  </si>
  <si>
    <t>單位：新臺幣元</t>
  </si>
  <si>
    <t>其他資產</t>
    <phoneticPr fontId="3" type="noConversion"/>
  </si>
  <si>
    <t>小計</t>
    <phoneticPr fontId="3" type="noConversion"/>
  </si>
  <si>
    <t>建築用地</t>
    <phoneticPr fontId="3" type="noConversion"/>
  </si>
  <si>
    <t>土地</t>
    <phoneticPr fontId="3" type="noConversion"/>
  </si>
  <si>
    <t>運輸設備</t>
    <phoneticPr fontId="3" type="noConversion"/>
  </si>
  <si>
    <t>機械設備</t>
    <phoneticPr fontId="3" type="noConversion"/>
  </si>
  <si>
    <t>電腦軟體</t>
    <phoneticPr fontId="3" type="noConversion"/>
  </si>
  <si>
    <t>其他</t>
    <phoneticPr fontId="3" type="noConversion"/>
  </si>
  <si>
    <t>。。。</t>
  </si>
  <si>
    <t>未完工程及
在途設備</t>
    <phoneticPr fontId="3" type="noConversion"/>
  </si>
  <si>
    <t>現金及其他
流動資產</t>
    <phoneticPr fontId="3" type="noConversion"/>
  </si>
  <si>
    <t>總計</t>
    <phoneticPr fontId="3" type="noConversion"/>
  </si>
  <si>
    <t>移轉支出
及其他支出
(6)</t>
    <phoneticPr fontId="3" type="noConversion"/>
  </si>
  <si>
    <t>生產毛額</t>
    <phoneticPr fontId="3" type="noConversion"/>
  </si>
  <si>
    <t>甲等綜合營造業</t>
  </si>
  <si>
    <t>乙等綜合營造業</t>
  </si>
  <si>
    <t>丙等綜合營造業</t>
  </si>
  <si>
    <t>生財器具及
雜項設備</t>
    <phoneticPr fontId="3" type="noConversion"/>
  </si>
  <si>
    <t>存料
(按市價計算)</t>
    <phoneticPr fontId="3" type="noConversion"/>
  </si>
  <si>
    <t>其他費用</t>
  </si>
  <si>
    <t>承包工程收入               (含發包工程及向同業分包入部分)</t>
  </si>
  <si>
    <t>單位：新臺幣元；百分比</t>
  </si>
  <si>
    <t>s1</t>
  </si>
  <si>
    <t>s4</t>
  </si>
  <si>
    <t>s8</t>
  </si>
  <si>
    <t>s13</t>
  </si>
  <si>
    <t>q604f</t>
  </si>
  <si>
    <t>q701</t>
  </si>
  <si>
    <t>q702</t>
  </si>
  <si>
    <t>s14</t>
  </si>
  <si>
    <t>s17</t>
  </si>
  <si>
    <t>s21</t>
  </si>
  <si>
    <t>q609f</t>
  </si>
  <si>
    <t>T01V0023  S14</t>
  </si>
  <si>
    <t>Sum</t>
  </si>
  <si>
    <t>s15</t>
  </si>
  <si>
    <t>s19</t>
  </si>
  <si>
    <t>T01V0025  S15</t>
  </si>
  <si>
    <t>T01V0029  S19</t>
  </si>
  <si>
    <t>T01V0043  Q716</t>
  </si>
  <si>
    <t>T01V0045  Q801</t>
  </si>
  <si>
    <t>T01V0047  Q802</t>
  </si>
  <si>
    <t>T01V0049  Q804</t>
  </si>
  <si>
    <t>T01V0051  Q805</t>
  </si>
  <si>
    <t>T01V0053  Q806A</t>
  </si>
  <si>
    <t>T01V0015  Q115</t>
  </si>
  <si>
    <t>T01V0019  Q201</t>
  </si>
  <si>
    <t>T01V0021  Q202</t>
  </si>
  <si>
    <t>T01V0025  S17</t>
  </si>
  <si>
    <t>T01V0027  Q604F</t>
  </si>
  <si>
    <t>T01V0031  S1</t>
  </si>
  <si>
    <t>T01V0033  S4</t>
  </si>
  <si>
    <t>T01V0035  S8</t>
  </si>
  <si>
    <t>T01V0037  S9</t>
  </si>
  <si>
    <t>T01V0039  S13</t>
  </si>
  <si>
    <t>T01V0015  S14</t>
  </si>
  <si>
    <t>T01V0019  Q604F</t>
  </si>
  <si>
    <t>T01V0021  S1</t>
  </si>
  <si>
    <t>T01V0023  S8</t>
  </si>
  <si>
    <t>T01V0025  S13</t>
  </si>
  <si>
    <t>T01V0029  S17</t>
  </si>
  <si>
    <t>T01V0017  Q716</t>
  </si>
  <si>
    <t>自　　　　　　　有　　　　　　　資　　　　　　　產</t>
    <phoneticPr fontId="3" type="noConversion"/>
  </si>
  <si>
    <t>生產總額</t>
  </si>
  <si>
    <t>生產毛額(S1-S3)</t>
  </si>
  <si>
    <t>生產淨額，按要素成本計算</t>
  </si>
  <si>
    <t>利潤</t>
  </si>
  <si>
    <t>營業收入</t>
  </si>
  <si>
    <t>q701 存料</t>
  </si>
  <si>
    <t>q702 建築用地</t>
  </si>
  <si>
    <t>年底實際運用資產淨額(S20+q720-q721)</t>
  </si>
  <si>
    <t>年底實際運用固定資產淨額</t>
  </si>
  <si>
    <t>全年各項收入總額</t>
  </si>
  <si>
    <t>q115</t>
  </si>
  <si>
    <t>q201 使用土地面積</t>
  </si>
  <si>
    <t>q202 使用樓地板面積</t>
  </si>
  <si>
    <t>全年勞動報酬支出</t>
  </si>
  <si>
    <t>其他</t>
  </si>
  <si>
    <t xml:space="preserve"> </t>
  </si>
  <si>
    <t>...</t>
  </si>
  <si>
    <t>自有資產</t>
    <phoneticPr fontId="3" type="noConversion"/>
  </si>
  <si>
    <t>營業收入</t>
    <phoneticPr fontId="3" type="noConversion"/>
  </si>
  <si>
    <t>實際運用
資產淨額</t>
    <phoneticPr fontId="3" type="noConversion"/>
  </si>
  <si>
    <t>實際運用
固　　定
資產淨額</t>
    <phoneticPr fontId="3" type="noConversion"/>
  </si>
  <si>
    <t>每月最少
使用人數</t>
    <phoneticPr fontId="3" type="noConversion"/>
  </si>
  <si>
    <t>每月最常
使用人數</t>
    <phoneticPr fontId="3" type="noConversion"/>
  </si>
  <si>
    <t>固定資產淨額</t>
    <phoneticPr fontId="3" type="noConversion"/>
  </si>
  <si>
    <t>未滿6百萬元</t>
  </si>
  <si>
    <t>6百萬元～</t>
  </si>
  <si>
    <t>10百萬元～</t>
  </si>
  <si>
    <t>20百萬元～</t>
  </si>
  <si>
    <t>50百萬元～</t>
  </si>
  <si>
    <t>100百萬元～</t>
  </si>
  <si>
    <t>300百萬元～</t>
  </si>
  <si>
    <t>500百萬元～</t>
  </si>
  <si>
    <t>3,000百萬元以上</t>
  </si>
  <si>
    <t>1,000百萬元～</t>
  </si>
  <si>
    <t>有無承攬政府工程</t>
  </si>
  <si>
    <t>年底家數
（家）</t>
    <phoneticPr fontId="3" type="noConversion"/>
  </si>
  <si>
    <t>　　　生產　　　</t>
    <phoneticPr fontId="3" type="noConversion"/>
  </si>
  <si>
    <t>年底實收資本總額</t>
    <phoneticPr fontId="3" type="noConversion"/>
  </si>
  <si>
    <t>薪資支出與
福利津貼</t>
    <phoneticPr fontId="3" type="noConversion"/>
  </si>
  <si>
    <t>工程技術工</t>
    <phoneticPr fontId="3" type="noConversion"/>
  </si>
  <si>
    <t>普通工</t>
    <phoneticPr fontId="3" type="noConversion"/>
  </si>
  <si>
    <t>自                        有                        資                        產</t>
    <phoneticPr fontId="3" type="noConversion"/>
  </si>
  <si>
    <t>流          動          資          產　</t>
    <phoneticPr fontId="3" type="noConversion"/>
  </si>
  <si>
    <t>固  定  資  產  淨  額</t>
    <phoneticPr fontId="3" type="noConversion"/>
  </si>
  <si>
    <t>中　　　間　　　　　　消　　　費</t>
    <phoneticPr fontId="3" type="noConversion"/>
  </si>
  <si>
    <t>生　產　淨　額</t>
    <phoneticPr fontId="3" type="noConversion"/>
  </si>
  <si>
    <t>財　產　報　酬</t>
    <phoneticPr fontId="3" type="noConversion"/>
  </si>
  <si>
    <t>營建材料耗用價值</t>
    <phoneticPr fontId="3" type="noConversion"/>
  </si>
  <si>
    <t>由業主及營造
同業提供材料
估計價值</t>
    <phoneticPr fontId="3" type="noConversion"/>
  </si>
  <si>
    <t>工程費用－
租金支出</t>
    <phoneticPr fontId="3" type="noConversion"/>
  </si>
  <si>
    <t>租金淨額</t>
    <phoneticPr fontId="3" type="noConversion"/>
  </si>
  <si>
    <t>利息淨額</t>
    <phoneticPr fontId="3" type="noConversion"/>
  </si>
  <si>
    <t>年底實際運
用資產淨額</t>
    <phoneticPr fontId="3" type="noConversion"/>
  </si>
  <si>
    <t>年底員工人數
（人）</t>
    <phoneticPr fontId="3" type="noConversion"/>
  </si>
  <si>
    <t>年底使用
土地面積
（平方公尺）</t>
    <phoneticPr fontId="3" type="noConversion"/>
  </si>
  <si>
    <t>年底使用建築
物樓地板面積
（平方公尺）</t>
    <phoneticPr fontId="3" type="noConversion"/>
  </si>
  <si>
    <t>住宅工程</t>
    <phoneticPr fontId="3" type="noConversion"/>
  </si>
  <si>
    <t>其他房屋工程</t>
    <phoneticPr fontId="3" type="noConversion"/>
  </si>
  <si>
    <t>公共設施工程</t>
    <phoneticPr fontId="3" type="noConversion"/>
  </si>
  <si>
    <t>機電、電路、管道工程</t>
    <phoneticPr fontId="3" type="noConversion"/>
  </si>
  <si>
    <t>百分比</t>
    <phoneticPr fontId="3" type="noConversion"/>
  </si>
  <si>
    <t>自　　　       　有　　　       　資　　　       　產</t>
    <phoneticPr fontId="3" type="noConversion"/>
  </si>
  <si>
    <t>固定資產毛額</t>
    <phoneticPr fontId="3" type="noConversion"/>
  </si>
  <si>
    <t>固      定      資      產      毛      額</t>
    <phoneticPr fontId="3" type="noConversion"/>
  </si>
  <si>
    <t xml:space="preserve">        </t>
    <phoneticPr fontId="3" type="noConversion"/>
  </si>
  <si>
    <t>負債及淨值總額</t>
    <phoneticPr fontId="3" type="noConversion"/>
  </si>
  <si>
    <t>負　　　債　　　　　　總　　　額</t>
    <phoneticPr fontId="3" type="noConversion"/>
  </si>
  <si>
    <t>淨　　值　　總　　額</t>
    <phoneticPr fontId="3" type="noConversion"/>
  </si>
  <si>
    <t>流動負債</t>
    <phoneticPr fontId="3" type="noConversion"/>
  </si>
  <si>
    <t>長期負債</t>
    <phoneticPr fontId="3" type="noConversion"/>
  </si>
  <si>
    <t>其他負債</t>
    <phoneticPr fontId="3" type="noConversion"/>
  </si>
  <si>
    <t>實收資本</t>
    <phoneticPr fontId="3" type="noConversion"/>
  </si>
  <si>
    <t>公積及盈餘</t>
    <phoneticPr fontId="3" type="noConversion"/>
  </si>
  <si>
    <t>非　　營　　業　　收　　入</t>
    <phoneticPr fontId="3" type="noConversion"/>
  </si>
  <si>
    <t>合計</t>
    <phoneticPr fontId="3" type="noConversion"/>
  </si>
  <si>
    <t>出售自地自建及合建房地產收入                   (含土地價值)</t>
    <phoneticPr fontId="3" type="noConversion"/>
  </si>
  <si>
    <t>其他營業收入</t>
    <phoneticPr fontId="3" type="noConversion"/>
  </si>
  <si>
    <t>租金收入</t>
    <phoneticPr fontId="3" type="noConversion"/>
  </si>
  <si>
    <t>利息收入</t>
    <phoneticPr fontId="3" type="noConversion"/>
  </si>
  <si>
    <t>由業主及營造同業
提供材料估計價值</t>
    <phoneticPr fontId="3" type="noConversion"/>
  </si>
  <si>
    <t xml:space="preserve">生　產 </t>
    <phoneticPr fontId="3" type="noConversion"/>
  </si>
  <si>
    <t xml:space="preserve"> 淨　額</t>
    <phoneticPr fontId="3" type="noConversion"/>
  </si>
  <si>
    <r>
      <t>平　均</t>
    </r>
    <r>
      <rPr>
        <b/>
        <sz val="11"/>
        <rFont val="Times New Roman"/>
        <family val="1"/>
      </rPr>
      <t xml:space="preserve">  /  88</t>
    </r>
    <r>
      <rPr>
        <b/>
        <sz val="11"/>
        <rFont val="細明體"/>
        <family val="3"/>
        <charset val="136"/>
      </rPr>
      <t>年</t>
    </r>
  </si>
  <si>
    <r>
      <t>平　均</t>
    </r>
    <r>
      <rPr>
        <b/>
        <sz val="11"/>
        <rFont val="Times New Roman"/>
        <family val="1"/>
      </rPr>
      <t xml:space="preserve">  /  89</t>
    </r>
    <r>
      <rPr>
        <b/>
        <sz val="11"/>
        <rFont val="細明體"/>
        <family val="3"/>
        <charset val="136"/>
      </rPr>
      <t>年</t>
    </r>
  </si>
  <si>
    <r>
      <t>平　均</t>
    </r>
    <r>
      <rPr>
        <b/>
        <sz val="11"/>
        <rFont val="Times New Roman"/>
        <family val="1"/>
      </rPr>
      <t xml:space="preserve">  /  90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</si>
  <si>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91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</si>
  <si>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92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</si>
  <si>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93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</si>
  <si>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94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</si>
  <si>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95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</si>
  <si>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96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</si>
  <si>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97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</si>
  <si>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98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</si>
  <si>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94</t>
    </r>
    <r>
      <rPr>
        <b/>
        <sz val="11"/>
        <rFont val="細明體"/>
        <family val="3"/>
        <charset val="136"/>
      </rPr>
      <t>年</t>
    </r>
    <phoneticPr fontId="3" type="noConversion"/>
  </si>
  <si>
    <t>營          業          收          入</t>
    <phoneticPr fontId="3" type="noConversion"/>
  </si>
  <si>
    <t>非　營　業　收　入</t>
    <phoneticPr fontId="3" type="noConversion"/>
  </si>
  <si>
    <r>
      <t>平　均</t>
    </r>
    <r>
      <rPr>
        <b/>
        <sz val="11"/>
        <rFont val="Times New Roman"/>
        <family val="1"/>
      </rPr>
      <t xml:space="preserve">  /  89</t>
    </r>
    <r>
      <rPr>
        <b/>
        <sz val="11"/>
        <rFont val="細明體"/>
        <family val="3"/>
        <charset val="136"/>
      </rPr>
      <t>年</t>
    </r>
    <phoneticPr fontId="3" type="noConversion"/>
  </si>
  <si>
    <t>營　　　　　　　　　　業　　　　　　　　　　支　　　　　　　　　　出</t>
    <phoneticPr fontId="3" type="noConversion"/>
  </si>
  <si>
    <t>營                 業                   支                 出</t>
    <phoneticPr fontId="3" type="noConversion"/>
  </si>
  <si>
    <t>營業成本</t>
    <phoneticPr fontId="3" type="noConversion"/>
  </si>
  <si>
    <t>營業費用及損失</t>
    <phoneticPr fontId="3" type="noConversion"/>
  </si>
  <si>
    <t>利息支出</t>
    <phoneticPr fontId="3" type="noConversion"/>
  </si>
  <si>
    <t>其他非營業
支出</t>
    <phoneticPr fontId="3" type="noConversion"/>
  </si>
  <si>
    <t>營建材料
耗用價值</t>
    <phoneticPr fontId="3" type="noConversion"/>
  </si>
  <si>
    <t>直接及間接
人工成本與職工福利</t>
    <phoneticPr fontId="3" type="noConversion"/>
  </si>
  <si>
    <t>出售房地產
土地成本</t>
    <phoneticPr fontId="3" type="noConversion"/>
  </si>
  <si>
    <t>工程費用－
稅捐支出</t>
    <phoneticPr fontId="3" type="noConversion"/>
  </si>
  <si>
    <t>工程費用－
折舊支出</t>
    <phoneticPr fontId="3" type="noConversion"/>
  </si>
  <si>
    <t>工程費用－
其他成本</t>
    <phoneticPr fontId="3" type="noConversion"/>
  </si>
  <si>
    <t>租金支出</t>
    <phoneticPr fontId="3" type="noConversion"/>
  </si>
  <si>
    <t>稅捐及規費</t>
    <phoneticPr fontId="3" type="noConversion"/>
  </si>
  <si>
    <t>各項折舊</t>
    <phoneticPr fontId="3" type="noConversion"/>
  </si>
  <si>
    <t>呆帳損失
及捐贈</t>
    <phoneticPr fontId="3" type="noConversion"/>
  </si>
  <si>
    <t>其他營
業費用</t>
    <phoneticPr fontId="3" type="noConversion"/>
  </si>
  <si>
    <t>營業支出</t>
    <phoneticPr fontId="4" type="noConversion"/>
  </si>
  <si>
    <t>單位：百分比</t>
    <phoneticPr fontId="3" type="noConversion"/>
  </si>
  <si>
    <t>存　貨
及存料
週轉率</t>
    <phoneticPr fontId="3" type="noConversion"/>
  </si>
  <si>
    <t>總資產
週轉率</t>
    <phoneticPr fontId="3" type="noConversion"/>
  </si>
  <si>
    <t>純益率</t>
    <phoneticPr fontId="3" type="noConversion"/>
  </si>
  <si>
    <t>營　業
純益率</t>
    <phoneticPr fontId="4" type="noConversion"/>
  </si>
  <si>
    <t>年初</t>
    <phoneticPr fontId="4" type="noConversion"/>
  </si>
  <si>
    <t>資產淨額－按經營特性分</t>
    <phoneticPr fontId="3" type="noConversion"/>
  </si>
  <si>
    <t>資產淨額－按經營規模分</t>
    <phoneticPr fontId="3" type="noConversion"/>
  </si>
  <si>
    <t>要素所得－按經營規模分</t>
    <phoneticPr fontId="3" type="noConversion"/>
  </si>
  <si>
    <t>要素所得－按經營規模分(續)</t>
    <phoneticPr fontId="3" type="noConversion"/>
  </si>
  <si>
    <t xml:space="preserve">　 </t>
    <phoneticPr fontId="3" type="noConversion"/>
  </si>
  <si>
    <t>及勞動生產力－按經營規模分</t>
    <phoneticPr fontId="3" type="noConversion"/>
  </si>
  <si>
    <t>營業成本</t>
  </si>
  <si>
    <t>自有資產淨額</t>
  </si>
  <si>
    <t>自有資產淨額</t>
    <phoneticPr fontId="4" type="noConversion"/>
  </si>
  <si>
    <t>年底實際運
用資產淨額</t>
  </si>
  <si>
    <t>自有資產毛額Sum</t>
  </si>
  <si>
    <t>s20</t>
  </si>
  <si>
    <t>營業收入（減發包工程款）</t>
    <phoneticPr fontId="4" type="noConversion"/>
  </si>
  <si>
    <t>在建承包工程及自地自建合建房屋施工成本價值</t>
    <phoneticPr fontId="4" type="noConversion"/>
  </si>
  <si>
    <t>年底在建承包工程</t>
    <phoneticPr fontId="4" type="noConversion"/>
  </si>
  <si>
    <t>流動負債</t>
    <phoneticPr fontId="4" type="noConversion"/>
  </si>
  <si>
    <t>資產總額</t>
    <phoneticPr fontId="4" type="noConversion"/>
  </si>
  <si>
    <t>負債總額</t>
    <phoneticPr fontId="4" type="noConversion"/>
  </si>
  <si>
    <t>長期負債</t>
    <phoneticPr fontId="4" type="noConversion"/>
  </si>
  <si>
    <t>淨值總額</t>
    <phoneticPr fontId="4" type="noConversion"/>
  </si>
  <si>
    <t>實收資本</t>
    <phoneticPr fontId="4" type="noConversion"/>
  </si>
  <si>
    <t>收入總額</t>
    <phoneticPr fontId="4" type="noConversion"/>
  </si>
  <si>
    <t>出售自地自建
及合建房地產收入                   (含土地價值)</t>
    <phoneticPr fontId="3" type="noConversion"/>
  </si>
  <si>
    <t xml:space="preserve">各項收入總額－按經營規模分                        </t>
    <phoneticPr fontId="3" type="noConversion"/>
  </si>
  <si>
    <t>承包工程收入             (含發包工程及向同業分包入部分)</t>
    <phoneticPr fontId="5" type="noConversion"/>
  </si>
  <si>
    <t>經營概況－按經營特性分</t>
    <phoneticPr fontId="3" type="noConversion"/>
  </si>
  <si>
    <t>經營概況－按經營特性分(續)</t>
    <phoneticPr fontId="3" type="noConversion"/>
  </si>
  <si>
    <t>全年生產淨額－按經營規模分</t>
    <phoneticPr fontId="3" type="noConversion"/>
  </si>
  <si>
    <t>全年生產淨額－按經營規模分(續)</t>
    <phoneticPr fontId="3" type="noConversion"/>
  </si>
  <si>
    <t>全年生產淨額－按經營特性分(續)</t>
    <phoneticPr fontId="3" type="noConversion"/>
  </si>
  <si>
    <t>實際運用資產淨額－按經營規模分</t>
    <phoneticPr fontId="3" type="noConversion"/>
  </si>
  <si>
    <t>運用資產淨額－按經營規模分(續)</t>
    <phoneticPr fontId="3" type="noConversion"/>
  </si>
  <si>
    <t>實際運用資產淨額－按經營特性分</t>
    <phoneticPr fontId="3" type="noConversion"/>
  </si>
  <si>
    <t>運用資產淨額－按經營特性分(續)</t>
    <phoneticPr fontId="3" type="noConversion"/>
  </si>
  <si>
    <t>經營概況－按經營規模分</t>
    <phoneticPr fontId="3" type="noConversion"/>
  </si>
  <si>
    <t>經營概況－按經營規模分(續)</t>
    <phoneticPr fontId="3" type="noConversion"/>
  </si>
  <si>
    <t xml:space="preserve">各項成本費用支出－按經營規模分                        </t>
    <phoneticPr fontId="3" type="noConversion"/>
  </si>
  <si>
    <t>成本費用支出－按經營規模分(續)</t>
    <phoneticPr fontId="3" type="noConversion"/>
  </si>
  <si>
    <r>
      <t>總　計</t>
    </r>
    <r>
      <rPr>
        <b/>
        <sz val="11"/>
        <rFont val="Times New Roman"/>
        <family val="1"/>
      </rPr>
      <t xml:space="preserve">  /  95</t>
    </r>
    <r>
      <rPr>
        <b/>
        <sz val="11"/>
        <rFont val="細明體"/>
        <family val="3"/>
        <charset val="136"/>
      </rPr>
      <t>年</t>
    </r>
    <phoneticPr fontId="3" type="noConversion"/>
  </si>
  <si>
    <t xml:space="preserve">各項收入總額－按經營特性分                        </t>
    <phoneticPr fontId="3" type="noConversion"/>
  </si>
  <si>
    <t>營業淨利
(5)-(6)-(3)+(4)</t>
    <phoneticPr fontId="3" type="noConversion"/>
  </si>
  <si>
    <t>營業收入
（5）</t>
    <phoneticPr fontId="3" type="noConversion"/>
  </si>
  <si>
    <t>營業支出
（6）</t>
    <phoneticPr fontId="3" type="noConversion"/>
  </si>
  <si>
    <t xml:space="preserve">    ，故該收入不等同損益表之工程收入。</t>
    <phoneticPr fontId="3" type="noConversion"/>
  </si>
  <si>
    <t>利潤-按經營特性分</t>
    <phoneticPr fontId="3" type="noConversion"/>
  </si>
  <si>
    <t>利潤-按經營規模分</t>
    <phoneticPr fontId="3" type="noConversion"/>
  </si>
  <si>
    <t>基金及
長期投資</t>
    <phoneticPr fontId="3" type="noConversion"/>
  </si>
  <si>
    <t>房屋及
其他營建</t>
    <phoneticPr fontId="3" type="noConversion"/>
  </si>
  <si>
    <t xml:space="preserve">              營             業    　      收　　　　　入</t>
    <phoneticPr fontId="3" type="noConversion"/>
  </si>
  <si>
    <t>員工人數</t>
    <phoneticPr fontId="3" type="noConversion"/>
  </si>
  <si>
    <r>
      <t>9</t>
    </r>
    <r>
      <rPr>
        <sz val="11"/>
        <rFont val="標楷體"/>
        <family val="4"/>
        <charset val="136"/>
      </rPr>
      <t>人及以下</t>
    </r>
    <phoneticPr fontId="3" type="noConversion"/>
  </si>
  <si>
    <r>
      <t>10</t>
    </r>
    <r>
      <rPr>
        <sz val="11"/>
        <rFont val="標楷體"/>
        <family val="4"/>
        <charset val="136"/>
      </rPr>
      <t>～</t>
    </r>
    <r>
      <rPr>
        <sz val="11"/>
        <rFont val="Times New Roman"/>
        <family val="1"/>
      </rPr>
      <t>19</t>
    </r>
    <r>
      <rPr>
        <sz val="11"/>
        <rFont val="標楷體"/>
        <family val="4"/>
        <charset val="136"/>
      </rPr>
      <t>人</t>
    </r>
    <phoneticPr fontId="3" type="noConversion"/>
  </si>
  <si>
    <r>
      <t>20</t>
    </r>
    <r>
      <rPr>
        <sz val="11"/>
        <rFont val="標楷體"/>
        <family val="4"/>
        <charset val="136"/>
      </rPr>
      <t>～</t>
    </r>
    <r>
      <rPr>
        <sz val="11"/>
        <rFont val="Times New Roman"/>
        <family val="1"/>
      </rPr>
      <t>49</t>
    </r>
    <r>
      <rPr>
        <sz val="11"/>
        <rFont val="標楷體"/>
        <family val="4"/>
        <charset val="136"/>
      </rPr>
      <t>人</t>
    </r>
    <phoneticPr fontId="3" type="noConversion"/>
  </si>
  <si>
    <r>
      <t>50</t>
    </r>
    <r>
      <rPr>
        <sz val="11"/>
        <rFont val="標楷體"/>
        <family val="4"/>
        <charset val="136"/>
      </rPr>
      <t>～</t>
    </r>
    <r>
      <rPr>
        <sz val="11"/>
        <rFont val="Times New Roman"/>
        <family val="1"/>
      </rPr>
      <t>99</t>
    </r>
    <r>
      <rPr>
        <sz val="11"/>
        <rFont val="標楷體"/>
        <family val="4"/>
        <charset val="136"/>
      </rPr>
      <t>人</t>
    </r>
    <phoneticPr fontId="3" type="noConversion"/>
  </si>
  <si>
    <r>
      <t>100</t>
    </r>
    <r>
      <rPr>
        <sz val="11"/>
        <rFont val="標楷體"/>
        <family val="4"/>
        <charset val="136"/>
      </rPr>
      <t>～</t>
    </r>
    <r>
      <rPr>
        <sz val="11"/>
        <rFont val="Times New Roman"/>
        <family val="1"/>
      </rPr>
      <t>299</t>
    </r>
    <r>
      <rPr>
        <sz val="11"/>
        <rFont val="標楷體"/>
        <family val="4"/>
        <charset val="136"/>
      </rPr>
      <t>人</t>
    </r>
    <phoneticPr fontId="3" type="noConversion"/>
  </si>
  <si>
    <r>
      <t>300</t>
    </r>
    <r>
      <rPr>
        <sz val="11"/>
        <rFont val="標楷體"/>
        <family val="4"/>
        <charset val="136"/>
      </rPr>
      <t>人以上</t>
    </r>
    <phoneticPr fontId="3" type="noConversion"/>
  </si>
  <si>
    <t>單位：新臺幣元</t>
    <phoneticPr fontId="3" type="noConversion"/>
  </si>
  <si>
    <t>負債及淨值總額－按經營特性分</t>
    <phoneticPr fontId="3" type="noConversion"/>
  </si>
  <si>
    <t>結構及資本生產力－按經營特性分　</t>
    <phoneticPr fontId="3" type="noConversion"/>
  </si>
  <si>
    <t>全年生產淨額－按經營特性分</t>
    <phoneticPr fontId="3" type="noConversion"/>
  </si>
  <si>
    <t xml:space="preserve">直接營建工程收入結構－按經營特性分  </t>
    <phoneticPr fontId="3" type="noConversion"/>
  </si>
  <si>
    <t>全年各項收入總額－按經營特性分</t>
    <phoneticPr fontId="3" type="noConversion"/>
  </si>
  <si>
    <t>利潤－按經營特性分</t>
    <phoneticPr fontId="3" type="noConversion"/>
  </si>
  <si>
    <t>全年各項成本費用支出－按經營特性分</t>
    <phoneticPr fontId="3" type="noConversion"/>
  </si>
  <si>
    <t xml:space="preserve">效率－按經營特性分     </t>
    <phoneticPr fontId="4" type="noConversion"/>
  </si>
  <si>
    <t>全年各項成本費用支出－按經營特性分(續)</t>
    <phoneticPr fontId="3" type="noConversion"/>
  </si>
  <si>
    <t>總額－按經營規模分</t>
    <phoneticPr fontId="3" type="noConversion"/>
  </si>
  <si>
    <t>表一  營造業經營</t>
    <phoneticPr fontId="3" type="noConversion"/>
  </si>
  <si>
    <t>概況－按經營特性分</t>
    <phoneticPr fontId="3" type="noConversion"/>
  </si>
  <si>
    <t>表二  營造業經營</t>
    <phoneticPr fontId="3" type="noConversion"/>
  </si>
  <si>
    <t>概況 －按經營規模分(續)</t>
    <phoneticPr fontId="3" type="noConversion"/>
  </si>
  <si>
    <t>概況 －按經營規模分</t>
    <phoneticPr fontId="3" type="noConversion"/>
  </si>
  <si>
    <t>資產淨額－按經營特性分(續)</t>
    <phoneticPr fontId="3" type="noConversion"/>
  </si>
  <si>
    <t>資產淨額－按經營規模分(續)</t>
    <phoneticPr fontId="3" type="noConversion"/>
  </si>
  <si>
    <t xml:space="preserve">要素所得－按經營特性分                        </t>
    <phoneticPr fontId="3" type="noConversion"/>
  </si>
  <si>
    <t xml:space="preserve">要素所得－按經營特性分(續)                        </t>
    <phoneticPr fontId="3" type="noConversion"/>
  </si>
  <si>
    <t>營建工程收入結構－按經營特性分</t>
    <phoneticPr fontId="3" type="noConversion"/>
  </si>
  <si>
    <t xml:space="preserve">成本費用支出－按經營特性分                        </t>
    <phoneticPr fontId="3" type="noConversion"/>
  </si>
  <si>
    <t>成本費用支出－按經營特性分(續)</t>
    <phoneticPr fontId="3" type="noConversion"/>
  </si>
  <si>
    <t>實際運用資產毛額－按經營特性分</t>
    <phoneticPr fontId="3" type="noConversion"/>
  </si>
  <si>
    <t>淨值總額</t>
    <phoneticPr fontId="3" type="noConversion"/>
  </si>
  <si>
    <t>流動比率</t>
    <phoneticPr fontId="4" type="noConversion"/>
  </si>
  <si>
    <t>負債比率</t>
    <phoneticPr fontId="4" type="noConversion"/>
  </si>
  <si>
    <t>固定資產
適合率</t>
    <phoneticPr fontId="4" type="noConversion"/>
  </si>
  <si>
    <t>自　有
資本率</t>
    <phoneticPr fontId="4" type="noConversion"/>
  </si>
  <si>
    <t>固定資產</t>
    <phoneticPr fontId="3" type="noConversion"/>
  </si>
  <si>
    <t>固定資產</t>
    <phoneticPr fontId="4" type="noConversion"/>
  </si>
  <si>
    <t>流動資產</t>
    <phoneticPr fontId="4" type="noConversion"/>
  </si>
  <si>
    <r>
      <t>平　均</t>
    </r>
    <r>
      <rPr>
        <b/>
        <sz val="11"/>
        <rFont val="Times New Roman"/>
        <family val="1"/>
      </rPr>
      <t xml:space="preserve">  /  93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</si>
  <si>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95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</si>
  <si>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96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</si>
  <si>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97</t>
    </r>
    <r>
      <rPr>
        <b/>
        <sz val="11"/>
        <rFont val="細明體"/>
        <family val="3"/>
        <charset val="136"/>
      </rPr>
      <t>年</t>
    </r>
    <phoneticPr fontId="3" type="noConversion"/>
  </si>
  <si>
    <t>專業營造業</t>
    <phoneticPr fontId="3" type="noConversion"/>
  </si>
  <si>
    <t>土木包工業</t>
    <phoneticPr fontId="3" type="noConversion"/>
  </si>
  <si>
    <r>
      <t>平　均</t>
    </r>
    <r>
      <rPr>
        <b/>
        <sz val="11"/>
        <rFont val="Times New Roman"/>
        <family val="1"/>
      </rPr>
      <t xml:space="preserve">  /  90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</si>
  <si>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91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</si>
  <si>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92</t>
    </r>
    <r>
      <rPr>
        <b/>
        <sz val="11"/>
        <rFont val="細明體"/>
        <family val="3"/>
        <charset val="136"/>
      </rPr>
      <t>年</t>
    </r>
    <phoneticPr fontId="3" type="noConversion"/>
  </si>
  <si>
    <t xml:space="preserve">    成本價值"不等於上年度之"年初在建承包工程及自地自建合建房屋施工成本價值"</t>
    <phoneticPr fontId="3" type="noConversion"/>
  </si>
  <si>
    <t>單位：新臺幣千元</t>
  </si>
  <si>
    <t>單位：新臺幣千元；百分比</t>
  </si>
  <si>
    <t>全年各項
營建工程價值</t>
    <phoneticPr fontId="3" type="noConversion"/>
  </si>
  <si>
    <t>廣義
生產總額</t>
    <phoneticPr fontId="3" type="noConversion"/>
  </si>
  <si>
    <t>總額－按經營特性分</t>
    <phoneticPr fontId="3" type="noConversion"/>
  </si>
  <si>
    <t>廣義生產總額
(1)-(3)+(4)
+(5)-(6)-(7)</t>
    <phoneticPr fontId="3" type="noConversion"/>
  </si>
  <si>
    <t>生產總額
(1)-(2)+(4)
+(5)-(6)-(7)</t>
    <phoneticPr fontId="3" type="noConversion"/>
  </si>
  <si>
    <t xml:space="preserve">
發包工程款
（2）</t>
    <phoneticPr fontId="3" type="noConversion"/>
  </si>
  <si>
    <t>發包給
本調查對象之
發包工程款
（3）</t>
    <phoneticPr fontId="3" type="noConversion"/>
  </si>
  <si>
    <t xml:space="preserve">
出售房地產
土地成本
（7）</t>
    <phoneticPr fontId="3" type="noConversion"/>
  </si>
  <si>
    <t>2.「發包給本調查對象之發包工程款」係指本調查對象發包給同為調查對象之營造業者；</t>
    <phoneticPr fontId="3" type="noConversion"/>
  </si>
  <si>
    <t xml:space="preserve">    </t>
    <phoneticPr fontId="3" type="noConversion"/>
  </si>
  <si>
    <t>淨值總額－按經營特性分</t>
    <phoneticPr fontId="3" type="noConversion"/>
  </si>
  <si>
    <t>淨值總額－按經營規模分</t>
    <phoneticPr fontId="3" type="noConversion"/>
  </si>
  <si>
    <t>營建工程收入結構－按經營規模分</t>
    <phoneticPr fontId="3" type="noConversion"/>
  </si>
  <si>
    <t>表二十六  營造業全年</t>
    <phoneticPr fontId="3" type="noConversion"/>
  </si>
  <si>
    <r>
      <t>平　均</t>
    </r>
    <r>
      <rPr>
        <b/>
        <sz val="11"/>
        <rFont val="Times New Roman"/>
        <family val="1"/>
      </rPr>
      <t xml:space="preserve">  /  99</t>
    </r>
    <r>
      <rPr>
        <b/>
        <sz val="11"/>
        <rFont val="細明體"/>
        <family val="3"/>
        <charset val="136"/>
      </rPr>
      <t>年</t>
    </r>
    <phoneticPr fontId="3" type="noConversion"/>
  </si>
  <si>
    <t>負債及淨值總額－按經營規模分</t>
    <phoneticPr fontId="3" type="noConversion"/>
  </si>
  <si>
    <t>表四十四  營造業平均每企業</t>
    <phoneticPr fontId="3" type="noConversion"/>
  </si>
  <si>
    <t>利潤－按經營規模分</t>
    <phoneticPr fontId="3" type="noConversion"/>
  </si>
  <si>
    <t xml:space="preserve">  表四十九  營造業平均每企業</t>
    <phoneticPr fontId="3" type="noConversion"/>
  </si>
  <si>
    <t xml:space="preserve">                表四十九  營造業平均每企業</t>
    <phoneticPr fontId="3" type="noConversion"/>
  </si>
  <si>
    <t>營　　　　　　　　　　業　　　　　　　　　　支　　　　　　　　　　出</t>
    <phoneticPr fontId="3" type="noConversion"/>
  </si>
  <si>
    <t>營                 業                   支                 出</t>
    <phoneticPr fontId="3" type="noConversion"/>
  </si>
  <si>
    <r>
      <t>非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營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業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支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出</t>
    </r>
    <phoneticPr fontId="3" type="noConversion"/>
  </si>
  <si>
    <t>營業成本</t>
    <phoneticPr fontId="3" type="noConversion"/>
  </si>
  <si>
    <t>營業費用及損失</t>
    <phoneticPr fontId="3" type="noConversion"/>
  </si>
  <si>
    <t>利息支出</t>
    <phoneticPr fontId="3" type="noConversion"/>
  </si>
  <si>
    <t>其他非營業
支出</t>
    <phoneticPr fontId="3" type="noConversion"/>
  </si>
  <si>
    <t>營建材料
耗用價值</t>
    <phoneticPr fontId="3" type="noConversion"/>
  </si>
  <si>
    <t>直接及間接
人工成本與職工福利</t>
    <phoneticPr fontId="3" type="noConversion"/>
  </si>
  <si>
    <t>出售房地產
土地成本</t>
    <phoneticPr fontId="3" type="noConversion"/>
  </si>
  <si>
    <t>工程費用－
稅捐支出</t>
    <phoneticPr fontId="3" type="noConversion"/>
  </si>
  <si>
    <t>工程費用－
折舊支出</t>
    <phoneticPr fontId="3" type="noConversion"/>
  </si>
  <si>
    <t>工程費用－
其他成本</t>
    <phoneticPr fontId="3" type="noConversion"/>
  </si>
  <si>
    <t>租金支出</t>
    <phoneticPr fontId="3" type="noConversion"/>
  </si>
  <si>
    <t>稅捐及規費</t>
    <phoneticPr fontId="3" type="noConversion"/>
  </si>
  <si>
    <t>各項折舊</t>
    <phoneticPr fontId="3" type="noConversion"/>
  </si>
  <si>
    <t>呆帳損失
及捐贈</t>
    <phoneticPr fontId="3" type="noConversion"/>
  </si>
  <si>
    <t>其他營
業費用</t>
    <phoneticPr fontId="3" type="noConversion"/>
  </si>
  <si>
    <r>
      <t>平　均</t>
    </r>
    <r>
      <rPr>
        <b/>
        <sz val="11"/>
        <rFont val="Times New Roman"/>
        <family val="1"/>
      </rPr>
      <t xml:space="preserve">  /  89</t>
    </r>
    <r>
      <rPr>
        <b/>
        <sz val="11"/>
        <rFont val="細明體"/>
        <family val="3"/>
        <charset val="136"/>
      </rPr>
      <t>年</t>
    </r>
    <phoneticPr fontId="3" type="noConversion"/>
  </si>
  <si>
    <t xml:space="preserve">  表五十  營造業平均每企業</t>
    <phoneticPr fontId="3" type="noConversion"/>
  </si>
  <si>
    <t>實際運用資產毛額－按經營特性分 (續)</t>
    <phoneticPr fontId="3" type="noConversion"/>
  </si>
  <si>
    <t>實際運用資產毛額－按經營規模分</t>
    <phoneticPr fontId="3" type="noConversion"/>
  </si>
  <si>
    <t>實際運用資產毛額－按經營規模分(續)</t>
    <phoneticPr fontId="3" type="noConversion"/>
  </si>
  <si>
    <t xml:space="preserve">全年各項收入總額－按經營規模分                        </t>
    <phoneticPr fontId="3" type="noConversion"/>
  </si>
  <si>
    <t>全年各項成本費用支出－按經營規模分</t>
    <phoneticPr fontId="3" type="noConversion"/>
  </si>
  <si>
    <t>全年各項成本費用支出－按經營規模分(續)</t>
    <phoneticPr fontId="3" type="noConversion"/>
  </si>
  <si>
    <t>及勞動生產力－按經營特性分</t>
    <phoneticPr fontId="3" type="noConversion"/>
  </si>
  <si>
    <t>...</t>
    <phoneticPr fontId="3" type="noConversion"/>
  </si>
  <si>
    <t>經營效率－按經營規模分</t>
    <phoneticPr fontId="4" type="noConversion"/>
  </si>
  <si>
    <t>固定資產淨額</t>
    <phoneticPr fontId="4" type="noConversion"/>
  </si>
  <si>
    <t>單位：人、平方公尺、元</t>
    <phoneticPr fontId="3" type="noConversion"/>
  </si>
  <si>
    <t>s14</t>
    <phoneticPr fontId="3" type="noConversion"/>
  </si>
  <si>
    <t>s20</t>
    <phoneticPr fontId="3" type="noConversion"/>
  </si>
  <si>
    <t>s1</t>
    <phoneticPr fontId="3" type="noConversion"/>
  </si>
  <si>
    <t>s8</t>
    <phoneticPr fontId="3" type="noConversion"/>
  </si>
  <si>
    <t>s13</t>
    <phoneticPr fontId="3" type="noConversion"/>
  </si>
  <si>
    <t>s17</t>
    <phoneticPr fontId="3" type="noConversion"/>
  </si>
  <si>
    <t>T01V0017  Q720</t>
    <phoneticPr fontId="3" type="noConversion"/>
  </si>
  <si>
    <t>結構及資本生產力－按經營規模分</t>
    <phoneticPr fontId="3" type="noConversion"/>
  </si>
  <si>
    <t>很難說
無意見</t>
    <phoneticPr fontId="5" type="noConversion"/>
  </si>
  <si>
    <t>全年各項營建
工程價值</t>
    <phoneticPr fontId="3" type="noConversion"/>
  </si>
  <si>
    <t>在建承包工程及
自地自建合建房
屋施工價值</t>
    <phoneticPr fontId="3" type="noConversion"/>
  </si>
  <si>
    <t>其他營建工程</t>
    <phoneticPr fontId="3" type="noConversion"/>
  </si>
  <si>
    <t>協助的項目</t>
  </si>
  <si>
    <t>遭遇之困難─按經營特性分</t>
    <phoneticPr fontId="3" type="noConversion"/>
  </si>
  <si>
    <t>無困難</t>
    <phoneticPr fontId="3" type="noConversion"/>
  </si>
  <si>
    <t>有困難</t>
    <phoneticPr fontId="3" type="noConversion"/>
  </si>
  <si>
    <t>有困難
家數</t>
    <phoneticPr fontId="3" type="noConversion"/>
  </si>
  <si>
    <t>表一  營造業經營　</t>
    <phoneticPr fontId="3" type="noConversion"/>
  </si>
  <si>
    <t>概況－按經營特性分(續)</t>
    <phoneticPr fontId="3" type="noConversion"/>
  </si>
  <si>
    <t xml:space="preserve">運用資產毛額－按經營特性分  </t>
    <phoneticPr fontId="3" type="noConversion"/>
  </si>
  <si>
    <t xml:space="preserve">運用資產毛額－按經營特性分(續)  </t>
    <phoneticPr fontId="3" type="noConversion"/>
  </si>
  <si>
    <t>運用資產毛額－按經營規模分</t>
    <phoneticPr fontId="3" type="noConversion"/>
  </si>
  <si>
    <t>運用資產毛額－按經營規模分(續)</t>
    <phoneticPr fontId="3" type="noConversion"/>
  </si>
  <si>
    <t>600萬元～</t>
    <phoneticPr fontId="3" type="noConversion"/>
  </si>
  <si>
    <t>1,000萬元～</t>
    <phoneticPr fontId="3" type="noConversion"/>
  </si>
  <si>
    <t>2,000百萬元～</t>
    <phoneticPr fontId="3" type="noConversion"/>
  </si>
  <si>
    <t>5,000萬元～</t>
    <phoneticPr fontId="3" type="noConversion"/>
  </si>
  <si>
    <t>10,000百萬元～</t>
    <phoneticPr fontId="3" type="noConversion"/>
  </si>
  <si>
    <t>30,000萬元～</t>
    <phoneticPr fontId="3" type="noConversion"/>
  </si>
  <si>
    <t>50,000萬元～</t>
    <phoneticPr fontId="3" type="noConversion"/>
  </si>
  <si>
    <t>100,000萬元～</t>
    <phoneticPr fontId="3" type="noConversion"/>
  </si>
  <si>
    <t>300,000萬元以上</t>
    <phoneticPr fontId="3" type="noConversion"/>
  </si>
  <si>
    <r>
      <t>平　均</t>
    </r>
    <r>
      <rPr>
        <b/>
        <sz val="11"/>
        <rFont val="Times New Roman"/>
        <family val="1"/>
      </rPr>
      <t xml:space="preserve">  / 101</t>
    </r>
    <r>
      <rPr>
        <b/>
        <sz val="11"/>
        <rFont val="細明體"/>
        <family val="3"/>
        <charset val="136"/>
      </rPr>
      <t>年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</si>
  <si>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中部其他</t>
    </r>
    <phoneticPr fontId="3" type="noConversion"/>
  </si>
  <si>
    <t>由業主及營造同業
提供材料估計價值
（4）</t>
    <phoneticPr fontId="3" type="noConversion"/>
  </si>
  <si>
    <t>生產毛額</t>
  </si>
  <si>
    <t>生產淨額(按要素成本)</t>
  </si>
  <si>
    <t>營業收入-發包工程款</t>
  </si>
  <si>
    <t>q701  存料</t>
  </si>
  <si>
    <t>q702  建築用地</t>
  </si>
  <si>
    <t>在建承包工程及自地自建合建房屋施工價值</t>
  </si>
  <si>
    <t>實際運用固定資產淨額</t>
  </si>
  <si>
    <t>自有資產毛額</t>
  </si>
  <si>
    <t>收入總額-發包工程款</t>
  </si>
  <si>
    <t>年底在建承包工程及自地自建合建房屋施工價值</t>
  </si>
  <si>
    <t>年初在建承包工程及自地自建合建房屋施工價值</t>
  </si>
  <si>
    <t>營業支出</t>
  </si>
  <si>
    <t>實際運用資產淨額</t>
  </si>
  <si>
    <t>增加土地開發</t>
    <phoneticPr fontId="3" type="noConversion"/>
  </si>
  <si>
    <t>提升產業國際
競爭力</t>
    <phoneticPr fontId="3" type="noConversion"/>
  </si>
  <si>
    <t>強化技術研發及資訊整合</t>
    <phoneticPr fontId="3" type="noConversion"/>
  </si>
  <si>
    <t xml:space="preserve">
不需要協助
（％）</t>
    <phoneticPr fontId="5" type="noConversion"/>
  </si>
  <si>
    <t>需要協助家數</t>
    <phoneticPr fontId="5" type="noConversion"/>
  </si>
  <si>
    <t>改善</t>
    <phoneticPr fontId="3" type="noConversion"/>
  </si>
  <si>
    <t>健全人力培訓
機制</t>
    <phoneticPr fontId="3" type="noConversion"/>
  </si>
  <si>
    <t>協助廣設土石方資源堆置場</t>
    <phoneticPr fontId="5" type="noConversion"/>
  </si>
  <si>
    <t>平抑原材物料價格</t>
    <phoneticPr fontId="5" type="noConversion"/>
  </si>
  <si>
    <t>解決勞工短缺問題</t>
    <phoneticPr fontId="5" type="noConversion"/>
  </si>
  <si>
    <t>協調排除各項抗爭問題</t>
    <phoneticPr fontId="5" type="noConversion"/>
  </si>
  <si>
    <t>協助降低保險費，提高保險理賠，減少不賠項目</t>
    <phoneticPr fontId="5" type="noConversion"/>
  </si>
  <si>
    <t>協助營建廢棄物處理</t>
    <phoneticPr fontId="5" type="noConversion"/>
  </si>
  <si>
    <t>情事變更狀況下，工程費及工期之合理增加之辦法</t>
    <phoneticPr fontId="5" type="noConversion"/>
  </si>
  <si>
    <t>研擬合理單價得標制度取代最低價得標制度</t>
    <phoneticPr fontId="5" type="noConversion"/>
  </si>
  <si>
    <t>研擬標價隨原材物料人力價格之升降調整之規則</t>
    <phoneticPr fontId="5" type="noConversion"/>
  </si>
  <si>
    <t>協助降低融資貸款之利率</t>
    <phoneticPr fontId="5" type="noConversion"/>
  </si>
  <si>
    <t>協助購置自動化設備</t>
    <phoneticPr fontId="3" type="noConversion"/>
  </si>
  <si>
    <t>放寬原材物料進口或出口限制</t>
    <phoneticPr fontId="5" type="noConversion"/>
  </si>
  <si>
    <t>輔導產業國際化</t>
    <phoneticPr fontId="3" type="noConversion"/>
  </si>
  <si>
    <t>專業技術人員缺額臨時派遺僱用</t>
    <phoneticPr fontId="5" type="noConversion"/>
  </si>
  <si>
    <t>加開專業技術人員教育訓練課程</t>
    <phoneticPr fontId="5" type="noConversion"/>
  </si>
  <si>
    <t>先協助的項目─按經營特性分</t>
    <phoneticPr fontId="3" type="noConversion"/>
  </si>
  <si>
    <t xml:space="preserve">
需要協助
（％）</t>
    <phoneticPr fontId="5" type="noConversion"/>
  </si>
  <si>
    <t>男性</t>
    <phoneticPr fontId="3" type="noConversion"/>
  </si>
  <si>
    <t>女性</t>
    <phoneticPr fontId="3" type="noConversion"/>
  </si>
  <si>
    <t>管理及佐理人員</t>
    <phoneticPr fontId="3" type="noConversion"/>
  </si>
  <si>
    <t>年底人數
（人）</t>
    <phoneticPr fontId="3" type="noConversion"/>
  </si>
  <si>
    <t>自營作業者及無酬家屬工作者（人）</t>
    <phoneticPr fontId="3" type="noConversion"/>
  </si>
  <si>
    <t>年底員工人數（人）</t>
    <phoneticPr fontId="3" type="noConversion"/>
  </si>
  <si>
    <t>平均</t>
    <phoneticPr fontId="3" type="noConversion"/>
  </si>
  <si>
    <t>男性平均</t>
    <phoneticPr fontId="3" type="noConversion"/>
  </si>
  <si>
    <t>女性平均</t>
    <phoneticPr fontId="3" type="noConversion"/>
  </si>
  <si>
    <t>僱　用　</t>
    <phoneticPr fontId="3" type="noConversion"/>
  </si>
  <si>
    <t>員　工（人）</t>
  </si>
  <si>
    <t>其他房屋</t>
    <phoneticPr fontId="3" type="noConversion"/>
  </si>
  <si>
    <t>工程</t>
    <phoneticPr fontId="3" type="noConversion"/>
  </si>
  <si>
    <t>300,000萬元以上</t>
    <phoneticPr fontId="3" type="noConversion"/>
  </si>
  <si>
    <t>未滿600萬元</t>
    <phoneticPr fontId="3" type="noConversion"/>
  </si>
  <si>
    <t xml:space="preserve">    600萬元～ </t>
    <phoneticPr fontId="3" type="noConversion"/>
  </si>
  <si>
    <t xml:space="preserve">  1,000萬元～ </t>
    <phoneticPr fontId="3" type="noConversion"/>
  </si>
  <si>
    <t xml:space="preserve">  2,000萬元～</t>
    <phoneticPr fontId="3" type="noConversion"/>
  </si>
  <si>
    <t xml:space="preserve">  5,000萬元～</t>
    <phoneticPr fontId="3" type="noConversion"/>
  </si>
  <si>
    <t xml:space="preserve"> 10,000萬元～ </t>
    <phoneticPr fontId="3" type="noConversion"/>
  </si>
  <si>
    <t xml:space="preserve"> 30,000萬元～ </t>
    <phoneticPr fontId="3" type="noConversion"/>
  </si>
  <si>
    <t xml:space="preserve"> 50,000萬元～</t>
    <phoneticPr fontId="3" type="noConversion"/>
  </si>
  <si>
    <t xml:space="preserve">100,000萬元～ </t>
    <phoneticPr fontId="3" type="noConversion"/>
  </si>
  <si>
    <t>註:「流動負債」計算方式為訪問表流動資產項下「預收工程款(704)」及負債項下</t>
    <phoneticPr fontId="3" type="noConversion"/>
  </si>
  <si>
    <t xml:space="preserve">  「預收工程款(801)」、「其他流動負債 (803)」的合計。</t>
    <phoneticPr fontId="3" type="noConversion"/>
  </si>
  <si>
    <t xml:space="preserve">  「發包給非本調查對象之發包工程款」係指本調查對象發包給調查對象以外之營造業者如工程行
    及企業社等。</t>
    <phoneticPr fontId="3" type="noConversion"/>
  </si>
  <si>
    <r>
      <t xml:space="preserve"> </t>
    </r>
    <r>
      <rPr>
        <sz val="11"/>
        <rFont val="標楷體"/>
        <family val="4"/>
        <charset val="136"/>
      </rPr>
      <t>新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北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</si>
  <si>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臺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北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</si>
  <si>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臺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中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</si>
  <si>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臺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南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</si>
  <si>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高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雄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</si>
  <si>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t>需要協助-</t>
  </si>
  <si>
    <t>產業環境</t>
  </si>
  <si>
    <t>價格部分</t>
    <phoneticPr fontId="5" type="noConversion"/>
  </si>
  <si>
    <t>融資部分</t>
    <phoneticPr fontId="5" type="noConversion"/>
  </si>
  <si>
    <t>行政程序部分</t>
    <phoneticPr fontId="5" type="noConversion"/>
  </si>
  <si>
    <t>人力
部分</t>
    <phoneticPr fontId="5" type="noConversion"/>
  </si>
  <si>
    <t>制度部分</t>
    <phoneticPr fontId="5" type="noConversion"/>
  </si>
  <si>
    <t>的困難項目</t>
    <phoneticPr fontId="5" type="noConversion"/>
  </si>
  <si>
    <t>協助的項目</t>
    <phoneticPr fontId="5" type="noConversion"/>
  </si>
  <si>
    <r>
      <t>非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營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業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支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出</t>
    </r>
    <phoneticPr fontId="3" type="noConversion"/>
  </si>
  <si>
    <t>單位：家數；百分比；重要度</t>
    <phoneticPr fontId="5" type="noConversion"/>
  </si>
  <si>
    <t xml:space="preserve">
由業主及營造同業提供材料估計價值
（4）</t>
    <phoneticPr fontId="3" type="noConversion"/>
  </si>
  <si>
    <t>房屋及其他營建</t>
    <phoneticPr fontId="3" type="noConversion"/>
  </si>
  <si>
    <t>基金及長期投資</t>
    <phoneticPr fontId="3" type="noConversion"/>
  </si>
  <si>
    <t>電腦
軟體</t>
    <phoneticPr fontId="3" type="noConversion"/>
  </si>
  <si>
    <t>資產</t>
  </si>
  <si>
    <t>未完工程及在途設備</t>
    <phoneticPr fontId="3" type="noConversion"/>
  </si>
  <si>
    <t>生財器具及雜項設備</t>
    <phoneticPr fontId="3" type="noConversion"/>
  </si>
  <si>
    <r>
      <t>平　均</t>
    </r>
    <r>
      <rPr>
        <b/>
        <sz val="11"/>
        <rFont val="Times New Roman"/>
        <family val="1"/>
      </rPr>
      <t xml:space="preserve">  /  100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</si>
  <si>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102</t>
    </r>
    <r>
      <rPr>
        <b/>
        <sz val="11"/>
        <rFont val="細明體"/>
        <family val="3"/>
        <charset val="136"/>
      </rPr>
      <t>年</t>
    </r>
    <phoneticPr fontId="3" type="noConversion"/>
  </si>
  <si>
    <t>價格</t>
    <phoneticPr fontId="3" type="noConversion"/>
  </si>
  <si>
    <t>行政</t>
    <phoneticPr fontId="3" type="noConversion"/>
  </si>
  <si>
    <t>制度</t>
    <phoneticPr fontId="5" type="noConversion"/>
  </si>
  <si>
    <t>融資</t>
    <phoneticPr fontId="3" type="noConversion"/>
  </si>
  <si>
    <t>產業環境</t>
    <phoneticPr fontId="3" type="noConversion"/>
  </si>
  <si>
    <t>人力</t>
    <phoneticPr fontId="3" type="noConversion"/>
  </si>
  <si>
    <t>輔導走入國際市場</t>
    <phoneticPr fontId="5" type="noConversion"/>
  </si>
  <si>
    <t>政府資訊透明化</t>
    <phoneticPr fontId="5" type="noConversion"/>
  </si>
  <si>
    <t>市場調查
及開發</t>
    <phoneticPr fontId="3" type="noConversion"/>
  </si>
  <si>
    <t>消　　　                   費</t>
    <phoneticPr fontId="3" type="noConversion"/>
  </si>
  <si>
    <t xml:space="preserve">中　　        　間　 </t>
    <phoneticPr fontId="3" type="noConversion"/>
  </si>
  <si>
    <t>中　　           　間</t>
    <phoneticPr fontId="3" type="noConversion"/>
  </si>
  <si>
    <t>註：1.直接營建工程收入係指當年度施工部分應認列（攤提）之收入所估算的營建工程價值</t>
    <phoneticPr fontId="3" type="noConversion"/>
  </si>
  <si>
    <t>註：1.99年起派遣員工每月人數改以每月每人累計24天/人月計算，公式為當月僱用人數×僱用天數÷24   。
    2.100年工商普查派遣員工每月人數計算方計與本調查不相同，故未提供數值。</t>
    <phoneticPr fontId="3" type="noConversion"/>
  </si>
  <si>
    <t>…</t>
    <phoneticPr fontId="3" type="noConversion"/>
  </si>
  <si>
    <t>平均每單位員工人數(人)</t>
    <phoneticPr fontId="3" type="noConversion"/>
  </si>
  <si>
    <t>自　　　　　　　有　　　　　　　</t>
    <phoneticPr fontId="3" type="noConversion"/>
  </si>
  <si>
    <t>資　　　　　　　產</t>
  </si>
  <si>
    <t>其他營業外
支出</t>
    <phoneticPr fontId="3" type="noConversion"/>
  </si>
  <si>
    <t>其他營業
外收入
(8)</t>
    <phoneticPr fontId="3" type="noConversion"/>
  </si>
  <si>
    <t>承包工程收入               (含發包工程
及向同業分包
收入部分)</t>
    <phoneticPr fontId="3" type="noConversion"/>
  </si>
  <si>
    <t>營業收入
（含發包工程款）
(1)</t>
    <phoneticPr fontId="3" type="noConversion"/>
  </si>
  <si>
    <t>65歲
以上</t>
    <phoneticPr fontId="3" type="noConversion"/>
  </si>
  <si>
    <t>員</t>
    <phoneticPr fontId="3" type="noConversion"/>
  </si>
  <si>
    <t>職</t>
  </si>
  <si>
    <t>工</t>
    <phoneticPr fontId="3" type="noConversion"/>
  </si>
  <si>
    <t>員　</t>
    <phoneticPr fontId="3" type="noConversion"/>
  </si>
  <si>
    <t>表四  營造業年底</t>
    <phoneticPr fontId="3" type="noConversion"/>
  </si>
  <si>
    <t>員工人數－按經營規模分</t>
    <phoneticPr fontId="3" type="noConversion"/>
  </si>
  <si>
    <t>員工人數－按經營規模分(續)</t>
    <phoneticPr fontId="3" type="noConversion"/>
  </si>
  <si>
    <t>直接及間接人工
成本與職工福利</t>
    <phoneticPr fontId="3" type="noConversion"/>
  </si>
  <si>
    <t>表五  營造業全年勞動報酬－按經營特性分</t>
    <phoneticPr fontId="3" type="noConversion"/>
  </si>
  <si>
    <t>表三  營造業年底</t>
    <phoneticPr fontId="3" type="noConversion"/>
  </si>
  <si>
    <t>員工人數－按經營特性分</t>
    <phoneticPr fontId="3" type="noConversion"/>
  </si>
  <si>
    <t>員工人數－按經營特性分(續)</t>
    <phoneticPr fontId="3" type="noConversion"/>
  </si>
  <si>
    <t>表七  營造業全年使用派遣勞工人數－按經營特性分</t>
    <phoneticPr fontId="3" type="noConversion"/>
  </si>
  <si>
    <t>表八  營造業全年使用派遣勞工人數－按經營規模分</t>
    <phoneticPr fontId="3" type="noConversion"/>
  </si>
  <si>
    <t>表九  營造業年底實際運用</t>
    <phoneticPr fontId="3" type="noConversion"/>
  </si>
  <si>
    <t>表十  營造業年底實際運用</t>
    <phoneticPr fontId="3" type="noConversion"/>
  </si>
  <si>
    <t>表十一  營造業年底實際</t>
    <phoneticPr fontId="3" type="noConversion"/>
  </si>
  <si>
    <t>表十二  營造業年底實際</t>
    <phoneticPr fontId="3" type="noConversion"/>
  </si>
  <si>
    <t>表十三  營造業全年負債及</t>
    <phoneticPr fontId="3" type="noConversion"/>
  </si>
  <si>
    <t>表十四   營造業全年負債及</t>
    <phoneticPr fontId="3" type="noConversion"/>
  </si>
  <si>
    <t>表十五    營造業全年生產</t>
    <phoneticPr fontId="3" type="noConversion"/>
  </si>
  <si>
    <t>註：1.「發包工程款」於98年(含)以後分為發包給「本調查對象」及「非本調查對象」之發包工程款。</t>
    <phoneticPr fontId="3" type="noConversion"/>
  </si>
  <si>
    <t>表十六    營造業全年生產</t>
    <phoneticPr fontId="3" type="noConversion"/>
  </si>
  <si>
    <t xml:space="preserve"> 表十七  營造業全年生產毛額及</t>
    <phoneticPr fontId="3" type="noConversion"/>
  </si>
  <si>
    <t>表十八  營造業全年生產毛額及</t>
    <phoneticPr fontId="3" type="noConversion"/>
  </si>
  <si>
    <t xml:space="preserve"> 表十八  營造業全年生產毛額及</t>
    <phoneticPr fontId="3" type="noConversion"/>
  </si>
  <si>
    <t>表十九  營造業全年直接</t>
    <phoneticPr fontId="3" type="noConversion"/>
  </si>
  <si>
    <t>表二十    營造業全年直接</t>
    <phoneticPr fontId="3" type="noConversion"/>
  </si>
  <si>
    <t>表二十一  營造業全年</t>
    <phoneticPr fontId="3" type="noConversion"/>
  </si>
  <si>
    <t>表二十二  營造業全年</t>
    <phoneticPr fontId="3" type="noConversion"/>
  </si>
  <si>
    <t>表二十三  營造業全年實際耗用材料－按經營特性分</t>
    <phoneticPr fontId="3" type="noConversion"/>
  </si>
  <si>
    <t xml:space="preserve">表二十四  營造業全年實際耗用材料－按經營規模分 </t>
    <phoneticPr fontId="3" type="noConversion"/>
  </si>
  <si>
    <t>表二十五  營造業全年</t>
    <phoneticPr fontId="3" type="noConversion"/>
  </si>
  <si>
    <t>表二十七  營造業全年各項</t>
    <phoneticPr fontId="3" type="noConversion"/>
  </si>
  <si>
    <t>表二十八  營造業全年</t>
    <phoneticPr fontId="3" type="noConversion"/>
  </si>
  <si>
    <t>表二十九  營造業平均每企業</t>
    <phoneticPr fontId="3" type="noConversion"/>
  </si>
  <si>
    <t>表二十九 營造業平均每企業</t>
    <phoneticPr fontId="3" type="noConversion"/>
  </si>
  <si>
    <t>表三十  營造業平均每企業</t>
    <phoneticPr fontId="3" type="noConversion"/>
  </si>
  <si>
    <t>表三十一  營造業平均每企業</t>
    <phoneticPr fontId="3" type="noConversion"/>
  </si>
  <si>
    <t>年底員工人數－按經營特性分</t>
    <phoneticPr fontId="3" type="noConversion"/>
  </si>
  <si>
    <t>年底員工人數－按經營特性分(續)</t>
    <phoneticPr fontId="3" type="noConversion"/>
  </si>
  <si>
    <t>表三十二  營造業平均每企業</t>
    <phoneticPr fontId="3" type="noConversion"/>
  </si>
  <si>
    <t>年底員工人數－按經營規模分</t>
    <phoneticPr fontId="3" type="noConversion"/>
  </si>
  <si>
    <t>年底員工人數－按經營規模分(續)</t>
    <phoneticPr fontId="3" type="noConversion"/>
  </si>
  <si>
    <t>表三十三  營造業平均每企業全年勞動報酬－按經營特性分</t>
    <phoneticPr fontId="3" type="noConversion"/>
  </si>
  <si>
    <t xml:space="preserve">表三十四  營造業平均每企業全年勞動報酬－按經營規模分 </t>
    <phoneticPr fontId="3" type="noConversion"/>
  </si>
  <si>
    <t>單位：新臺幣元</t>
    <phoneticPr fontId="5" type="noConversion"/>
  </si>
  <si>
    <t>表三十五  營造業全年使用派遣勞工平均人數－按經營特性分</t>
    <phoneticPr fontId="3" type="noConversion"/>
  </si>
  <si>
    <t>表三十六  營造業全年使用派遣勞工平均人數－按經營規模分</t>
    <phoneticPr fontId="3" type="noConversion"/>
  </si>
  <si>
    <t>表三十七  營造業平均每企業年底</t>
    <phoneticPr fontId="3" type="noConversion"/>
  </si>
  <si>
    <t>表三十七  營造業平均每企業年底實際</t>
    <phoneticPr fontId="3" type="noConversion"/>
  </si>
  <si>
    <t>表三十八  營造業平均每企業年底</t>
    <phoneticPr fontId="3" type="noConversion"/>
  </si>
  <si>
    <t>表三十八 營造業平均每企業年底實際</t>
    <phoneticPr fontId="3" type="noConversion"/>
  </si>
  <si>
    <t>表三十九  營造業平均每企業年底</t>
    <phoneticPr fontId="3" type="noConversion"/>
  </si>
  <si>
    <t>表四十  營造業平均每企業年底</t>
    <phoneticPr fontId="3" type="noConversion"/>
  </si>
  <si>
    <t>表四十一  營造業平均每企業</t>
    <phoneticPr fontId="3" type="noConversion"/>
  </si>
  <si>
    <t>表四十二   營造業平均每企業</t>
    <phoneticPr fontId="3" type="noConversion"/>
  </si>
  <si>
    <t>表四十三  營造業平均每企業</t>
    <phoneticPr fontId="3" type="noConversion"/>
  </si>
  <si>
    <t>表四十五   營造業平均每企業全年</t>
    <phoneticPr fontId="3" type="noConversion"/>
  </si>
  <si>
    <t>表四十六 營造業平均每企業全年</t>
    <phoneticPr fontId="3" type="noConversion"/>
  </si>
  <si>
    <t>表四十七 營造業平均每企業</t>
    <phoneticPr fontId="3" type="noConversion"/>
  </si>
  <si>
    <t>表四十八  營造業平均每企業</t>
    <phoneticPr fontId="3" type="noConversion"/>
  </si>
  <si>
    <t>表四十九  營造業平均每企業全年實際耗用材料－按經營特性分</t>
    <phoneticPr fontId="3" type="noConversion"/>
  </si>
  <si>
    <t>表五十  營造業平均每企業全年實際耗用材料－按經營規模分</t>
    <phoneticPr fontId="3" type="noConversion"/>
  </si>
  <si>
    <t>表五十一  營造業平均每企業</t>
    <phoneticPr fontId="3" type="noConversion"/>
  </si>
  <si>
    <t>表五十二  營造業平均每企業</t>
    <phoneticPr fontId="3" type="noConversion"/>
  </si>
  <si>
    <t xml:space="preserve">  表五十三  營造業平均每企業</t>
    <phoneticPr fontId="3" type="noConversion"/>
  </si>
  <si>
    <t xml:space="preserve">                表五十三  營造業平均每企業</t>
    <phoneticPr fontId="3" type="noConversion"/>
  </si>
  <si>
    <t xml:space="preserve">  表五十四  營造業平均每企業</t>
    <phoneticPr fontId="3" type="noConversion"/>
  </si>
  <si>
    <t xml:space="preserve">                   表五十四  營造業平均每企業</t>
    <phoneticPr fontId="3" type="noConversion"/>
  </si>
  <si>
    <t>表五十五  營造業企業單位經營</t>
    <phoneticPr fontId="4" type="noConversion"/>
  </si>
  <si>
    <t>表五十六  營造業企業單位</t>
    <phoneticPr fontId="4" type="noConversion"/>
  </si>
  <si>
    <t>表五十七   營造業企業單位財務結構－按經營特性分</t>
    <phoneticPr fontId="3" type="noConversion"/>
  </si>
  <si>
    <t>表五十八   營造業企業單位財務結構－按經營規模分</t>
    <phoneticPr fontId="3" type="noConversion"/>
  </si>
  <si>
    <t>表五十九 營造業企業單位勞動裝備率</t>
    <phoneticPr fontId="3" type="noConversion"/>
  </si>
  <si>
    <t>表六十  營造業企業單位勞動裝備率</t>
    <phoneticPr fontId="3" type="noConversion"/>
  </si>
  <si>
    <t>表六十一  營造業企業單位資本</t>
    <phoneticPr fontId="3" type="noConversion"/>
  </si>
  <si>
    <t>表六十二   營造業企業單位資本</t>
    <phoneticPr fontId="3" type="noConversion"/>
  </si>
  <si>
    <t>組織型態別</t>
    <phoneticPr fontId="3" type="noConversion"/>
  </si>
  <si>
    <t>表六十三 企業在經營上</t>
    <phoneticPr fontId="3" type="noConversion"/>
  </si>
  <si>
    <t>表六十四 企業在經營上</t>
    <phoneticPr fontId="3" type="noConversion"/>
  </si>
  <si>
    <t>表六十五 企業需政府優</t>
    <phoneticPr fontId="3" type="noConversion"/>
  </si>
  <si>
    <t>表六十六   企業需政府優</t>
    <phoneticPr fontId="3" type="noConversion"/>
  </si>
  <si>
    <t xml:space="preserve">業主預算單價偏低，致利潤偏低    </t>
    <phoneticPr fontId="5" type="noConversion"/>
  </si>
  <si>
    <t>同業水準提高，致競爭力不足</t>
    <phoneticPr fontId="5" type="noConversion"/>
  </si>
  <si>
    <t>協助營建廠商承攬海外營繕工程</t>
  </si>
  <si>
    <t>政府協助減輕工程保險與再保的壓力</t>
  </si>
  <si>
    <t>外交捐助工程款指定本國廠商承攬</t>
  </si>
  <si>
    <t>專門</t>
    <phoneticPr fontId="3" type="noConversion"/>
  </si>
  <si>
    <t>技術人員</t>
  </si>
  <si>
    <t>25~44
歲</t>
    <phoneticPr fontId="3" type="noConversion"/>
  </si>
  <si>
    <t>45~64
歲</t>
    <phoneticPr fontId="3" type="noConversion"/>
  </si>
  <si>
    <t>15~24
歲</t>
    <phoneticPr fontId="3" type="noConversion"/>
  </si>
  <si>
    <t>註：1.「生產總額」為本調查對象（綜合營造業、專業營造業、土木包工業）之生產總額。</t>
    <phoneticPr fontId="3" type="noConversion"/>
  </si>
  <si>
    <t>註：3.100年工商普查未詢問100年年底使用土地面積及年底使用建築物樓地板面積。</t>
    <phoneticPr fontId="3" type="noConversion"/>
  </si>
  <si>
    <t xml:space="preserve">    2.「廣義生產總額」為整體營造業之生產總額，除本調查對象外，亦包含非本調查對</t>
    <phoneticPr fontId="3" type="noConversion"/>
  </si>
  <si>
    <t xml:space="preserve">    4.全年各項收入總額已扣除發包工程款</t>
    <phoneticPr fontId="3" type="noConversion"/>
  </si>
  <si>
    <t xml:space="preserve">      象營造業者如工程行、企業社之生產總額；非本調查對象之生產總額即為本調查對</t>
    <phoneticPr fontId="3" type="noConversion"/>
  </si>
  <si>
    <t xml:space="preserve">      象發包給非本調對象營造業者之工程款，並將此工程款併入原發包業者之生產總額中。</t>
    <phoneticPr fontId="3" type="noConversion"/>
  </si>
  <si>
    <t xml:space="preserve"> </t>
    <phoneticPr fontId="3" type="noConversion"/>
  </si>
  <si>
    <t>S20</t>
    <phoneticPr fontId="3" type="noConversion"/>
  </si>
  <si>
    <t>員工人數</t>
    <phoneticPr fontId="3" type="noConversion"/>
  </si>
  <si>
    <t>收入總額</t>
    <phoneticPr fontId="3" type="noConversion"/>
  </si>
  <si>
    <t>未滿600萬元</t>
    <phoneticPr fontId="3" type="noConversion"/>
  </si>
  <si>
    <t xml:space="preserve">    600萬元～ </t>
    <phoneticPr fontId="3" type="noConversion"/>
  </si>
  <si>
    <t xml:space="preserve">  1,000萬元～ </t>
    <phoneticPr fontId="3" type="noConversion"/>
  </si>
  <si>
    <t xml:space="preserve">  2,000萬元～</t>
    <phoneticPr fontId="3" type="noConversion"/>
  </si>
  <si>
    <t xml:space="preserve">  5,000萬元～</t>
    <phoneticPr fontId="3" type="noConversion"/>
  </si>
  <si>
    <t xml:space="preserve"> 10,000萬元～ </t>
    <phoneticPr fontId="3" type="noConversion"/>
  </si>
  <si>
    <t xml:space="preserve"> 30,000萬元～ </t>
    <phoneticPr fontId="3" type="noConversion"/>
  </si>
  <si>
    <t xml:space="preserve"> 50,000萬元～</t>
    <phoneticPr fontId="3" type="noConversion"/>
  </si>
  <si>
    <t xml:space="preserve">100,000萬元～ </t>
    <phoneticPr fontId="3" type="noConversion"/>
  </si>
  <si>
    <t>300,000萬元以上</t>
    <phoneticPr fontId="3" type="noConversion"/>
  </si>
  <si>
    <t>生產總額</t>
    <phoneticPr fontId="3" type="noConversion"/>
  </si>
  <si>
    <t>實際運用資產淨額</t>
    <phoneticPr fontId="3" type="noConversion"/>
  </si>
  <si>
    <t>獨資或合夥</t>
    <phoneticPr fontId="3" type="noConversion"/>
  </si>
  <si>
    <t>等級別</t>
    <phoneticPr fontId="3" type="noConversion"/>
  </si>
  <si>
    <t>土木包工業</t>
    <phoneticPr fontId="3" type="noConversion"/>
  </si>
  <si>
    <t>專業營造業</t>
    <phoneticPr fontId="3" type="noConversion"/>
  </si>
  <si>
    <t>地區別</t>
    <phoneticPr fontId="3" type="noConversion"/>
  </si>
  <si>
    <t>北部地區</t>
    <phoneticPr fontId="3" type="noConversion"/>
  </si>
  <si>
    <t>中部地區</t>
    <phoneticPr fontId="3" type="noConversion"/>
  </si>
  <si>
    <t>南部地區</t>
    <phoneticPr fontId="3" type="noConversion"/>
  </si>
  <si>
    <t>東部地區</t>
    <phoneticPr fontId="3" type="noConversion"/>
  </si>
  <si>
    <t>金馬地區</t>
    <phoneticPr fontId="3" type="noConversion"/>
  </si>
  <si>
    <t>有承攬政府工程</t>
    <phoneticPr fontId="3" type="noConversion"/>
  </si>
  <si>
    <t>純政府工程</t>
    <phoneticPr fontId="3" type="noConversion"/>
  </si>
  <si>
    <t>政府工程50%以上</t>
    <phoneticPr fontId="3" type="noConversion"/>
  </si>
  <si>
    <t>政府工程未滿50%</t>
    <phoneticPr fontId="3" type="noConversion"/>
  </si>
  <si>
    <t>無承攬政府工程</t>
    <phoneticPr fontId="3" type="noConversion"/>
  </si>
  <si>
    <t>...</t>
    <phoneticPr fontId="5" type="noConversion"/>
  </si>
  <si>
    <t>s20</t>
    <phoneticPr fontId="4" type="noConversion"/>
  </si>
  <si>
    <t xml:space="preserve"> q801f + </t>
    <phoneticPr fontId="4" type="noConversion"/>
  </si>
  <si>
    <t>q804 +</t>
    <phoneticPr fontId="4" type="noConversion"/>
  </si>
  <si>
    <t>q806 +</t>
    <phoneticPr fontId="4" type="noConversion"/>
  </si>
  <si>
    <t>q807+</t>
    <phoneticPr fontId="4" type="noConversion"/>
  </si>
  <si>
    <t xml:space="preserve"> q808a (q807 + q808) </t>
    <phoneticPr fontId="4" type="noConversion"/>
  </si>
  <si>
    <t>...</t>
    <phoneticPr fontId="5" type="noConversion"/>
  </si>
  <si>
    <t>員工人數</t>
    <phoneticPr fontId="3" type="noConversion"/>
  </si>
  <si>
    <t>收入總額</t>
    <phoneticPr fontId="3" type="noConversion"/>
  </si>
  <si>
    <t>未滿600萬元</t>
    <phoneticPr fontId="3" type="noConversion"/>
  </si>
  <si>
    <t xml:space="preserve">    600萬元～ </t>
    <phoneticPr fontId="3" type="noConversion"/>
  </si>
  <si>
    <t xml:space="preserve">  1,000萬元～ </t>
    <phoneticPr fontId="3" type="noConversion"/>
  </si>
  <si>
    <t xml:space="preserve">  2,000萬元～</t>
    <phoneticPr fontId="3" type="noConversion"/>
  </si>
  <si>
    <t xml:space="preserve">  5,000萬元～</t>
    <phoneticPr fontId="3" type="noConversion"/>
  </si>
  <si>
    <t xml:space="preserve"> 10,000萬元～ </t>
    <phoneticPr fontId="3" type="noConversion"/>
  </si>
  <si>
    <t xml:space="preserve"> 30,000萬元～ </t>
    <phoneticPr fontId="3" type="noConversion"/>
  </si>
  <si>
    <t xml:space="preserve"> 50,000萬元～</t>
    <phoneticPr fontId="3" type="noConversion"/>
  </si>
  <si>
    <t xml:space="preserve">100,000萬元～ </t>
    <phoneticPr fontId="3" type="noConversion"/>
  </si>
  <si>
    <t>300,000萬元以上</t>
    <phoneticPr fontId="3" type="noConversion"/>
  </si>
  <si>
    <t>生產總額</t>
    <phoneticPr fontId="3" type="noConversion"/>
  </si>
  <si>
    <t>實際運用資產淨額</t>
    <phoneticPr fontId="3" type="noConversion"/>
  </si>
  <si>
    <t>S20</t>
    <phoneticPr fontId="4" type="noConversion"/>
  </si>
  <si>
    <t>年底</t>
    <phoneticPr fontId="4" type="noConversion"/>
  </si>
  <si>
    <t>年初</t>
    <phoneticPr fontId="4" type="noConversion"/>
  </si>
  <si>
    <t>營業支出</t>
    <phoneticPr fontId="4" type="noConversion"/>
  </si>
  <si>
    <t>生產毛額</t>
    <phoneticPr fontId="3" type="noConversion"/>
  </si>
  <si>
    <t>生產淨額</t>
    <phoneticPr fontId="3" type="noConversion"/>
  </si>
  <si>
    <t>q703f</t>
    <phoneticPr fontId="4" type="noConversion"/>
  </si>
  <si>
    <t>員工人數</t>
    <phoneticPr fontId="3" type="noConversion"/>
  </si>
  <si>
    <t>收入總額</t>
    <phoneticPr fontId="3" type="noConversion"/>
  </si>
  <si>
    <t>未滿600萬元</t>
    <phoneticPr fontId="3" type="noConversion"/>
  </si>
  <si>
    <t xml:space="preserve">    600萬元～ </t>
    <phoneticPr fontId="3" type="noConversion"/>
  </si>
  <si>
    <t xml:space="preserve">  1,000萬元～ </t>
    <phoneticPr fontId="3" type="noConversion"/>
  </si>
  <si>
    <t xml:space="preserve">  2,000萬元～</t>
    <phoneticPr fontId="3" type="noConversion"/>
  </si>
  <si>
    <t xml:space="preserve">  5,000萬元～</t>
    <phoneticPr fontId="3" type="noConversion"/>
  </si>
  <si>
    <t xml:space="preserve"> 10,000萬元～ </t>
    <phoneticPr fontId="3" type="noConversion"/>
  </si>
  <si>
    <t xml:space="preserve"> 30,000萬元～ </t>
    <phoneticPr fontId="3" type="noConversion"/>
  </si>
  <si>
    <t xml:space="preserve"> 50,000萬元～</t>
    <phoneticPr fontId="3" type="noConversion"/>
  </si>
  <si>
    <t xml:space="preserve">100,000萬元～ </t>
    <phoneticPr fontId="3" type="noConversion"/>
  </si>
  <si>
    <t>300,000萬元以上</t>
    <phoneticPr fontId="3" type="noConversion"/>
  </si>
  <si>
    <t>生產總額</t>
    <phoneticPr fontId="3" type="noConversion"/>
  </si>
  <si>
    <t>實際運用資產淨額</t>
    <phoneticPr fontId="3" type="noConversion"/>
  </si>
  <si>
    <t>員工人數</t>
    <phoneticPr fontId="3" type="noConversion"/>
  </si>
  <si>
    <t>收入總額</t>
    <phoneticPr fontId="3" type="noConversion"/>
  </si>
  <si>
    <t>未滿600萬元</t>
    <phoneticPr fontId="3" type="noConversion"/>
  </si>
  <si>
    <t xml:space="preserve">    600萬元～ </t>
    <phoneticPr fontId="3" type="noConversion"/>
  </si>
  <si>
    <t xml:space="preserve">  1,000萬元～ </t>
    <phoneticPr fontId="3" type="noConversion"/>
  </si>
  <si>
    <t xml:space="preserve">  2,000萬元～</t>
    <phoneticPr fontId="3" type="noConversion"/>
  </si>
  <si>
    <t xml:space="preserve">  5,000萬元～</t>
    <phoneticPr fontId="3" type="noConversion"/>
  </si>
  <si>
    <t xml:space="preserve"> 10,000萬元～ </t>
    <phoneticPr fontId="3" type="noConversion"/>
  </si>
  <si>
    <t xml:space="preserve"> 30,000萬元～ </t>
    <phoneticPr fontId="3" type="noConversion"/>
  </si>
  <si>
    <t xml:space="preserve"> 50,000萬元～</t>
    <phoneticPr fontId="3" type="noConversion"/>
  </si>
  <si>
    <t xml:space="preserve">100,000萬元～ </t>
    <phoneticPr fontId="3" type="noConversion"/>
  </si>
  <si>
    <t>300,000萬元以上</t>
    <phoneticPr fontId="3" type="noConversion"/>
  </si>
  <si>
    <t>生產總額</t>
    <phoneticPr fontId="3" type="noConversion"/>
  </si>
  <si>
    <t>實際運用資產淨額</t>
    <phoneticPr fontId="3" type="noConversion"/>
  </si>
  <si>
    <t>註：直接營建工程收入係指當年度施工部分應認列（攤提）之收入所估算的營建工程價值</t>
    <phoneticPr fontId="3" type="noConversion"/>
  </si>
  <si>
    <t xml:space="preserve">    ，故該收入不等同損益表之工程收入。</t>
    <phoneticPr fontId="3" type="noConversion"/>
  </si>
  <si>
    <t>員工人數</t>
    <phoneticPr fontId="3" type="noConversion"/>
  </si>
  <si>
    <t>收入總額</t>
    <phoneticPr fontId="3" type="noConversion"/>
  </si>
  <si>
    <t>未滿600萬元</t>
    <phoneticPr fontId="3" type="noConversion"/>
  </si>
  <si>
    <t xml:space="preserve">    600萬元～ </t>
    <phoneticPr fontId="3" type="noConversion"/>
  </si>
  <si>
    <t>600萬元～</t>
    <phoneticPr fontId="3" type="noConversion"/>
  </si>
  <si>
    <t xml:space="preserve">  1,000萬元～ </t>
    <phoneticPr fontId="3" type="noConversion"/>
  </si>
  <si>
    <t>1,000萬元～</t>
    <phoneticPr fontId="3" type="noConversion"/>
  </si>
  <si>
    <t xml:space="preserve">  2,000萬元～</t>
    <phoneticPr fontId="3" type="noConversion"/>
  </si>
  <si>
    <t>2,000百萬元～</t>
    <phoneticPr fontId="3" type="noConversion"/>
  </si>
  <si>
    <t xml:space="preserve">  5,000萬元～</t>
    <phoneticPr fontId="3" type="noConversion"/>
  </si>
  <si>
    <t>5,000萬元～</t>
    <phoneticPr fontId="3" type="noConversion"/>
  </si>
  <si>
    <t xml:space="preserve"> 10,000萬元～ </t>
    <phoneticPr fontId="3" type="noConversion"/>
  </si>
  <si>
    <t>10,000百萬元～</t>
    <phoneticPr fontId="3" type="noConversion"/>
  </si>
  <si>
    <t xml:space="preserve"> 30,000萬元～ </t>
    <phoneticPr fontId="3" type="noConversion"/>
  </si>
  <si>
    <t>30,000萬元～</t>
    <phoneticPr fontId="3" type="noConversion"/>
  </si>
  <si>
    <t xml:space="preserve"> 50,000萬元～</t>
    <phoneticPr fontId="3" type="noConversion"/>
  </si>
  <si>
    <t>50,000萬元～</t>
    <phoneticPr fontId="3" type="noConversion"/>
  </si>
  <si>
    <t xml:space="preserve">100,000萬元～ </t>
    <phoneticPr fontId="3" type="noConversion"/>
  </si>
  <si>
    <t>100,000萬元～</t>
    <phoneticPr fontId="3" type="noConversion"/>
  </si>
  <si>
    <t>300,000萬元以上</t>
    <phoneticPr fontId="3" type="noConversion"/>
  </si>
  <si>
    <t>生產總額</t>
    <phoneticPr fontId="3" type="noConversion"/>
  </si>
  <si>
    <t>實際運用資產淨額</t>
    <phoneticPr fontId="3" type="noConversion"/>
  </si>
  <si>
    <t>...</t>
    <phoneticPr fontId="3" type="noConversion"/>
  </si>
  <si>
    <t>600萬元～</t>
    <phoneticPr fontId="3" type="noConversion"/>
  </si>
  <si>
    <t>1,000萬元～</t>
    <phoneticPr fontId="3" type="noConversion"/>
  </si>
  <si>
    <t>2,000百萬元～</t>
    <phoneticPr fontId="3" type="noConversion"/>
  </si>
  <si>
    <t>5,000萬元～</t>
    <phoneticPr fontId="3" type="noConversion"/>
  </si>
  <si>
    <t>10,000百萬元～</t>
    <phoneticPr fontId="3" type="noConversion"/>
  </si>
  <si>
    <t>30,000萬元～</t>
    <phoneticPr fontId="3" type="noConversion"/>
  </si>
  <si>
    <t>50,000萬元～</t>
    <phoneticPr fontId="3" type="noConversion"/>
  </si>
  <si>
    <t>100,000萬元～</t>
    <phoneticPr fontId="3" type="noConversion"/>
  </si>
  <si>
    <t xml:space="preserve"> 註：全年各項收入總額已扣除發包工程款</t>
    <phoneticPr fontId="3" type="noConversion"/>
  </si>
  <si>
    <t>獨資或合夥</t>
    <phoneticPr fontId="3" type="noConversion"/>
  </si>
  <si>
    <t>等級別</t>
    <phoneticPr fontId="3" type="noConversion"/>
  </si>
  <si>
    <t>土木包工業</t>
    <phoneticPr fontId="3" type="noConversion"/>
  </si>
  <si>
    <t>專業營造業</t>
    <phoneticPr fontId="3" type="noConversion"/>
  </si>
  <si>
    <t>地區別</t>
    <phoneticPr fontId="3" type="noConversion"/>
  </si>
  <si>
    <t>北部地區</t>
    <phoneticPr fontId="3" type="noConversion"/>
  </si>
  <si>
    <t>中部地區</t>
    <phoneticPr fontId="3" type="noConversion"/>
  </si>
  <si>
    <t>南部地區</t>
    <phoneticPr fontId="3" type="noConversion"/>
  </si>
  <si>
    <t>東部地區</t>
    <phoneticPr fontId="3" type="noConversion"/>
  </si>
  <si>
    <t>金馬地區</t>
    <phoneticPr fontId="3" type="noConversion"/>
  </si>
  <si>
    <t>有承攬政府工程</t>
    <phoneticPr fontId="3" type="noConversion"/>
  </si>
  <si>
    <t>純政府工程</t>
    <phoneticPr fontId="3" type="noConversion"/>
  </si>
  <si>
    <t>政府工程50%以上</t>
    <phoneticPr fontId="3" type="noConversion"/>
  </si>
  <si>
    <t>政府工程未滿50%</t>
    <phoneticPr fontId="3" type="noConversion"/>
  </si>
  <si>
    <t>無承攬政府工程</t>
    <phoneticPr fontId="3" type="noConversion"/>
  </si>
  <si>
    <t>註：1.直接營建工程收入係指當年度施工部分應認列（攤提）之收入所估算的營建工程價值</t>
    <phoneticPr fontId="3" type="noConversion"/>
  </si>
  <si>
    <t>100年調整前</t>
    <phoneticPr fontId="3" type="noConversion"/>
  </si>
  <si>
    <t>100年調整後</t>
    <phoneticPr fontId="3" type="noConversion"/>
  </si>
  <si>
    <t>未滿6百萬元</t>
    <phoneticPr fontId="3" type="noConversion"/>
  </si>
  <si>
    <t>6百萬元～</t>
    <phoneticPr fontId="3" type="noConversion"/>
  </si>
  <si>
    <t>10百萬元～</t>
    <phoneticPr fontId="3" type="noConversion"/>
  </si>
  <si>
    <t>20百萬元～</t>
    <phoneticPr fontId="3" type="noConversion"/>
  </si>
  <si>
    <t>50百萬元～</t>
    <phoneticPr fontId="3" type="noConversion"/>
  </si>
  <si>
    <t>100百萬元～</t>
    <phoneticPr fontId="3" type="noConversion"/>
  </si>
  <si>
    <t>300百萬元～</t>
    <phoneticPr fontId="3" type="noConversion"/>
  </si>
  <si>
    <t>500百萬元～</t>
    <phoneticPr fontId="3" type="noConversion"/>
  </si>
  <si>
    <t>1,000百萬元～</t>
    <phoneticPr fontId="3" type="noConversion"/>
  </si>
  <si>
    <t>3,000百萬元以上</t>
    <phoneticPr fontId="3" type="noConversion"/>
  </si>
  <si>
    <t>。。。</t>
    <phoneticPr fontId="3" type="noConversion"/>
  </si>
  <si>
    <t>在建承包工程及
自地自建合建房
屋施工成本價值</t>
    <phoneticPr fontId="3" type="noConversion"/>
  </si>
  <si>
    <t>公司組織</t>
    <phoneticPr fontId="3" type="noConversion"/>
  </si>
  <si>
    <t>獨資或合夥</t>
    <phoneticPr fontId="3" type="noConversion"/>
  </si>
  <si>
    <t>等級別</t>
    <phoneticPr fontId="3" type="noConversion"/>
  </si>
  <si>
    <t>土木包工業</t>
    <phoneticPr fontId="3" type="noConversion"/>
  </si>
  <si>
    <t>專業營造業</t>
    <phoneticPr fontId="3" type="noConversion"/>
  </si>
  <si>
    <t>地區別</t>
    <phoneticPr fontId="3" type="noConversion"/>
  </si>
  <si>
    <t>北部地區</t>
    <phoneticPr fontId="3" type="noConversion"/>
  </si>
  <si>
    <t>中部地區</t>
    <phoneticPr fontId="3" type="noConversion"/>
  </si>
  <si>
    <t>南部地區</t>
    <phoneticPr fontId="3" type="noConversion"/>
  </si>
  <si>
    <t>東部地區</t>
    <phoneticPr fontId="3" type="noConversion"/>
  </si>
  <si>
    <t>金馬地區</t>
    <phoneticPr fontId="3" type="noConversion"/>
  </si>
  <si>
    <t>有承攬政府工程</t>
    <phoneticPr fontId="3" type="noConversion"/>
  </si>
  <si>
    <t>純政府工程</t>
    <phoneticPr fontId="3" type="noConversion"/>
  </si>
  <si>
    <t>政府工程50%以上</t>
    <phoneticPr fontId="3" type="noConversion"/>
  </si>
  <si>
    <t>政府工程未滿50%</t>
    <phoneticPr fontId="3" type="noConversion"/>
  </si>
  <si>
    <t>無承攬政府工程</t>
    <phoneticPr fontId="3" type="noConversion"/>
  </si>
  <si>
    <t>註：「在建承包工程及自地自建合建房屋施工價值」計算方式為訪問表流動資產項下「在建承包工程及自地自建合建房屋施工價值(q703)」，與負債項下「在建承包工程及自地自建合建房屋施工價值(q802)」合計。</t>
    <phoneticPr fontId="3" type="noConversion"/>
  </si>
  <si>
    <t>...</t>
    <phoneticPr fontId="3" type="noConversion"/>
  </si>
  <si>
    <t>…</t>
    <phoneticPr fontId="3" type="noConversion"/>
  </si>
  <si>
    <t xml:space="preserve">表六  營造業全年勞動報酬－按經營規模分 </t>
    <phoneticPr fontId="3" type="noConversion"/>
  </si>
  <si>
    <t>基層勞工短缺</t>
    <phoneticPr fontId="5" type="noConversion"/>
  </si>
  <si>
    <t>技術士
短缺</t>
    <phoneticPr fontId="5" type="noConversion"/>
  </si>
  <si>
    <t>工地主任短缺</t>
    <phoneticPr fontId="5" type="noConversion"/>
  </si>
  <si>
    <t>公司內部管理人員短缺</t>
    <phoneticPr fontId="5" type="noConversion"/>
  </si>
  <si>
    <t>專業工程人員短缺</t>
  </si>
  <si>
    <t>專業工程人員短缺</t>
    <phoneticPr fontId="5" type="noConversion"/>
  </si>
  <si>
    <t>...</t>
    <phoneticPr fontId="3" type="noConversion"/>
  </si>
  <si>
    <t>...</t>
    <phoneticPr fontId="5" type="noConversion"/>
  </si>
  <si>
    <t>...</t>
    <phoneticPr fontId="5" type="noConversion"/>
  </si>
  <si>
    <t>...</t>
    <phoneticPr fontId="3" type="noConversion"/>
  </si>
  <si>
    <t>…</t>
    <phoneticPr fontId="3" type="noConversion"/>
  </si>
  <si>
    <t>...</t>
    <phoneticPr fontId="5" type="noConversion"/>
  </si>
  <si>
    <t>平均每員工
使用土地面積
(平方公尺/家)</t>
    <phoneticPr fontId="3" type="noConversion"/>
  </si>
  <si>
    <t>平均每員工
使用建築物
樓地板面積
(平方公尺/家)</t>
    <phoneticPr fontId="3" type="noConversion"/>
  </si>
  <si>
    <t>平均每員工
實 際 運 用
資 產 淨 額
(元/家)</t>
    <phoneticPr fontId="3" type="noConversion"/>
  </si>
  <si>
    <t>平均每員工實際運用固定資產淨額
(元/家)</t>
  </si>
  <si>
    <t>平　　均
每 員 工
營業收入
(元/家)</t>
  </si>
  <si>
    <t>平　均
每員工
利　潤
(元/家)</t>
  </si>
  <si>
    <t>平　　均
每 員 工
生產總額
(元/家)</t>
  </si>
  <si>
    <t>平　均
每 員 工
生產毛額
(元/家)</t>
  </si>
  <si>
    <t>平　均
每 員 工
生產淨額
(元/家)</t>
  </si>
  <si>
    <t>平均每元
勞動報酬
生產總額
(元/家)</t>
  </si>
  <si>
    <t>平均每元
勞動報酬
利　　潤
(元/家)</t>
  </si>
  <si>
    <t>平均每元
勞動報酬
生產淨額
(元/家)</t>
  </si>
  <si>
    <t xml:space="preserve"> 註：1.企業在經營上遭遇之困難可複選，其比例係以有困難之家數計算，比例細項加總大於合計。
</t>
    <phoneticPr fontId="3" type="noConversion"/>
  </si>
  <si>
    <t>2.104年起將人力項下原區分勞工人力短缺、技術人力短缺、工地主任人數不符合需求、管理人力不足等項，修改為勞工 
  人力短缺， 其項下再區分短缺項目為基層勞工、技術士、工地主任、專任工程人員及公司內部管理人員。故103年以
  前「技術人力短缺」資料歸於104年新增項目「技術士短缺」及「專業工程人員」合併欄，餘僅項目名稱修改，資料
  不變。</t>
    <phoneticPr fontId="5" type="noConversion"/>
  </si>
  <si>
    <t>註：101年(含)之後企業需政府協助的項目可複選，其比例係以需政府協助之家數計算，比例細項加總大於合計。</t>
    <phoneticPr fontId="3" type="noConversion"/>
  </si>
  <si>
    <t>年底使用
土地面積
（平方公尺/家）</t>
    <phoneticPr fontId="3" type="noConversion"/>
  </si>
  <si>
    <t>年底使用建築
物樓地板面積
（平方公尺/家）</t>
    <phoneticPr fontId="3" type="noConversion"/>
  </si>
  <si>
    <r>
      <t>總　計</t>
    </r>
    <r>
      <rPr>
        <b/>
        <sz val="11"/>
        <color rgb="FFFF0000"/>
        <rFont val="Times New Roman"/>
        <family val="1"/>
      </rPr>
      <t xml:space="preserve">  /  95</t>
    </r>
    <r>
      <rPr>
        <b/>
        <sz val="11"/>
        <color rgb="FFFF000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</si>
  <si>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color rgb="FFFF0000"/>
        <rFont val="Times New Roman"/>
        <family val="1"/>
      </rPr>
      <t xml:space="preserve">  /  98</t>
    </r>
    <r>
      <rPr>
        <b/>
        <sz val="11"/>
        <color rgb="FFFF000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</si>
  <si>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color rgb="FFFF0000"/>
        <rFont val="Times New Roman"/>
        <family val="1"/>
      </rPr>
      <t xml:space="preserve">  /  99</t>
    </r>
    <r>
      <rPr>
        <b/>
        <sz val="11"/>
        <color rgb="FFFF000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</si>
  <si>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color rgb="FFFF0000"/>
        <rFont val="Times New Roman"/>
        <family val="1"/>
      </rPr>
      <t xml:space="preserve">  /  100</t>
    </r>
    <r>
      <rPr>
        <b/>
        <sz val="11"/>
        <color rgb="FFFF000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</si>
  <si>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color rgb="FFFF0000"/>
        <rFont val="Times New Roman"/>
        <family val="1"/>
      </rPr>
      <t xml:space="preserve">  /  102</t>
    </r>
    <r>
      <rPr>
        <b/>
        <sz val="11"/>
        <color rgb="FFFF000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</si>
  <si>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color rgb="FFFF0000"/>
        <rFont val="Times New Roman"/>
        <family val="1"/>
      </rPr>
      <t xml:space="preserve">  /  103</t>
    </r>
    <r>
      <rPr>
        <b/>
        <sz val="11"/>
        <color rgb="FFFF000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</si>
  <si>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color rgb="FFFF0000"/>
        <rFont val="Times New Roman"/>
        <family val="1"/>
      </rPr>
      <t xml:space="preserve">  /  104</t>
    </r>
    <r>
      <rPr>
        <b/>
        <sz val="11"/>
        <color rgb="FFFF0000"/>
        <rFont val="細明體"/>
        <family val="3"/>
        <charset val="136"/>
      </rPr>
      <t>年</t>
    </r>
    <phoneticPr fontId="3" type="noConversion"/>
  </si>
  <si>
    <r>
      <t xml:space="preserve"> </t>
    </r>
    <r>
      <rPr>
        <sz val="11"/>
        <color rgb="FFFF0000"/>
        <rFont val="標楷體"/>
        <family val="4"/>
        <charset val="136"/>
      </rPr>
      <t>新</t>
    </r>
    <r>
      <rPr>
        <sz val="11"/>
        <color rgb="FFFF0000"/>
        <rFont val="Times New Roman"/>
        <family val="1"/>
      </rPr>
      <t xml:space="preserve">   </t>
    </r>
    <r>
      <rPr>
        <sz val="11"/>
        <color rgb="FFFF0000"/>
        <rFont val="標楷體"/>
        <family val="4"/>
        <charset val="136"/>
      </rPr>
      <t>北</t>
    </r>
    <r>
      <rPr>
        <sz val="11"/>
        <color rgb="FFFF0000"/>
        <rFont val="Times New Roman"/>
        <family val="1"/>
      </rPr>
      <t xml:space="preserve">   </t>
    </r>
    <r>
      <rPr>
        <sz val="11"/>
        <color rgb="FFFF0000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</si>
  <si>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color rgb="FFFF0000"/>
        <rFont val="標楷體"/>
        <family val="4"/>
        <charset val="136"/>
      </rPr>
      <t>臺</t>
    </r>
    <r>
      <rPr>
        <sz val="11"/>
        <color rgb="FFFF0000"/>
        <rFont val="Times New Roman"/>
        <family val="1"/>
      </rPr>
      <t xml:space="preserve">   </t>
    </r>
    <r>
      <rPr>
        <sz val="11"/>
        <color rgb="FFFF0000"/>
        <rFont val="標楷體"/>
        <family val="4"/>
        <charset val="136"/>
      </rPr>
      <t>北</t>
    </r>
    <r>
      <rPr>
        <sz val="11"/>
        <color rgb="FFFF0000"/>
        <rFont val="Times New Roman"/>
        <family val="1"/>
      </rPr>
      <t xml:space="preserve">   </t>
    </r>
    <r>
      <rPr>
        <sz val="11"/>
        <color rgb="FFFF0000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</si>
  <si>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color rgb="FFFF0000"/>
        <rFont val="標楷體"/>
        <family val="4"/>
        <charset val="136"/>
      </rPr>
      <t>桃</t>
    </r>
    <r>
      <rPr>
        <sz val="11"/>
        <color rgb="FFFF0000"/>
        <rFont val="Times New Roman"/>
        <family val="1"/>
      </rPr>
      <t xml:space="preserve">   </t>
    </r>
    <r>
      <rPr>
        <sz val="11"/>
        <color rgb="FFFF0000"/>
        <rFont val="標楷體"/>
        <family val="4"/>
        <charset val="136"/>
      </rPr>
      <t>園</t>
    </r>
    <r>
      <rPr>
        <sz val="11"/>
        <color rgb="FFFF0000"/>
        <rFont val="Times New Roman"/>
        <family val="1"/>
      </rPr>
      <t xml:space="preserve">   </t>
    </r>
    <r>
      <rPr>
        <sz val="11"/>
        <color rgb="FFFF0000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</si>
  <si>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color rgb="FFFF0000"/>
        <rFont val="標楷體"/>
        <family val="4"/>
        <charset val="136"/>
      </rPr>
      <t>北部其他</t>
    </r>
    <phoneticPr fontId="3" type="noConversion"/>
  </si>
  <si>
    <r>
      <t xml:space="preserve"> </t>
    </r>
    <r>
      <rPr>
        <sz val="11"/>
        <color rgb="FFFF0000"/>
        <rFont val="標楷體"/>
        <family val="4"/>
        <charset val="136"/>
      </rPr>
      <t>臺</t>
    </r>
    <r>
      <rPr>
        <sz val="11"/>
        <color rgb="FFFF0000"/>
        <rFont val="Times New Roman"/>
        <family val="1"/>
      </rPr>
      <t xml:space="preserve">   </t>
    </r>
    <r>
      <rPr>
        <sz val="11"/>
        <color rgb="FFFF0000"/>
        <rFont val="標楷體"/>
        <family val="4"/>
        <charset val="136"/>
      </rPr>
      <t>中</t>
    </r>
    <r>
      <rPr>
        <sz val="11"/>
        <color rgb="FFFF0000"/>
        <rFont val="Times New Roman"/>
        <family val="1"/>
      </rPr>
      <t xml:space="preserve">   </t>
    </r>
    <r>
      <rPr>
        <sz val="11"/>
        <color rgb="FFFF0000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</si>
  <si>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color rgb="FFFF0000"/>
        <rFont val="標楷體"/>
        <family val="4"/>
        <charset val="136"/>
      </rPr>
      <t>中部其他</t>
    </r>
    <phoneticPr fontId="3" type="noConversion"/>
  </si>
  <si>
    <r>
      <t xml:space="preserve"> </t>
    </r>
    <r>
      <rPr>
        <sz val="11"/>
        <color rgb="FFFF0000"/>
        <rFont val="標楷體"/>
        <family val="4"/>
        <charset val="136"/>
      </rPr>
      <t>臺</t>
    </r>
    <r>
      <rPr>
        <sz val="11"/>
        <color rgb="FFFF0000"/>
        <rFont val="Times New Roman"/>
        <family val="1"/>
      </rPr>
      <t xml:space="preserve">   </t>
    </r>
    <r>
      <rPr>
        <sz val="11"/>
        <color rgb="FFFF0000"/>
        <rFont val="標楷體"/>
        <family val="4"/>
        <charset val="136"/>
      </rPr>
      <t>南</t>
    </r>
    <r>
      <rPr>
        <sz val="11"/>
        <color rgb="FFFF0000"/>
        <rFont val="Times New Roman"/>
        <family val="1"/>
      </rPr>
      <t xml:space="preserve">   </t>
    </r>
    <r>
      <rPr>
        <sz val="11"/>
        <color rgb="FFFF0000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</si>
  <si>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color rgb="FFFF0000"/>
        <rFont val="標楷體"/>
        <family val="4"/>
        <charset val="136"/>
      </rPr>
      <t>高</t>
    </r>
    <r>
      <rPr>
        <sz val="11"/>
        <color rgb="FFFF0000"/>
        <rFont val="Times New Roman"/>
        <family val="1"/>
      </rPr>
      <t xml:space="preserve">   </t>
    </r>
    <r>
      <rPr>
        <sz val="11"/>
        <color rgb="FFFF0000"/>
        <rFont val="標楷體"/>
        <family val="4"/>
        <charset val="136"/>
      </rPr>
      <t>雄</t>
    </r>
    <r>
      <rPr>
        <sz val="11"/>
        <color rgb="FFFF0000"/>
        <rFont val="Times New Roman"/>
        <family val="1"/>
      </rPr>
      <t xml:space="preserve">   </t>
    </r>
    <r>
      <rPr>
        <sz val="11"/>
        <color rgb="FFFF0000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</si>
  <si>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color rgb="FFFF0000"/>
        <rFont val="標楷體"/>
        <family val="4"/>
        <charset val="136"/>
      </rPr>
      <t>南部其他</t>
    </r>
    <phoneticPr fontId="3" type="noConversion"/>
  </si>
  <si>
    <r>
      <t>平　均</t>
    </r>
    <r>
      <rPr>
        <b/>
        <sz val="11"/>
        <color rgb="FFFF0000"/>
        <rFont val="Times New Roman"/>
        <family val="1"/>
      </rPr>
      <t xml:space="preserve">  /  88</t>
    </r>
    <r>
      <rPr>
        <b/>
        <sz val="11"/>
        <color rgb="FFFF0000"/>
        <rFont val="細明體"/>
        <family val="3"/>
        <charset val="136"/>
      </rPr>
      <t>年</t>
    </r>
  </si>
  <si>
    <r>
      <t>平　均</t>
    </r>
    <r>
      <rPr>
        <b/>
        <sz val="11"/>
        <color rgb="FFFF0000"/>
        <rFont val="Times New Roman"/>
        <family val="1"/>
      </rPr>
      <t xml:space="preserve">  /  89</t>
    </r>
    <r>
      <rPr>
        <b/>
        <sz val="11"/>
        <color rgb="FFFF0000"/>
        <rFont val="細明體"/>
        <family val="3"/>
        <charset val="136"/>
      </rPr>
      <t>年</t>
    </r>
  </si>
  <si>
    <r>
      <t>平　均</t>
    </r>
    <r>
      <rPr>
        <b/>
        <sz val="11"/>
        <color rgb="FFFF0000"/>
        <rFont val="Times New Roman"/>
        <family val="1"/>
      </rPr>
      <t xml:space="preserve">  /  90</t>
    </r>
    <r>
      <rPr>
        <b/>
        <sz val="11"/>
        <color rgb="FFFF000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</si>
  <si>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color rgb="FFFF0000"/>
        <rFont val="Times New Roman"/>
        <family val="1"/>
      </rPr>
      <t xml:space="preserve">  /  91</t>
    </r>
    <r>
      <rPr>
        <b/>
        <sz val="11"/>
        <color rgb="FFFF000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</si>
  <si>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color rgb="FFFF0000"/>
        <rFont val="Times New Roman"/>
        <family val="1"/>
      </rPr>
      <t xml:space="preserve">  /  92</t>
    </r>
    <r>
      <rPr>
        <b/>
        <sz val="11"/>
        <color rgb="FFFF000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</si>
  <si>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color rgb="FFFF0000"/>
        <rFont val="Times New Roman"/>
        <family val="1"/>
      </rPr>
      <t xml:space="preserve">  /  93</t>
    </r>
    <r>
      <rPr>
        <b/>
        <sz val="11"/>
        <color rgb="FFFF000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</si>
  <si>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color rgb="FFFF0000"/>
        <rFont val="Times New Roman"/>
        <family val="1"/>
      </rPr>
      <t xml:space="preserve">  /  94</t>
    </r>
    <r>
      <rPr>
        <b/>
        <sz val="11"/>
        <color rgb="FFFF000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</si>
  <si>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color rgb="FFFF0000"/>
        <rFont val="Times New Roman"/>
        <family val="1"/>
      </rPr>
      <t xml:space="preserve">  /  95</t>
    </r>
    <r>
      <rPr>
        <b/>
        <sz val="11"/>
        <color rgb="FFFF000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</si>
  <si>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color rgb="FFFF0000"/>
        <rFont val="Times New Roman"/>
        <family val="1"/>
      </rPr>
      <t xml:space="preserve">  /  96</t>
    </r>
    <r>
      <rPr>
        <b/>
        <sz val="11"/>
        <color rgb="FFFF000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</si>
  <si>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color rgb="FFFF0000"/>
        <rFont val="Times New Roman"/>
        <family val="1"/>
      </rPr>
      <t xml:space="preserve">  /  97</t>
    </r>
    <r>
      <rPr>
        <b/>
        <sz val="11"/>
        <color rgb="FFFF0000"/>
        <rFont val="細明體"/>
        <family val="3"/>
        <charset val="136"/>
      </rPr>
      <t>年</t>
    </r>
    <phoneticPr fontId="3" type="noConversion"/>
  </si>
  <si>
    <r>
      <t>非</t>
    </r>
    <r>
      <rPr>
        <sz val="11"/>
        <color rgb="FFFF0000"/>
        <rFont val="Times New Roman"/>
        <family val="1"/>
      </rPr>
      <t xml:space="preserve">  </t>
    </r>
    <r>
      <rPr>
        <sz val="11"/>
        <color rgb="FFFF0000"/>
        <rFont val="標楷體"/>
        <family val="4"/>
        <charset val="136"/>
      </rPr>
      <t>營</t>
    </r>
    <r>
      <rPr>
        <sz val="11"/>
        <color rgb="FFFF0000"/>
        <rFont val="Times New Roman"/>
        <family val="1"/>
      </rPr>
      <t xml:space="preserve">  </t>
    </r>
    <r>
      <rPr>
        <sz val="11"/>
        <color rgb="FFFF0000"/>
        <rFont val="標楷體"/>
        <family val="4"/>
        <charset val="136"/>
      </rPr>
      <t>業</t>
    </r>
    <r>
      <rPr>
        <sz val="11"/>
        <color rgb="FFFF0000"/>
        <rFont val="Times New Roman"/>
        <family val="1"/>
      </rPr>
      <t xml:space="preserve">  </t>
    </r>
    <r>
      <rPr>
        <sz val="11"/>
        <color rgb="FFFF0000"/>
        <rFont val="標楷體"/>
        <family val="4"/>
        <charset val="136"/>
      </rPr>
      <t>支</t>
    </r>
    <r>
      <rPr>
        <sz val="11"/>
        <color rgb="FFFF0000"/>
        <rFont val="Times New Roman"/>
        <family val="1"/>
      </rPr>
      <t xml:space="preserve">  </t>
    </r>
    <r>
      <rPr>
        <sz val="11"/>
        <color rgb="FFFF0000"/>
        <rFont val="標楷體"/>
        <family val="4"/>
        <charset val="136"/>
      </rPr>
      <t>出</t>
    </r>
    <phoneticPr fontId="3" type="noConversion"/>
  </si>
  <si>
    <r>
      <t>平　均</t>
    </r>
    <r>
      <rPr>
        <b/>
        <sz val="11"/>
        <color rgb="FFFF0000"/>
        <rFont val="Times New Roman"/>
        <family val="1"/>
      </rPr>
      <t xml:space="preserve">  /  101</t>
    </r>
    <r>
      <rPr>
        <b/>
        <sz val="11"/>
        <color rgb="FFFF0000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</si>
  <si>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88</t>
    </r>
    <r>
      <rPr>
        <b/>
        <sz val="11"/>
        <rFont val="細明體"/>
        <family val="3"/>
        <charset val="136"/>
      </rPr>
      <t>年</t>
    </r>
  </si>
  <si>
    <r>
      <t>總　計</t>
    </r>
    <r>
      <rPr>
        <b/>
        <sz val="11"/>
        <rFont val="Times New Roman"/>
        <family val="1"/>
      </rPr>
      <t xml:space="preserve">  /  89</t>
    </r>
    <r>
      <rPr>
        <b/>
        <sz val="11"/>
        <rFont val="細明體"/>
        <family val="3"/>
        <charset val="136"/>
      </rPr>
      <t>年</t>
    </r>
  </si>
  <si>
    <r>
      <t>總　計</t>
    </r>
    <r>
      <rPr>
        <b/>
        <sz val="11"/>
        <rFont val="Times New Roman"/>
        <family val="1"/>
      </rPr>
      <t xml:space="preserve">  /  90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</si>
  <si>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91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</si>
  <si>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92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</si>
  <si>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93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</si>
  <si>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94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</si>
  <si>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96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</si>
  <si>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97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</si>
  <si>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98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</si>
  <si>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99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</si>
  <si>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100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</si>
  <si>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101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</si>
  <si>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102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</si>
  <si>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103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</si>
  <si>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104</t>
    </r>
    <r>
      <rPr>
        <b/>
        <sz val="11"/>
        <rFont val="細明體"/>
        <family val="3"/>
        <charset val="136"/>
      </rPr>
      <t>年</t>
    </r>
    <phoneticPr fontId="3" type="noConversion"/>
  </si>
  <si>
    <r>
      <t>10</t>
    </r>
    <r>
      <rPr>
        <sz val="11"/>
        <rFont val="標楷體"/>
        <family val="4"/>
        <charset val="136"/>
      </rPr>
      <t>～</t>
    </r>
    <r>
      <rPr>
        <sz val="11"/>
        <rFont val="Times New Roman"/>
        <family val="1"/>
      </rPr>
      <t>19</t>
    </r>
    <r>
      <rPr>
        <sz val="11"/>
        <rFont val="標楷體"/>
        <family val="4"/>
        <charset val="136"/>
      </rPr>
      <t>人</t>
    </r>
    <phoneticPr fontId="3" type="noConversion"/>
  </si>
  <si>
    <r>
      <t>20</t>
    </r>
    <r>
      <rPr>
        <sz val="11"/>
        <rFont val="標楷體"/>
        <family val="4"/>
        <charset val="136"/>
      </rPr>
      <t>～</t>
    </r>
    <r>
      <rPr>
        <sz val="11"/>
        <rFont val="Times New Roman"/>
        <family val="1"/>
      </rPr>
      <t>49</t>
    </r>
    <r>
      <rPr>
        <sz val="11"/>
        <rFont val="標楷體"/>
        <family val="4"/>
        <charset val="136"/>
      </rPr>
      <t>人</t>
    </r>
    <phoneticPr fontId="3" type="noConversion"/>
  </si>
  <si>
    <r>
      <t>50</t>
    </r>
    <r>
      <rPr>
        <sz val="11"/>
        <rFont val="標楷體"/>
        <family val="4"/>
        <charset val="136"/>
      </rPr>
      <t>～</t>
    </r>
    <r>
      <rPr>
        <sz val="11"/>
        <rFont val="Times New Roman"/>
        <family val="1"/>
      </rPr>
      <t>99</t>
    </r>
    <r>
      <rPr>
        <sz val="11"/>
        <rFont val="標楷體"/>
        <family val="4"/>
        <charset val="136"/>
      </rPr>
      <t>人</t>
    </r>
    <phoneticPr fontId="3" type="noConversion"/>
  </si>
  <si>
    <r>
      <t>100</t>
    </r>
    <r>
      <rPr>
        <sz val="11"/>
        <rFont val="標楷體"/>
        <family val="4"/>
        <charset val="136"/>
      </rPr>
      <t>～</t>
    </r>
    <r>
      <rPr>
        <sz val="11"/>
        <rFont val="Times New Roman"/>
        <family val="1"/>
      </rPr>
      <t>299</t>
    </r>
    <r>
      <rPr>
        <sz val="11"/>
        <rFont val="標楷體"/>
        <family val="4"/>
        <charset val="136"/>
      </rPr>
      <t>人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</si>
  <si>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新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北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</si>
  <si>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臺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北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</si>
  <si>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桃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園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</si>
  <si>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臺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中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</si>
  <si>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中部其他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</si>
  <si>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臺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南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</si>
  <si>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高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雄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</si>
  <si>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實際運用
資產淨額
</t>
    </r>
    <r>
      <rPr>
        <sz val="9"/>
        <rFont val="標楷體"/>
        <family val="4"/>
        <charset val="136"/>
      </rPr>
      <t>(1)+(2)-(3)</t>
    </r>
    <phoneticPr fontId="3" type="noConversion"/>
  </si>
  <si>
    <r>
      <t>租(借)用固定資產</t>
    </r>
    <r>
      <rPr>
        <sz val="9"/>
        <rFont val="Times New Roman"/>
        <family val="1"/>
      </rPr>
      <t>(2)</t>
    </r>
    <phoneticPr fontId="3" type="noConversion"/>
  </si>
  <si>
    <r>
      <t xml:space="preserve">出租(借)、閒置及待處分固定資產
</t>
    </r>
    <r>
      <rPr>
        <sz val="9"/>
        <rFont val="Times New Roman"/>
        <family val="1"/>
      </rPr>
      <t>(3)</t>
    </r>
    <phoneticPr fontId="3" type="noConversion"/>
  </si>
  <si>
    <r>
      <t xml:space="preserve">合計
</t>
    </r>
    <r>
      <rPr>
        <sz val="9"/>
        <rFont val="Times New Roman"/>
        <family val="1"/>
      </rPr>
      <t>(1)</t>
    </r>
    <phoneticPr fontId="3" type="noConversion"/>
  </si>
  <si>
    <r>
      <t>固　　　　定　　　　資　　　　產　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　　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　淨　　　　額</t>
    </r>
    <phoneticPr fontId="3" type="noConversion"/>
  </si>
  <si>
    <r>
      <t xml:space="preserve">出租(借)、閒置及待處分
固定資產
</t>
    </r>
    <r>
      <rPr>
        <sz val="9"/>
        <rFont val="Times New Roman"/>
        <family val="1"/>
      </rPr>
      <t>(3)</t>
    </r>
    <phoneticPr fontId="3" type="noConversion"/>
  </si>
  <si>
    <r>
      <t>流　　　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　　　動　　　　　資　　　　　產　</t>
    </r>
    <phoneticPr fontId="3" type="noConversion"/>
  </si>
  <si>
    <r>
      <t xml:space="preserve">實際運用
資產毛額
</t>
    </r>
    <r>
      <rPr>
        <sz val="9"/>
        <rFont val="標楷體"/>
        <family val="4"/>
        <charset val="136"/>
      </rPr>
      <t>(1)+(2)-(3)</t>
    </r>
    <phoneticPr fontId="3" type="noConversion"/>
  </si>
  <si>
    <r>
      <t>合計</t>
    </r>
    <r>
      <rPr>
        <sz val="11"/>
        <rFont val="Times New Roman"/>
        <family val="1"/>
      </rPr>
      <t xml:space="preserve">
</t>
    </r>
    <r>
      <rPr>
        <sz val="9"/>
        <rFont val="Times New Roman"/>
        <family val="1"/>
      </rPr>
      <t>(1)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</si>
  <si>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92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</si>
  <si>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93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</si>
  <si>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94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</si>
  <si>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90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</si>
  <si>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91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</si>
  <si>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92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</si>
  <si>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93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</si>
  <si>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94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</si>
  <si>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95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</si>
  <si>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96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</si>
  <si>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97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</si>
  <si>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98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</si>
  <si>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99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</si>
  <si>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100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</si>
  <si>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101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</si>
  <si>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102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</si>
  <si>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103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</si>
  <si>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104</t>
    </r>
    <r>
      <rPr>
        <b/>
        <sz val="11"/>
        <rFont val="細明體"/>
        <family val="3"/>
        <charset val="136"/>
      </rPr>
      <t>年</t>
    </r>
    <phoneticPr fontId="3" type="noConversion"/>
  </si>
  <si>
    <r>
      <t>9</t>
    </r>
    <r>
      <rPr>
        <sz val="11"/>
        <rFont val="標楷體"/>
        <family val="4"/>
        <charset val="136"/>
      </rPr>
      <t>人及以下</t>
    </r>
    <phoneticPr fontId="3" type="noConversion"/>
  </si>
  <si>
    <r>
      <t>10</t>
    </r>
    <r>
      <rPr>
        <sz val="11"/>
        <rFont val="標楷體"/>
        <family val="4"/>
        <charset val="136"/>
      </rPr>
      <t>～</t>
    </r>
    <r>
      <rPr>
        <sz val="11"/>
        <rFont val="Times New Roman"/>
        <family val="1"/>
      </rPr>
      <t>19</t>
    </r>
    <r>
      <rPr>
        <sz val="11"/>
        <rFont val="標楷體"/>
        <family val="4"/>
        <charset val="136"/>
      </rPr>
      <t>人</t>
    </r>
    <phoneticPr fontId="3" type="noConversion"/>
  </si>
  <si>
    <r>
      <t>20</t>
    </r>
    <r>
      <rPr>
        <sz val="11"/>
        <rFont val="標楷體"/>
        <family val="4"/>
        <charset val="136"/>
      </rPr>
      <t>～</t>
    </r>
    <r>
      <rPr>
        <sz val="11"/>
        <rFont val="Times New Roman"/>
        <family val="1"/>
      </rPr>
      <t>49</t>
    </r>
    <r>
      <rPr>
        <sz val="11"/>
        <rFont val="標楷體"/>
        <family val="4"/>
        <charset val="136"/>
      </rPr>
      <t>人</t>
    </r>
    <phoneticPr fontId="3" type="noConversion"/>
  </si>
  <si>
    <r>
      <t>50</t>
    </r>
    <r>
      <rPr>
        <sz val="11"/>
        <rFont val="標楷體"/>
        <family val="4"/>
        <charset val="136"/>
      </rPr>
      <t>～</t>
    </r>
    <r>
      <rPr>
        <sz val="11"/>
        <rFont val="Times New Roman"/>
        <family val="1"/>
      </rPr>
      <t>99</t>
    </r>
    <r>
      <rPr>
        <sz val="11"/>
        <rFont val="標楷體"/>
        <family val="4"/>
        <charset val="136"/>
      </rPr>
      <t>人</t>
    </r>
    <phoneticPr fontId="3" type="noConversion"/>
  </si>
  <si>
    <r>
      <t>100</t>
    </r>
    <r>
      <rPr>
        <sz val="11"/>
        <rFont val="標楷體"/>
        <family val="4"/>
        <charset val="136"/>
      </rPr>
      <t>～</t>
    </r>
    <r>
      <rPr>
        <sz val="11"/>
        <rFont val="Times New Roman"/>
        <family val="1"/>
      </rPr>
      <t>299</t>
    </r>
    <r>
      <rPr>
        <sz val="11"/>
        <rFont val="標楷體"/>
        <family val="4"/>
        <charset val="136"/>
      </rPr>
      <t>人</t>
    </r>
    <phoneticPr fontId="3" type="noConversion"/>
  </si>
  <si>
    <r>
      <t>300</t>
    </r>
    <r>
      <rPr>
        <sz val="11"/>
        <rFont val="標楷體"/>
        <family val="4"/>
        <charset val="136"/>
      </rPr>
      <t>人以上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</si>
  <si>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88</t>
    </r>
    <r>
      <rPr>
        <b/>
        <sz val="11"/>
        <rFont val="細明體"/>
        <family val="3"/>
        <charset val="136"/>
      </rPr>
      <t>年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</si>
  <si>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新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北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</si>
  <si>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臺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北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</si>
  <si>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桃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園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</si>
  <si>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北部其他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</si>
  <si>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臺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中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</si>
  <si>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中部其他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</si>
  <si>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臺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南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</si>
  <si>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高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雄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</si>
  <si>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南部其他</t>
    </r>
    <phoneticPr fontId="3" type="noConversion"/>
  </si>
  <si>
    <r>
      <t xml:space="preserve">全年生產總額
</t>
    </r>
    <r>
      <rPr>
        <sz val="11"/>
        <rFont val="Times New Roman"/>
        <family val="1"/>
      </rPr>
      <t>(1)</t>
    </r>
    <phoneticPr fontId="3" type="noConversion"/>
  </si>
  <si>
    <r>
      <t xml:space="preserve">全年生產毛額
</t>
    </r>
    <r>
      <rPr>
        <sz val="11"/>
        <rFont val="Times New Roman"/>
        <family val="1"/>
      </rPr>
      <t>(1)-(2)</t>
    </r>
    <phoneticPr fontId="3" type="noConversion"/>
  </si>
  <si>
    <r>
      <t xml:space="preserve">各項折舊
</t>
    </r>
    <r>
      <rPr>
        <sz val="11"/>
        <rFont val="Times New Roman"/>
        <family val="1"/>
      </rPr>
      <t>(3)</t>
    </r>
    <phoneticPr fontId="3" type="noConversion"/>
  </si>
  <si>
    <r>
      <t xml:space="preserve">間接稅
</t>
    </r>
    <r>
      <rPr>
        <sz val="11"/>
        <rFont val="Times New Roman"/>
        <family val="1"/>
      </rPr>
      <t>(4)</t>
    </r>
    <phoneticPr fontId="3" type="noConversion"/>
  </si>
  <si>
    <r>
      <t xml:space="preserve">勞動報酬
</t>
    </r>
    <r>
      <rPr>
        <sz val="11"/>
        <rFont val="Times New Roman"/>
        <family val="1"/>
      </rPr>
      <t>(5)</t>
    </r>
    <phoneticPr fontId="3" type="noConversion"/>
  </si>
  <si>
    <r>
      <t xml:space="preserve">利潤
</t>
    </r>
    <r>
      <rPr>
        <sz val="11"/>
        <rFont val="Times New Roman"/>
        <family val="1"/>
      </rPr>
      <t>(1)-(2)-(3)-(4)
-(5)-(6)-(7)+(8)</t>
    </r>
    <phoneticPr fontId="3" type="noConversion"/>
  </si>
  <si>
    <r>
      <t xml:space="preserve">合計
</t>
    </r>
    <r>
      <rPr>
        <sz val="11"/>
        <rFont val="Times New Roman"/>
        <family val="1"/>
      </rPr>
      <t>(2)</t>
    </r>
    <phoneticPr fontId="3" type="noConversion"/>
  </si>
  <si>
    <r>
      <t xml:space="preserve">按市價計算
</t>
    </r>
    <r>
      <rPr>
        <sz val="11"/>
        <rFont val="Times New Roman"/>
        <family val="1"/>
      </rPr>
      <t>(1)-(2)-(3)</t>
    </r>
    <phoneticPr fontId="3" type="noConversion"/>
  </si>
  <si>
    <r>
      <t xml:space="preserve">按要素成本計算
</t>
    </r>
    <r>
      <rPr>
        <sz val="11"/>
        <rFont val="Times New Roman"/>
        <family val="1"/>
      </rPr>
      <t>(1)-(2)-(3)-(4)</t>
    </r>
    <phoneticPr fontId="3" type="noConversion"/>
  </si>
  <si>
    <r>
      <t xml:space="preserve">合計
</t>
    </r>
    <r>
      <rPr>
        <sz val="11"/>
        <rFont val="Times New Roman"/>
        <family val="1"/>
      </rPr>
      <t>(7)</t>
    </r>
    <phoneticPr fontId="3" type="noConversion"/>
  </si>
  <si>
    <r>
      <t>未滿</t>
    </r>
    <r>
      <rPr>
        <sz val="11"/>
        <rFont val="Times New Roman"/>
        <family val="1"/>
      </rPr>
      <t>600</t>
    </r>
    <r>
      <rPr>
        <sz val="11"/>
        <rFont val="標楷體"/>
        <family val="4"/>
        <charset val="136"/>
      </rPr>
      <t>萬元</t>
    </r>
    <phoneticPr fontId="3" type="noConversion"/>
  </si>
  <si>
    <r>
      <t xml:space="preserve">  (</t>
    </r>
    <r>
      <rPr>
        <sz val="11"/>
        <rFont val="標楷體"/>
        <family val="4"/>
        <charset val="136"/>
      </rPr>
      <t>減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 xml:space="preserve">
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發包工程款</t>
    </r>
    <phoneticPr fontId="3" type="noConversion"/>
  </si>
  <si>
    <r>
      <t>其他營業外</t>
    </r>
    <r>
      <rPr>
        <sz val="11"/>
        <rFont val="Times New Roman"/>
        <family val="1"/>
      </rPr>
      <t xml:space="preserve">       </t>
    </r>
    <r>
      <rPr>
        <sz val="11"/>
        <rFont val="標楷體"/>
        <family val="4"/>
        <charset val="136"/>
      </rPr>
      <t>收入</t>
    </r>
    <phoneticPr fontId="3" type="noConversion"/>
  </si>
  <si>
    <r>
      <rPr>
        <sz val="12"/>
        <rFont val="細明體"/>
        <family val="3"/>
        <charset val="136"/>
      </rPr>
      <t>北部其他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含桃園</t>
    </r>
    <r>
      <rPr>
        <sz val="12"/>
        <rFont val="Times New Roman"/>
        <family val="1"/>
      </rPr>
      <t>)</t>
    </r>
    <phoneticPr fontId="3" type="noConversion"/>
  </si>
  <si>
    <r>
      <t>營建材料耗用價值</t>
    </r>
    <r>
      <rPr>
        <sz val="11"/>
        <rFont val="Times New Roman"/>
        <family val="1"/>
      </rPr>
      <t xml:space="preserve"> 
</t>
    </r>
    <r>
      <rPr>
        <sz val="11"/>
        <rFont val="標楷體"/>
        <family val="4"/>
        <charset val="136"/>
      </rPr>
      <t>(不包含業主或同業
提供的材料價值)</t>
    </r>
    <phoneticPr fontId="3" type="noConversion"/>
  </si>
  <si>
    <r>
      <t xml:space="preserve">利潤
</t>
    </r>
    <r>
      <rPr>
        <sz val="10"/>
        <rFont val="Times New Roman"/>
        <family val="1"/>
      </rPr>
      <t>(1)-(2)-(3)+(4)</t>
    </r>
    <phoneticPr fontId="3" type="noConversion"/>
  </si>
  <si>
    <r>
      <t xml:space="preserve">收入總額
</t>
    </r>
    <r>
      <rPr>
        <sz val="11"/>
        <rFont val="Times New Roman"/>
        <family val="1"/>
      </rPr>
      <t>(1)</t>
    </r>
    <phoneticPr fontId="3" type="noConversion"/>
  </si>
  <si>
    <r>
      <t xml:space="preserve">支出總額
</t>
    </r>
    <r>
      <rPr>
        <sz val="11"/>
        <rFont val="Times New Roman"/>
        <family val="1"/>
      </rPr>
      <t>(2)</t>
    </r>
    <phoneticPr fontId="3" type="noConversion"/>
  </si>
  <si>
    <r>
      <t>年初在建承包工程及自地自建合建房屋施工價值</t>
    </r>
    <r>
      <rPr>
        <sz val="11"/>
        <rFont val="Times New Roman"/>
        <family val="1"/>
      </rPr>
      <t>(3)</t>
    </r>
    <phoneticPr fontId="3" type="noConversion"/>
  </si>
  <si>
    <r>
      <t>年底在建承包工程及自地自建合建房屋施工價值</t>
    </r>
    <r>
      <rPr>
        <sz val="11"/>
        <rFont val="Times New Roman"/>
        <family val="1"/>
      </rPr>
      <t>(4)</t>
    </r>
    <phoneticPr fontId="3" type="noConversion"/>
  </si>
  <si>
    <r>
      <t>註：因各年調查之樣本間關係為獨立。故當年之</t>
    </r>
    <r>
      <rPr>
        <sz val="10"/>
        <rFont val="Times New Roman"/>
        <family val="1"/>
      </rPr>
      <t>"</t>
    </r>
    <r>
      <rPr>
        <sz val="10"/>
        <rFont val="標楷體"/>
        <family val="4"/>
        <charset val="136"/>
      </rPr>
      <t xml:space="preserve">年底在建承包工程及自地自建合建房屋施工
</t>
    </r>
    <r>
      <rPr>
        <sz val="10"/>
        <rFont val="Times New Roman"/>
        <family val="1"/>
      </rPr>
      <t xml:space="preserve">         </t>
    </r>
    <r>
      <rPr>
        <sz val="10"/>
        <rFont val="標楷體"/>
        <family val="4"/>
        <charset val="136"/>
      </rPr>
      <t>成本價值</t>
    </r>
    <r>
      <rPr>
        <sz val="10"/>
        <rFont val="Times New Roman"/>
        <family val="1"/>
      </rPr>
      <t>"</t>
    </r>
    <r>
      <rPr>
        <sz val="10"/>
        <rFont val="標楷體"/>
        <family val="4"/>
        <charset val="136"/>
      </rPr>
      <t>不等於上年度之</t>
    </r>
    <r>
      <rPr>
        <sz val="10"/>
        <rFont val="Times New Roman"/>
        <family val="1"/>
      </rPr>
      <t>"</t>
    </r>
    <r>
      <rPr>
        <sz val="10"/>
        <rFont val="標楷體"/>
        <family val="4"/>
        <charset val="136"/>
      </rPr>
      <t>年初在建承包工程及自地自建合建房屋施工成本價值</t>
    </r>
    <r>
      <rPr>
        <sz val="10"/>
        <rFont val="Times New Roman"/>
        <family val="1"/>
      </rPr>
      <t>"</t>
    </r>
    <phoneticPr fontId="3" type="noConversion"/>
  </si>
  <si>
    <r>
      <t>非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營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業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支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出</t>
    </r>
    <phoneticPr fontId="3" type="noConversion"/>
  </si>
  <si>
    <r>
      <t>非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營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業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支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出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</si>
  <si>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新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北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</si>
  <si>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臺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北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</si>
  <si>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桃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園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</si>
  <si>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北部其他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</si>
  <si>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臺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中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</si>
  <si>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中部其他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</si>
  <si>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臺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南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</si>
  <si>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高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雄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</si>
  <si>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南部其他</t>
    </r>
    <phoneticPr fontId="3" type="noConversion"/>
  </si>
  <si>
    <r>
      <rPr>
        <sz val="12"/>
        <rFont val="細明體"/>
        <family val="3"/>
        <charset val="136"/>
      </rPr>
      <t>北部其他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含桃園</t>
    </r>
    <r>
      <rPr>
        <sz val="12"/>
        <rFont val="Times New Roman"/>
        <family val="1"/>
      </rPr>
      <t>)</t>
    </r>
    <phoneticPr fontId="3" type="noConversion"/>
  </si>
  <si>
    <r>
      <t xml:space="preserve">利潤
</t>
    </r>
    <r>
      <rPr>
        <sz val="10"/>
        <rFont val="Times New Roman"/>
        <family val="1"/>
      </rPr>
      <t>(1)-(2)-(3)+(4)</t>
    </r>
    <phoneticPr fontId="3" type="noConversion"/>
  </si>
  <si>
    <r>
      <t xml:space="preserve">收入總額
</t>
    </r>
    <r>
      <rPr>
        <sz val="11"/>
        <rFont val="Times New Roman"/>
        <family val="1"/>
      </rPr>
      <t>(1)</t>
    </r>
    <phoneticPr fontId="3" type="noConversion"/>
  </si>
  <si>
    <r>
      <t xml:space="preserve">支出總額
</t>
    </r>
    <r>
      <rPr>
        <sz val="11"/>
        <rFont val="Times New Roman"/>
        <family val="1"/>
      </rPr>
      <t>(2)</t>
    </r>
    <phoneticPr fontId="3" type="noConversion"/>
  </si>
  <si>
    <r>
      <t>年初在建承包工程及自地自建合建房屋施工價值</t>
    </r>
    <r>
      <rPr>
        <sz val="11"/>
        <rFont val="Times New Roman"/>
        <family val="1"/>
      </rPr>
      <t>(3)</t>
    </r>
    <phoneticPr fontId="3" type="noConversion"/>
  </si>
  <si>
    <r>
      <t>年底在建承包工程及自地自建合建房屋施工價值</t>
    </r>
    <r>
      <rPr>
        <sz val="11"/>
        <rFont val="Times New Roman"/>
        <family val="1"/>
      </rPr>
      <t>(4)</t>
    </r>
    <phoneticPr fontId="3" type="noConversion"/>
  </si>
  <si>
    <r>
      <t>註：因各年調查之樣本間關係為獨立。故當年之</t>
    </r>
    <r>
      <rPr>
        <sz val="10"/>
        <rFont val="Times New Roman"/>
        <family val="1"/>
      </rPr>
      <t>"</t>
    </r>
    <r>
      <rPr>
        <sz val="10"/>
        <rFont val="標楷體"/>
        <family val="4"/>
        <charset val="136"/>
      </rPr>
      <t xml:space="preserve">年底在建承包工程及自地自建合建房屋施工
</t>
    </r>
    <r>
      <rPr>
        <sz val="10"/>
        <rFont val="Times New Roman"/>
        <family val="1"/>
      </rPr>
      <t xml:space="preserve">         </t>
    </r>
    <r>
      <rPr>
        <sz val="10"/>
        <rFont val="標楷體"/>
        <family val="4"/>
        <charset val="136"/>
      </rPr>
      <t>成本價值</t>
    </r>
    <r>
      <rPr>
        <sz val="10"/>
        <rFont val="Times New Roman"/>
        <family val="1"/>
      </rPr>
      <t>"</t>
    </r>
    <r>
      <rPr>
        <sz val="10"/>
        <rFont val="標楷體"/>
        <family val="4"/>
        <charset val="136"/>
      </rPr>
      <t>不等於上年度之</t>
    </r>
    <r>
      <rPr>
        <sz val="10"/>
        <rFont val="Times New Roman"/>
        <family val="1"/>
      </rPr>
      <t>"</t>
    </r>
    <r>
      <rPr>
        <sz val="10"/>
        <rFont val="標楷體"/>
        <family val="4"/>
        <charset val="136"/>
      </rPr>
      <t>年初在建承包工程及自地自建合建房屋施工成本價值</t>
    </r>
    <r>
      <rPr>
        <sz val="10"/>
        <rFont val="Times New Roman"/>
        <family val="1"/>
      </rPr>
      <t>"</t>
    </r>
    <phoneticPr fontId="3" type="noConversion"/>
  </si>
  <si>
    <r>
      <t>營建材料耗用價值</t>
    </r>
    <r>
      <rPr>
        <sz val="11"/>
        <rFont val="Times New Roman"/>
        <family val="1"/>
      </rPr>
      <t xml:space="preserve"> 
</t>
    </r>
    <r>
      <rPr>
        <sz val="11"/>
        <rFont val="標楷體"/>
        <family val="4"/>
        <charset val="136"/>
      </rPr>
      <t>(不包含業主或同業
提供的材料價值)</t>
    </r>
    <phoneticPr fontId="3" type="noConversion"/>
  </si>
  <si>
    <r>
      <t xml:space="preserve">  (</t>
    </r>
    <r>
      <rPr>
        <sz val="11"/>
        <rFont val="標楷體"/>
        <family val="4"/>
        <charset val="136"/>
      </rPr>
      <t>減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 xml:space="preserve">
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發包工程款</t>
    </r>
    <phoneticPr fontId="3" type="noConversion"/>
  </si>
  <si>
    <r>
      <t>其他營業外</t>
    </r>
    <r>
      <rPr>
        <sz val="11"/>
        <rFont val="Times New Roman"/>
        <family val="1"/>
      </rPr>
      <t xml:space="preserve">       </t>
    </r>
    <r>
      <rPr>
        <sz val="11"/>
        <rFont val="標楷體"/>
        <family val="4"/>
        <charset val="136"/>
      </rPr>
      <t>收入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</si>
  <si>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101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</si>
  <si>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102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</si>
  <si>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103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</si>
  <si>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104</t>
    </r>
    <r>
      <rPr>
        <b/>
        <sz val="11"/>
        <rFont val="細明體"/>
        <family val="3"/>
        <charset val="136"/>
      </rPr>
      <t>年</t>
    </r>
    <phoneticPr fontId="3" type="noConversion"/>
  </si>
  <si>
    <r>
      <t xml:space="preserve">       2.100</t>
    </r>
    <r>
      <rPr>
        <sz val="12"/>
        <rFont val="標楷體"/>
        <family val="4"/>
        <charset val="136"/>
      </rPr>
      <t>年普查資料無機電、電路、管道工程項目。</t>
    </r>
    <phoneticPr fontId="3" type="noConversion"/>
  </si>
  <si>
    <r>
      <t xml:space="preserve">全年生產總額
</t>
    </r>
    <r>
      <rPr>
        <sz val="11"/>
        <rFont val="Times New Roman"/>
        <family val="1"/>
      </rPr>
      <t>(1)</t>
    </r>
    <phoneticPr fontId="3" type="noConversion"/>
  </si>
  <si>
    <r>
      <t xml:space="preserve">全年生產毛額
</t>
    </r>
    <r>
      <rPr>
        <sz val="11"/>
        <rFont val="Times New Roman"/>
        <family val="1"/>
      </rPr>
      <t>(1)-(2)</t>
    </r>
    <phoneticPr fontId="3" type="noConversion"/>
  </si>
  <si>
    <r>
      <t xml:space="preserve">各項折舊
</t>
    </r>
    <r>
      <rPr>
        <sz val="11"/>
        <rFont val="Times New Roman"/>
        <family val="1"/>
      </rPr>
      <t>(3)</t>
    </r>
    <phoneticPr fontId="3" type="noConversion"/>
  </si>
  <si>
    <r>
      <t xml:space="preserve">間接稅
</t>
    </r>
    <r>
      <rPr>
        <sz val="11"/>
        <rFont val="Times New Roman"/>
        <family val="1"/>
      </rPr>
      <t>(4)</t>
    </r>
    <phoneticPr fontId="3" type="noConversion"/>
  </si>
  <si>
    <r>
      <t xml:space="preserve">勞動報酬
</t>
    </r>
    <r>
      <rPr>
        <sz val="11"/>
        <rFont val="Times New Roman"/>
        <family val="1"/>
      </rPr>
      <t>(5)</t>
    </r>
    <phoneticPr fontId="3" type="noConversion"/>
  </si>
  <si>
    <r>
      <t xml:space="preserve">利潤
</t>
    </r>
    <r>
      <rPr>
        <sz val="11"/>
        <rFont val="Times New Roman"/>
        <family val="1"/>
      </rPr>
      <t>(1)-(2)-(3)-(4)
-(5)-(6)-(7)+(8)</t>
    </r>
    <phoneticPr fontId="3" type="noConversion"/>
  </si>
  <si>
    <r>
      <t xml:space="preserve">合計
</t>
    </r>
    <r>
      <rPr>
        <sz val="11"/>
        <rFont val="Times New Roman"/>
        <family val="1"/>
      </rPr>
      <t>(2)</t>
    </r>
    <phoneticPr fontId="3" type="noConversion"/>
  </si>
  <si>
    <r>
      <t xml:space="preserve">按市價計算
</t>
    </r>
    <r>
      <rPr>
        <sz val="11"/>
        <rFont val="Times New Roman"/>
        <family val="1"/>
      </rPr>
      <t>(1)-(2)-(3)</t>
    </r>
    <phoneticPr fontId="3" type="noConversion"/>
  </si>
  <si>
    <r>
      <t xml:space="preserve">按要素成本計算
</t>
    </r>
    <r>
      <rPr>
        <sz val="11"/>
        <rFont val="Times New Roman"/>
        <family val="1"/>
      </rPr>
      <t>(1)-(2)-(3)-(4)</t>
    </r>
    <phoneticPr fontId="3" type="noConversion"/>
  </si>
  <si>
    <r>
      <t xml:space="preserve">合計
</t>
    </r>
    <r>
      <rPr>
        <sz val="11"/>
        <rFont val="Times New Roman"/>
        <family val="1"/>
      </rPr>
      <t>(7)</t>
    </r>
    <phoneticPr fontId="3" type="noConversion"/>
  </si>
  <si>
    <r>
      <t>未滿</t>
    </r>
    <r>
      <rPr>
        <sz val="11"/>
        <rFont val="Times New Roman"/>
        <family val="1"/>
      </rPr>
      <t>600</t>
    </r>
    <r>
      <rPr>
        <sz val="11"/>
        <rFont val="標楷體"/>
        <family val="4"/>
        <charset val="136"/>
      </rPr>
      <t>萬元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</si>
  <si>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北部其他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含桃園</t>
    </r>
    <r>
      <rPr>
        <sz val="11"/>
        <rFont val="Times New Roman"/>
        <family val="1"/>
      </rPr>
      <t>)</t>
    </r>
    <phoneticPr fontId="3" type="noConversion"/>
  </si>
  <si>
    <r>
      <t xml:space="preserve">年底在建承包工程及自地自建合建房屋施工價值
</t>
    </r>
    <r>
      <rPr>
        <sz val="11"/>
        <rFont val="Times New Roman"/>
        <family val="1"/>
      </rPr>
      <t>(5)</t>
    </r>
    <phoneticPr fontId="3" type="noConversion"/>
  </si>
  <si>
    <r>
      <t xml:space="preserve">年初在建承包工程及自地自建合建房屋施工價值
</t>
    </r>
    <r>
      <rPr>
        <sz val="11"/>
        <rFont val="Times New Roman"/>
        <family val="1"/>
      </rPr>
      <t>(6)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</si>
  <si>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88</t>
    </r>
    <r>
      <rPr>
        <b/>
        <sz val="11"/>
        <rFont val="細明體"/>
        <family val="3"/>
        <charset val="136"/>
      </rPr>
      <t>年</t>
    </r>
    <phoneticPr fontId="3" type="noConversion"/>
  </si>
  <si>
    <r>
      <t xml:space="preserve">實際運用
資產毛額
</t>
    </r>
    <r>
      <rPr>
        <sz val="9"/>
        <rFont val="標楷體"/>
        <family val="4"/>
        <charset val="136"/>
      </rPr>
      <t>(1)+(2)-(3)</t>
    </r>
    <phoneticPr fontId="3" type="noConversion"/>
  </si>
  <si>
    <r>
      <t xml:space="preserve">租(借)用
固定資產
</t>
    </r>
    <r>
      <rPr>
        <sz val="9"/>
        <rFont val="Times New Roman"/>
        <family val="1"/>
      </rPr>
      <t>(2)</t>
    </r>
    <phoneticPr fontId="3" type="noConversion"/>
  </si>
  <si>
    <r>
      <t xml:space="preserve">出租(借)、
閒置及待處分
固定資產
</t>
    </r>
    <r>
      <rPr>
        <sz val="9"/>
        <rFont val="Times New Roman"/>
        <family val="1"/>
      </rPr>
      <t>(3)</t>
    </r>
    <phoneticPr fontId="3" type="noConversion"/>
  </si>
  <si>
    <r>
      <t>合計</t>
    </r>
    <r>
      <rPr>
        <sz val="11"/>
        <rFont val="Times New Roman"/>
        <family val="1"/>
      </rPr>
      <t xml:space="preserve">
</t>
    </r>
    <r>
      <rPr>
        <sz val="9"/>
        <rFont val="Times New Roman"/>
        <family val="1"/>
      </rPr>
      <t>(1)</t>
    </r>
    <phoneticPr fontId="3" type="noConversion"/>
  </si>
  <si>
    <r>
      <t>流　　　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　　　動　　　　　資　　　　　產　</t>
    </r>
    <phoneticPr fontId="3" type="noConversion"/>
  </si>
  <si>
    <r>
      <t xml:space="preserve">出租(借)、
閒置及待處分固定資產
</t>
    </r>
    <r>
      <rPr>
        <sz val="9"/>
        <rFont val="Times New Roman"/>
        <family val="1"/>
      </rPr>
      <t>(3)</t>
    </r>
    <phoneticPr fontId="3" type="noConversion"/>
  </si>
  <si>
    <r>
      <t xml:space="preserve">實際運用
資產淨額
</t>
    </r>
    <r>
      <rPr>
        <sz val="9"/>
        <rFont val="標楷體"/>
        <family val="4"/>
        <charset val="136"/>
      </rPr>
      <t>(1)+(2)-(3)</t>
    </r>
    <phoneticPr fontId="3" type="noConversion"/>
  </si>
  <si>
    <r>
      <t xml:space="preserve">出租(借)、閒置及待處分
固定資產
</t>
    </r>
    <r>
      <rPr>
        <sz val="9"/>
        <rFont val="Times New Roman"/>
        <family val="1"/>
      </rPr>
      <t>(3)</t>
    </r>
    <phoneticPr fontId="3" type="noConversion"/>
  </si>
  <si>
    <r>
      <t xml:space="preserve">合計
</t>
    </r>
    <r>
      <rPr>
        <sz val="9"/>
        <rFont val="Times New Roman"/>
        <family val="1"/>
      </rPr>
      <t>(1)</t>
    </r>
    <phoneticPr fontId="3" type="noConversion"/>
  </si>
  <si>
    <r>
      <t>固　　　　定　　　　資　　　　產　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　　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　淨　　　　額</t>
    </r>
    <phoneticPr fontId="3" type="noConversion"/>
  </si>
  <si>
    <r>
      <t>100</t>
    </r>
    <r>
      <rPr>
        <b/>
        <sz val="11"/>
        <rFont val="細明體"/>
        <family val="3"/>
        <charset val="136"/>
      </rPr>
      <t>年</t>
    </r>
    <phoneticPr fontId="3" type="noConversion"/>
  </si>
  <si>
    <r>
      <t>租(借)用固定資產</t>
    </r>
    <r>
      <rPr>
        <sz val="9"/>
        <rFont val="Times New Roman"/>
        <family val="1"/>
      </rPr>
      <t>(2)</t>
    </r>
    <phoneticPr fontId="3" type="noConversion"/>
  </si>
  <si>
    <r>
      <t xml:space="preserve">出租(借)、閒置及待處分固定資產
</t>
    </r>
    <r>
      <rPr>
        <sz val="9"/>
        <rFont val="Times New Roman"/>
        <family val="1"/>
      </rPr>
      <t>(3)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</si>
  <si>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100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</si>
  <si>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101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</si>
  <si>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102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</si>
  <si>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103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</si>
  <si>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104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</si>
  <si>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94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</si>
  <si>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95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</si>
  <si>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96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</si>
  <si>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97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</si>
  <si>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98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</si>
  <si>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99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</si>
  <si>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100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</si>
  <si>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101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</si>
  <si>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102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</si>
  <si>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103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</si>
  <si>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104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</si>
  <si>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94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</si>
  <si>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95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</si>
  <si>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96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</si>
  <si>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97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</si>
  <si>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98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</si>
  <si>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99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</si>
  <si>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100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</si>
  <si>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101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</si>
  <si>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102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</si>
  <si>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103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</si>
  <si>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104</t>
    </r>
    <r>
      <rPr>
        <b/>
        <sz val="11"/>
        <rFont val="細明體"/>
        <family val="3"/>
        <charset val="136"/>
      </rPr>
      <t>年</t>
    </r>
    <phoneticPr fontId="3" type="noConversion"/>
  </si>
  <si>
    <r>
      <t>租(借)用
固定資產</t>
    </r>
    <r>
      <rPr>
        <sz val="9"/>
        <rFont val="Times New Roman"/>
        <family val="1"/>
      </rPr>
      <t>(2)</t>
    </r>
    <phoneticPr fontId="3" type="noConversion"/>
  </si>
  <si>
    <r>
      <t>出租(借)、閒置及待處分固定資產</t>
    </r>
    <r>
      <rPr>
        <sz val="9"/>
        <rFont val="Times New Roman"/>
        <family val="1"/>
      </rPr>
      <t>(3)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</si>
  <si>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90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</si>
  <si>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91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</si>
  <si>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95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</si>
  <si>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96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</si>
  <si>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97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</si>
  <si>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98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</si>
  <si>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99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</si>
  <si>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100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</si>
  <si>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101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</si>
  <si>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102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</si>
  <si>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103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</si>
  <si>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104</t>
    </r>
    <r>
      <rPr>
        <b/>
        <sz val="11"/>
        <rFont val="細明體"/>
        <family val="3"/>
        <charset val="136"/>
      </rPr>
      <t>年</t>
    </r>
    <phoneticPr fontId="3" type="noConversion"/>
  </si>
  <si>
    <r>
      <t>9</t>
    </r>
    <r>
      <rPr>
        <sz val="11"/>
        <rFont val="標楷體"/>
        <family val="4"/>
        <charset val="136"/>
      </rPr>
      <t>人及以下</t>
    </r>
    <phoneticPr fontId="3" type="noConversion"/>
  </si>
  <si>
    <r>
      <t>10</t>
    </r>
    <r>
      <rPr>
        <sz val="11"/>
        <rFont val="標楷體"/>
        <family val="4"/>
        <charset val="136"/>
      </rPr>
      <t>～</t>
    </r>
    <r>
      <rPr>
        <sz val="11"/>
        <rFont val="Times New Roman"/>
        <family val="1"/>
      </rPr>
      <t>19</t>
    </r>
    <r>
      <rPr>
        <sz val="11"/>
        <rFont val="標楷體"/>
        <family val="4"/>
        <charset val="136"/>
      </rPr>
      <t>人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</si>
  <si>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101</t>
    </r>
    <r>
      <rPr>
        <b/>
        <sz val="11"/>
        <rFont val="細明體"/>
        <family val="3"/>
        <charset val="136"/>
      </rPr>
      <t>年</t>
    </r>
    <phoneticPr fontId="3" type="noConversion"/>
  </si>
  <si>
    <r>
      <t xml:space="preserve">年初在建承包工程及自地自建合建房屋施工價值
</t>
    </r>
    <r>
      <rPr>
        <sz val="11"/>
        <rFont val="Times New Roman"/>
        <family val="1"/>
      </rPr>
      <t>(3)</t>
    </r>
    <phoneticPr fontId="3" type="noConversion"/>
  </si>
  <si>
    <r>
      <t xml:space="preserve">年底在建承包工程及自地自建合建房屋施工價值
</t>
    </r>
    <r>
      <rPr>
        <sz val="11"/>
        <rFont val="Times New Roman"/>
        <family val="1"/>
      </rPr>
      <t>(4)</t>
    </r>
    <phoneticPr fontId="3" type="noConversion"/>
  </si>
  <si>
    <r>
      <t>實際運用
固定資產
淨　　額
週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轉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率</t>
    </r>
    <phoneticPr fontId="3" type="noConversion"/>
  </si>
  <si>
    <r>
      <t>實際運用
資產淨額
週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轉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率</t>
    </r>
    <phoneticPr fontId="3" type="noConversion"/>
  </si>
  <si>
    <r>
      <t>營收</t>
    </r>
    <r>
      <rPr>
        <b/>
        <sz val="11"/>
        <rFont val="Times New Roman"/>
        <family val="1"/>
      </rPr>
      <t>+</t>
    </r>
    <r>
      <rPr>
        <b/>
        <sz val="11"/>
        <rFont val="細明體"/>
        <family val="3"/>
        <charset val="136"/>
      </rPr>
      <t>非營收</t>
    </r>
    <phoneticPr fontId="4" type="noConversion"/>
  </si>
  <si>
    <r>
      <t>自有資產毛額</t>
    </r>
    <r>
      <rPr>
        <b/>
        <sz val="11"/>
        <rFont val="Times New Roman"/>
        <family val="1"/>
      </rPr>
      <t>Sum</t>
    </r>
    <phoneticPr fontId="4" type="noConversion"/>
  </si>
  <si>
    <r>
      <t>平　均</t>
    </r>
    <r>
      <rPr>
        <b/>
        <sz val="11"/>
        <rFont val="Times New Roman"/>
        <family val="1"/>
      </rPr>
      <t xml:space="preserve">  /  88</t>
    </r>
    <r>
      <rPr>
        <b/>
        <sz val="11"/>
        <rFont val="細明體"/>
        <family val="3"/>
        <charset val="136"/>
      </rPr>
      <t>年</t>
    </r>
    <phoneticPr fontId="4" type="noConversion"/>
  </si>
  <si>
    <r>
      <t>總資產</t>
    </r>
    <r>
      <rPr>
        <sz val="11"/>
        <rFont val="Times New Roman"/>
        <family val="1"/>
      </rPr>
      <t>-</t>
    </r>
    <r>
      <rPr>
        <sz val="11"/>
        <rFont val="細明體"/>
        <family val="3"/>
        <charset val="136"/>
      </rPr>
      <t>總負債</t>
    </r>
    <phoneticPr fontId="4" type="noConversion"/>
  </si>
  <si>
    <r>
      <t>(</t>
    </r>
    <r>
      <rPr>
        <sz val="11"/>
        <rFont val="細明體"/>
        <family val="3"/>
        <charset val="136"/>
      </rPr>
      <t>總資產</t>
    </r>
    <r>
      <rPr>
        <sz val="11"/>
        <rFont val="Times New Roman"/>
        <family val="1"/>
      </rPr>
      <t>-</t>
    </r>
    <r>
      <rPr>
        <sz val="11"/>
        <rFont val="細明體"/>
        <family val="3"/>
        <charset val="136"/>
      </rPr>
      <t>總負債</t>
    </r>
    <r>
      <rPr>
        <sz val="11"/>
        <rFont val="Times New Roman"/>
        <family val="1"/>
      </rPr>
      <t>)/</t>
    </r>
    <r>
      <rPr>
        <sz val="11"/>
        <rFont val="細明體"/>
        <family val="3"/>
        <charset val="136"/>
      </rPr>
      <t>實收資本</t>
    </r>
    <phoneticPr fontId="4" type="noConversion"/>
  </si>
  <si>
    <r>
      <t>平　均</t>
    </r>
    <r>
      <rPr>
        <sz val="11"/>
        <rFont val="Times New Roman"/>
        <family val="1"/>
      </rPr>
      <t xml:space="preserve">  /  89</t>
    </r>
    <r>
      <rPr>
        <sz val="11"/>
        <rFont val="細明體"/>
        <family val="3"/>
        <charset val="136"/>
      </rPr>
      <t>年</t>
    </r>
  </si>
  <si>
    <r>
      <t>平　均</t>
    </r>
    <r>
      <rPr>
        <sz val="11"/>
        <rFont val="Times New Roman"/>
        <family val="1"/>
      </rPr>
      <t xml:space="preserve">  /  90</t>
    </r>
    <r>
      <rPr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</si>
  <si>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sz val="11"/>
        <rFont val="Times New Roman"/>
        <family val="1"/>
      </rPr>
      <t xml:space="preserve">  /  91</t>
    </r>
    <r>
      <rPr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</si>
  <si>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sz val="11"/>
        <rFont val="Times New Roman"/>
        <family val="1"/>
      </rPr>
      <t xml:space="preserve">  /  92</t>
    </r>
    <r>
      <rPr>
        <sz val="11"/>
        <rFont val="細明體"/>
        <family val="3"/>
        <charset val="136"/>
      </rPr>
      <t>年</t>
    </r>
    <phoneticPr fontId="3" type="noConversion"/>
  </si>
  <si>
    <r>
      <t xml:space="preserve">q719 </t>
    </r>
    <r>
      <rPr>
        <sz val="11"/>
        <rFont val="細明體"/>
        <family val="3"/>
        <charset val="136"/>
      </rPr>
      <t>資產總額（自有資產淨額）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</si>
  <si>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90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</si>
  <si>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91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</si>
  <si>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92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</si>
  <si>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93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</si>
  <si>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94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</si>
  <si>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95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</si>
  <si>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96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</si>
  <si>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97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</si>
  <si>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98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</si>
  <si>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99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</si>
  <si>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100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</si>
  <si>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101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</si>
  <si>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102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</si>
  <si>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103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</si>
  <si>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104</t>
    </r>
    <r>
      <rPr>
        <b/>
        <sz val="11"/>
        <rFont val="細明體"/>
        <family val="3"/>
        <charset val="136"/>
      </rPr>
      <t>年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</si>
  <si>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新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北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</si>
  <si>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臺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北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</si>
  <si>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桃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園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</si>
  <si>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北部其他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</si>
  <si>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臺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中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</si>
  <si>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中部其他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</si>
  <si>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高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雄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</si>
  <si>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南部其他</t>
    </r>
    <phoneticPr fontId="3" type="noConversion"/>
  </si>
  <si>
    <r>
      <t xml:space="preserve">q719 </t>
    </r>
    <r>
      <rPr>
        <sz val="11"/>
        <rFont val="細明體"/>
        <family val="3"/>
        <charset val="136"/>
      </rPr>
      <t>資產總額（自有資產淨額）</t>
    </r>
    <phoneticPr fontId="3" type="noConversion"/>
  </si>
  <si>
    <r>
      <t>協助向銀行融資、貸款</t>
    </r>
    <r>
      <rPr>
        <sz val="10"/>
        <rFont val="Times New Roman"/>
        <family val="1"/>
      </rPr>
      <t xml:space="preserve">    </t>
    </r>
    <phoneticPr fontId="5" type="noConversion"/>
  </si>
  <si>
    <r>
      <t>總　計</t>
    </r>
    <r>
      <rPr>
        <b/>
        <sz val="10"/>
        <rFont val="Times New Roman"/>
        <family val="1"/>
      </rPr>
      <t xml:space="preserve">  /  95</t>
    </r>
    <r>
      <rPr>
        <b/>
        <sz val="10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</si>
  <si>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0"/>
        <rFont val="Times New Roman"/>
        <family val="1"/>
      </rPr>
      <t xml:space="preserve">  /  96</t>
    </r>
    <r>
      <rPr>
        <b/>
        <sz val="10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</si>
  <si>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0"/>
        <rFont val="Times New Roman"/>
        <family val="1"/>
      </rPr>
      <t xml:space="preserve">  /  97</t>
    </r>
    <r>
      <rPr>
        <b/>
        <sz val="1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</si>
  <si>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0"/>
        <rFont val="Times New Roman"/>
        <family val="1"/>
      </rPr>
      <t xml:space="preserve">  /  98</t>
    </r>
    <r>
      <rPr>
        <b/>
        <sz val="1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</si>
  <si>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0"/>
        <rFont val="Times New Roman"/>
        <family val="1"/>
      </rPr>
      <t xml:space="preserve">  /  99</t>
    </r>
    <r>
      <rPr>
        <b/>
        <sz val="1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</si>
  <si>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0"/>
        <rFont val="Times New Roman"/>
        <family val="1"/>
      </rPr>
      <t xml:space="preserve">  /  100</t>
    </r>
    <r>
      <rPr>
        <b/>
        <sz val="1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</si>
  <si>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0"/>
        <rFont val="Times New Roman"/>
        <family val="1"/>
      </rPr>
      <t xml:space="preserve">  / 101</t>
    </r>
    <r>
      <rPr>
        <b/>
        <sz val="1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</si>
  <si>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0"/>
        <rFont val="Times New Roman"/>
        <family val="1"/>
      </rPr>
      <t xml:space="preserve">  /  102</t>
    </r>
    <r>
      <rPr>
        <b/>
        <sz val="1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</si>
  <si>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0"/>
        <rFont val="Times New Roman"/>
        <family val="1"/>
      </rPr>
      <t xml:space="preserve">  /  103</t>
    </r>
    <r>
      <rPr>
        <b/>
        <sz val="1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</si>
  <si>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0"/>
        <rFont val="Times New Roman"/>
        <family val="1"/>
      </rPr>
      <t xml:space="preserve">  /  104</t>
    </r>
    <r>
      <rPr>
        <b/>
        <sz val="10"/>
        <rFont val="細明體"/>
        <family val="3"/>
        <charset val="136"/>
      </rPr>
      <t>年</t>
    </r>
    <phoneticPr fontId="3" type="noConversion"/>
  </si>
  <si>
    <r>
      <t xml:space="preserve"> </t>
    </r>
    <r>
      <rPr>
        <sz val="10"/>
        <rFont val="標楷體"/>
        <family val="4"/>
        <charset val="136"/>
      </rPr>
      <t>新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</si>
  <si>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0"/>
        <rFont val="標楷體"/>
        <family val="4"/>
        <charset val="136"/>
      </rPr>
      <t>臺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</si>
  <si>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0"/>
        <rFont val="標楷體"/>
        <family val="4"/>
        <charset val="136"/>
      </rPr>
      <t>桃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園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</si>
  <si>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0"/>
        <rFont val="標楷體"/>
        <family val="4"/>
        <charset val="136"/>
      </rPr>
      <t>北部其他</t>
    </r>
    <phoneticPr fontId="3" type="noConversion"/>
  </si>
  <si>
    <r>
      <t xml:space="preserve"> </t>
    </r>
    <r>
      <rPr>
        <sz val="10"/>
        <rFont val="標楷體"/>
        <family val="4"/>
        <charset val="136"/>
      </rPr>
      <t>臺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中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</si>
  <si>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0"/>
        <rFont val="標楷體"/>
        <family val="4"/>
        <charset val="136"/>
      </rPr>
      <t>中部其他</t>
    </r>
    <phoneticPr fontId="3" type="noConversion"/>
  </si>
  <si>
    <r>
      <t xml:space="preserve"> </t>
    </r>
    <r>
      <rPr>
        <sz val="10"/>
        <rFont val="標楷體"/>
        <family val="4"/>
        <charset val="136"/>
      </rPr>
      <t>臺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</si>
  <si>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0"/>
        <rFont val="標楷體"/>
        <family val="4"/>
        <charset val="136"/>
      </rPr>
      <t>高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雄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</si>
  <si>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0"/>
        <rFont val="標楷體"/>
        <family val="4"/>
        <charset val="136"/>
      </rPr>
      <t>南部其他</t>
    </r>
    <phoneticPr fontId="3" type="noConversion"/>
  </si>
  <si>
    <r>
      <t>協助向銀行融資、貸款</t>
    </r>
    <r>
      <rPr>
        <sz val="10"/>
        <rFont val="Times New Roman"/>
        <family val="1"/>
      </rPr>
      <t xml:space="preserve">    </t>
    </r>
    <phoneticPr fontId="5" type="noConversion"/>
  </si>
  <si>
    <r>
      <t>總　計</t>
    </r>
    <r>
      <rPr>
        <b/>
        <sz val="10"/>
        <rFont val="Times New Roman"/>
        <family val="1"/>
      </rPr>
      <t xml:space="preserve">  /  95</t>
    </r>
    <r>
      <rPr>
        <b/>
        <sz val="10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</si>
  <si>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0"/>
        <rFont val="Times New Roman"/>
        <family val="1"/>
      </rPr>
      <t xml:space="preserve">  /  96</t>
    </r>
    <r>
      <rPr>
        <b/>
        <sz val="10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</si>
  <si>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0"/>
        <rFont val="Times New Roman"/>
        <family val="1"/>
      </rPr>
      <t xml:space="preserve">  /  97</t>
    </r>
    <r>
      <rPr>
        <b/>
        <sz val="1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</si>
  <si>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0"/>
        <rFont val="Times New Roman"/>
        <family val="1"/>
      </rPr>
      <t xml:space="preserve">  /  98</t>
    </r>
    <r>
      <rPr>
        <b/>
        <sz val="1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</si>
  <si>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0"/>
        <rFont val="Times New Roman"/>
        <family val="1"/>
      </rPr>
      <t xml:space="preserve">  /  99</t>
    </r>
    <r>
      <rPr>
        <b/>
        <sz val="1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</si>
  <si>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0"/>
        <rFont val="Times New Roman"/>
        <family val="1"/>
      </rPr>
      <t xml:space="preserve">  /  100</t>
    </r>
    <r>
      <rPr>
        <b/>
        <sz val="1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</si>
  <si>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0"/>
        <rFont val="Times New Roman"/>
        <family val="1"/>
      </rPr>
      <t xml:space="preserve">  / 101</t>
    </r>
    <r>
      <rPr>
        <b/>
        <sz val="1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</si>
  <si>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0"/>
        <rFont val="Times New Roman"/>
        <family val="1"/>
      </rPr>
      <t xml:space="preserve">  /  102</t>
    </r>
    <r>
      <rPr>
        <b/>
        <sz val="1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</si>
  <si>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0"/>
        <rFont val="Times New Roman"/>
        <family val="1"/>
      </rPr>
      <t xml:space="preserve">  /  103</t>
    </r>
    <r>
      <rPr>
        <b/>
        <sz val="1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</si>
  <si>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0"/>
        <rFont val="Times New Roman"/>
        <family val="1"/>
      </rPr>
      <t xml:space="preserve">  /  104</t>
    </r>
    <r>
      <rPr>
        <b/>
        <sz val="10"/>
        <rFont val="細明體"/>
        <family val="3"/>
        <charset val="136"/>
      </rPr>
      <t>年</t>
    </r>
    <phoneticPr fontId="3" type="noConversion"/>
  </si>
  <si>
    <r>
      <t>9</t>
    </r>
    <r>
      <rPr>
        <sz val="10"/>
        <rFont val="標楷體"/>
        <family val="4"/>
        <charset val="136"/>
      </rPr>
      <t>人及以下</t>
    </r>
    <phoneticPr fontId="3" type="noConversion"/>
  </si>
  <si>
    <r>
      <t>10</t>
    </r>
    <r>
      <rPr>
        <sz val="10"/>
        <rFont val="標楷體"/>
        <family val="4"/>
        <charset val="136"/>
      </rPr>
      <t>～</t>
    </r>
    <r>
      <rPr>
        <sz val="10"/>
        <rFont val="Times New Roman"/>
        <family val="1"/>
      </rPr>
      <t>19</t>
    </r>
    <r>
      <rPr>
        <sz val="10"/>
        <rFont val="標楷體"/>
        <family val="4"/>
        <charset val="136"/>
      </rPr>
      <t>人</t>
    </r>
    <phoneticPr fontId="3" type="noConversion"/>
  </si>
  <si>
    <r>
      <t>20</t>
    </r>
    <r>
      <rPr>
        <sz val="10"/>
        <rFont val="標楷體"/>
        <family val="4"/>
        <charset val="136"/>
      </rPr>
      <t>～</t>
    </r>
    <r>
      <rPr>
        <sz val="10"/>
        <rFont val="Times New Roman"/>
        <family val="1"/>
      </rPr>
      <t>49</t>
    </r>
    <r>
      <rPr>
        <sz val="10"/>
        <rFont val="標楷體"/>
        <family val="4"/>
        <charset val="136"/>
      </rPr>
      <t>人</t>
    </r>
    <phoneticPr fontId="3" type="noConversion"/>
  </si>
  <si>
    <r>
      <t>50</t>
    </r>
    <r>
      <rPr>
        <sz val="10"/>
        <rFont val="標楷體"/>
        <family val="4"/>
        <charset val="136"/>
      </rPr>
      <t>～</t>
    </r>
    <r>
      <rPr>
        <sz val="10"/>
        <rFont val="Times New Roman"/>
        <family val="1"/>
      </rPr>
      <t>99</t>
    </r>
    <r>
      <rPr>
        <sz val="10"/>
        <rFont val="標楷體"/>
        <family val="4"/>
        <charset val="136"/>
      </rPr>
      <t>人</t>
    </r>
    <phoneticPr fontId="3" type="noConversion"/>
  </si>
  <si>
    <r>
      <t>100</t>
    </r>
    <r>
      <rPr>
        <sz val="10"/>
        <rFont val="標楷體"/>
        <family val="4"/>
        <charset val="136"/>
      </rPr>
      <t>～</t>
    </r>
    <r>
      <rPr>
        <sz val="10"/>
        <rFont val="Times New Roman"/>
        <family val="1"/>
      </rPr>
      <t>299</t>
    </r>
    <r>
      <rPr>
        <sz val="10"/>
        <rFont val="標楷體"/>
        <family val="4"/>
        <charset val="136"/>
      </rPr>
      <t>人</t>
    </r>
    <phoneticPr fontId="3" type="noConversion"/>
  </si>
  <si>
    <r>
      <t>300</t>
    </r>
    <r>
      <rPr>
        <sz val="10"/>
        <rFont val="標楷體"/>
        <family val="4"/>
        <charset val="136"/>
      </rPr>
      <t>人以上</t>
    </r>
    <phoneticPr fontId="3" type="noConversion"/>
  </si>
  <si>
    <t>承包工程收入               (含發包工程
及向同業分包
收入部分)</t>
    <phoneticPr fontId="3" type="noConversion"/>
  </si>
  <si>
    <r>
      <t xml:space="preserve">  (</t>
    </r>
    <r>
      <rPr>
        <sz val="11"/>
        <rFont val="標楷體"/>
        <family val="4"/>
        <charset val="136"/>
      </rPr>
      <t>減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 xml:space="preserve">
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發包工程款</t>
    </r>
    <phoneticPr fontId="3" type="noConversion"/>
  </si>
  <si>
    <r>
      <t>表六十七 企業對今年（</t>
    </r>
    <r>
      <rPr>
        <sz val="15"/>
        <rFont val="Times New Roman"/>
        <family val="1"/>
      </rPr>
      <t>105</t>
    </r>
    <r>
      <rPr>
        <sz val="15"/>
        <rFont val="華康粗黑體"/>
        <family val="3"/>
        <charset val="136"/>
      </rPr>
      <t>年</t>
    </r>
    <r>
      <rPr>
        <sz val="15"/>
        <rFont val="Times New Roman"/>
        <family val="1"/>
      </rPr>
      <t>1</t>
    </r>
    <r>
      <rPr>
        <sz val="15"/>
        <rFont val="華康粗黑體"/>
        <family val="3"/>
        <charset val="136"/>
      </rPr>
      <t>月</t>
    </r>
    <r>
      <rPr>
        <sz val="15"/>
        <rFont val="Times New Roman"/>
        <family val="1"/>
      </rPr>
      <t>~105</t>
    </r>
    <r>
      <rPr>
        <sz val="15"/>
        <rFont val="華康粗黑體"/>
        <family val="3"/>
        <charset val="136"/>
      </rPr>
      <t>年</t>
    </r>
    <r>
      <rPr>
        <sz val="15"/>
        <rFont val="Times New Roman"/>
        <family val="1"/>
      </rPr>
      <t>12</t>
    </r>
    <r>
      <rPr>
        <sz val="15"/>
        <rFont val="華康粗黑體"/>
        <family val="3"/>
        <charset val="136"/>
      </rPr>
      <t>月）
營造業景氣的看法─按經營特性分</t>
    </r>
    <phoneticPr fontId="5" type="noConversion"/>
  </si>
  <si>
    <r>
      <t>表六十八 企業對今年（</t>
    </r>
    <r>
      <rPr>
        <sz val="15"/>
        <rFont val="Times New Roman"/>
        <family val="1"/>
      </rPr>
      <t>105</t>
    </r>
    <r>
      <rPr>
        <sz val="15"/>
        <rFont val="華康粗黑體"/>
        <family val="3"/>
        <charset val="136"/>
      </rPr>
      <t>年</t>
    </r>
    <r>
      <rPr>
        <sz val="15"/>
        <rFont val="Times New Roman"/>
        <family val="1"/>
      </rPr>
      <t>1</t>
    </r>
    <r>
      <rPr>
        <sz val="15"/>
        <rFont val="華康粗黑體"/>
        <family val="3"/>
        <charset val="136"/>
      </rPr>
      <t>月</t>
    </r>
    <r>
      <rPr>
        <sz val="15"/>
        <rFont val="Times New Roman"/>
        <family val="1"/>
      </rPr>
      <t>~105</t>
    </r>
    <r>
      <rPr>
        <sz val="15"/>
        <rFont val="華康粗黑體"/>
        <family val="3"/>
        <charset val="136"/>
      </rPr>
      <t>年</t>
    </r>
    <r>
      <rPr>
        <sz val="15"/>
        <rFont val="Times New Roman"/>
        <family val="1"/>
      </rPr>
      <t>12</t>
    </r>
    <r>
      <rPr>
        <sz val="15"/>
        <rFont val="華康粗黑體"/>
        <family val="3"/>
        <charset val="136"/>
      </rPr>
      <t>月）
營造業景氣的看法─按經營規模分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</si>
</sst>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&quot;$&quot;* #,##0.00_-;\-&quot;$&quot;* #,##0.00_-;_-&quot;$&quot;* &quot;-&quot;??_-;_-@_-"/>
    <numFmt numFmtId="43" formatCode="_-* #,##0.00_-;\-* #,##0.00_-;_-* &quot;-&quot;??_-;_-@_-"/>
    <numFmt numFmtId="176" formatCode="0.0"/>
    <numFmt numFmtId="177" formatCode="###\ ###\ ###\ ##0"/>
    <numFmt numFmtId="178" formatCode="###\ ###\ ###\ ###\ ##0"/>
    <numFmt numFmtId="179" formatCode="###\ ###\ ##0;\-###\ ###\ ##0;_-* &quot;-&quot;;_-@_-"/>
    <numFmt numFmtId="180" formatCode="0_ "/>
    <numFmt numFmtId="181" formatCode="###.0\ ###\ ###\ ##0"/>
    <numFmt numFmtId="182" formatCode="###.\ ###\ ###\ ##0"/>
    <numFmt numFmtId="183" formatCode="##.\ ###\ ###\ ##0"/>
    <numFmt numFmtId="184" formatCode=".\ ###\ ###\ ##00;"/>
    <numFmt numFmtId="185" formatCode="0.0_);[Red]\(0.0\)"/>
    <numFmt numFmtId="186" formatCode="0.00_ "/>
    <numFmt numFmtId="187" formatCode="0.0_ "/>
    <numFmt numFmtId="188" formatCode="###\ ###\ ###\ ###"/>
    <numFmt numFmtId="189" formatCode=".\ \ #;\-.\ \ #;_-* &quot;-&quot;;_-@_ⴆ"/>
    <numFmt numFmtId="190" formatCode="###.000\ ###\ ###\ ##0"/>
    <numFmt numFmtId="191" formatCode="#,##0_ "/>
    <numFmt numFmtId="192" formatCode="#,##0.00;\ \-###0.00;\-"/>
    <numFmt numFmtId="193" formatCode="###\ \ ###\ ###\ ###"/>
    <numFmt numFmtId="194" formatCode="###\ ###\ ###\ ###\ ###"/>
    <numFmt numFmtId="195" formatCode="###\ ###\ ###\ ###;\-###\ ###\ ###\ ###;\-"/>
    <numFmt numFmtId="196" formatCode="###.00\ ###\ ###\ ###\ ##0"/>
    <numFmt numFmtId="197" formatCode="0.0000_ "/>
    <numFmt numFmtId="198" formatCode="\ ###\ ###;\-###\ ###;\-"/>
    <numFmt numFmtId="199" formatCode="###\ ###\ ###;\-###\ ###\ ###;\-"/>
    <numFmt numFmtId="200" formatCode="###\ ##0.0;\-###\ ##0.0;\-"/>
    <numFmt numFmtId="201" formatCode="###\ ##0.00;\-###\ ##0.00;\-"/>
    <numFmt numFmtId="202" formatCode="#\ ##0.00;\ \-#\ ##0.00;\-"/>
    <numFmt numFmtId="203" formatCode="##0.00;\ \-##0.00;\-"/>
    <numFmt numFmtId="204" formatCode="0.00_);[Red]\(0.00\)"/>
    <numFmt numFmtId="205" formatCode="0.0000_);[Red]\(0.0000\)"/>
    <numFmt numFmtId="206" formatCode="###.0\ ###\ ###\ ###;\-###.0\ ###\ ###\ ###;\-"/>
  </numFmts>
  <fonts count="52">
    <font>
      <sz val="11"/>
      <name val="Times New Roman"/>
      <family val="1"/>
    </font>
    <font>
      <sz val="11"/>
      <name val="Times New Roman"/>
      <family val="1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華康粗黑體"/>
      <family val="3"/>
      <charset val="136"/>
    </font>
    <font>
      <sz val="9"/>
      <name val="細明體"/>
      <family val="3"/>
      <charset val="136"/>
    </font>
    <font>
      <sz val="15"/>
      <name val="華康粗黑體"/>
      <family val="3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11"/>
      <name val="Times New Roman"/>
      <family val="1"/>
    </font>
    <font>
      <b/>
      <sz val="11"/>
      <name val="華康粗黑體"/>
      <family val="3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name val="標楷體"/>
      <family val="4"/>
      <charset val="136"/>
    </font>
    <font>
      <sz val="11"/>
      <name val="Times New Roman"/>
      <family val="1"/>
    </font>
    <font>
      <sz val="12"/>
      <name val="Times New Roman"/>
      <family val="1"/>
    </font>
    <font>
      <sz val="9"/>
      <color indexed="81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11"/>
      <color indexed="1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0"/>
      <name val="標楷體"/>
      <family val="4"/>
      <charset val="136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5"/>
      <color rgb="FFFF0000"/>
      <name val="華康粗黑體"/>
      <family val="3"/>
      <charset val="136"/>
    </font>
    <font>
      <sz val="11"/>
      <color rgb="FFFF0000"/>
      <name val="標楷體"/>
      <family val="4"/>
      <charset val="136"/>
    </font>
    <font>
      <b/>
      <sz val="11"/>
      <color rgb="FFFF0000"/>
      <name val="華康粗黑體"/>
      <family val="3"/>
      <charset val="136"/>
    </font>
    <font>
      <b/>
      <sz val="11"/>
      <color rgb="FFFF0000"/>
      <name val="細明體"/>
      <family val="3"/>
      <charset val="136"/>
    </font>
    <font>
      <b/>
      <sz val="11"/>
      <color rgb="FFFF0000"/>
      <name val="標楷體"/>
      <family val="4"/>
      <charset val="136"/>
    </font>
    <font>
      <sz val="12"/>
      <color rgb="FFFF0000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sz val="9"/>
      <name val="標楷體"/>
      <family val="4"/>
      <charset val="136"/>
    </font>
    <font>
      <sz val="9"/>
      <name val="Times New Roman"/>
      <family val="1"/>
    </font>
    <font>
      <b/>
      <sz val="8.25"/>
      <name val="新細明體"/>
      <family val="1"/>
      <charset val="136"/>
    </font>
    <font>
      <sz val="10"/>
      <name val="Times New Roman"/>
      <family val="1"/>
    </font>
    <font>
      <sz val="10.5"/>
      <name val="標楷體"/>
      <family val="4"/>
      <charset val="136"/>
    </font>
    <font>
      <sz val="11"/>
      <name val="細明體"/>
      <family val="3"/>
      <charset val="136"/>
    </font>
    <font>
      <b/>
      <sz val="12"/>
      <name val="Times New Roman"/>
      <family val="1"/>
    </font>
    <font>
      <sz val="12"/>
      <name val="標楷體"/>
      <family val="4"/>
      <charset val="136"/>
    </font>
    <font>
      <sz val="12"/>
      <name val="細明體"/>
      <family val="3"/>
      <charset val="136"/>
    </font>
    <font>
      <sz val="10"/>
      <name val="細明體"/>
      <family val="3"/>
      <charset val="136"/>
    </font>
    <font>
      <u/>
      <vertAlign val="superscript"/>
      <sz val="17"/>
      <name val="標楷體"/>
      <family val="4"/>
      <charset val="136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0"/>
      <name val="華康粗黑體"/>
      <family val="3"/>
      <charset val="136"/>
    </font>
    <font>
      <b/>
      <sz val="10"/>
      <name val="細明體"/>
      <family val="3"/>
      <charset val="136"/>
    </font>
    <font>
      <sz val="10"/>
      <name val="新細明體"/>
      <family val="1"/>
      <charset val="136"/>
    </font>
    <font>
      <b/>
      <sz val="10"/>
      <name val="標楷體"/>
      <family val="4"/>
      <charset val="136"/>
    </font>
    <font>
      <sz val="15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/>
    <xf numFmtId="0" fontId="7" fillId="0" borderId="0"/>
    <xf numFmtId="0" fontId="2" fillId="0" borderId="0">
      <alignment vertical="center"/>
    </xf>
    <xf numFmtId="0" fontId="1" fillId="0" borderId="0"/>
    <xf numFmtId="0" fontId="7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7" fillId="0" borderId="0"/>
    <xf numFmtId="9" fontId="1" fillId="0" borderId="0" applyFont="0" applyFill="0" applyBorder="0" applyAlignment="0" applyProtection="0"/>
  </cellStyleXfs>
  <cellXfs count="1440">
    <xf numFmtId="0" fontId="0" fillId="0" borderId="0" xfId="0"/>
    <xf numFmtId="177" fontId="7" fillId="0" borderId="0" xfId="0" applyNumberFormat="1" applyFont="1" applyFill="1"/>
    <xf numFmtId="177" fontId="11" fillId="0" borderId="2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distributed" vertical="center"/>
    </xf>
    <xf numFmtId="177" fontId="8" fillId="0" borderId="0" xfId="0" applyNumberFormat="1" applyFont="1" applyFill="1" applyBorder="1" applyAlignment="1">
      <alignment horizontal="distributed" vertical="center"/>
    </xf>
    <xf numFmtId="177" fontId="9" fillId="0" borderId="2" xfId="0" applyNumberFormat="1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distributed" vertical="center"/>
    </xf>
    <xf numFmtId="177" fontId="11" fillId="0" borderId="0" xfId="0" applyNumberFormat="1" applyFont="1" applyFill="1" applyBorder="1" applyAlignment="1">
      <alignment horizontal="distributed" vertical="center"/>
    </xf>
    <xf numFmtId="177" fontId="14" fillId="0" borderId="0" xfId="0" applyNumberFormat="1" applyFont="1" applyFill="1" applyBorder="1" applyAlignment="1">
      <alignment horizontal="distributed" vertical="center"/>
    </xf>
    <xf numFmtId="177" fontId="14" fillId="0" borderId="2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distributed" vertical="center"/>
    </xf>
    <xf numFmtId="177" fontId="9" fillId="0" borderId="0" xfId="0" applyNumberFormat="1" applyFont="1" applyFill="1" applyBorder="1"/>
    <xf numFmtId="177" fontId="8" fillId="0" borderId="5" xfId="0" applyNumberFormat="1" applyFont="1" applyFill="1" applyBorder="1" applyAlignment="1">
      <alignment horizontal="distributed" vertical="center"/>
    </xf>
    <xf numFmtId="177" fontId="9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/>
    <xf numFmtId="177" fontId="15" fillId="0" borderId="0" xfId="0" applyNumberFormat="1" applyFont="1" applyFill="1" applyAlignment="1">
      <alignment horizontal="center"/>
    </xf>
    <xf numFmtId="177" fontId="9" fillId="0" borderId="2" xfId="0" applyNumberFormat="1" applyFont="1" applyFill="1" applyBorder="1" applyAlignment="1">
      <alignment horizontal="center"/>
    </xf>
    <xf numFmtId="177" fontId="14" fillId="0" borderId="0" xfId="0" applyNumberFormat="1" applyFont="1" applyFill="1" applyBorder="1"/>
    <xf numFmtId="177" fontId="11" fillId="0" borderId="2" xfId="8" applyNumberFormat="1" applyFont="1" applyFill="1" applyBorder="1" applyAlignment="1">
      <alignment horizontal="center" vertical="center"/>
    </xf>
    <xf numFmtId="177" fontId="8" fillId="0" borderId="4" xfId="8" applyNumberFormat="1" applyFont="1" applyFill="1" applyBorder="1" applyAlignment="1">
      <alignment horizontal="centerContinuous" vertical="center"/>
    </xf>
    <xf numFmtId="177" fontId="8" fillId="0" borderId="14" xfId="8" applyNumberFormat="1" applyFont="1" applyFill="1" applyBorder="1" applyAlignment="1">
      <alignment horizontal="centerContinuous" vertical="center"/>
    </xf>
    <xf numFmtId="177" fontId="11" fillId="0" borderId="0" xfId="8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/>
    <xf numFmtId="178" fontId="6" fillId="0" borderId="0" xfId="5" applyNumberFormat="1" applyFont="1" applyFill="1"/>
    <xf numFmtId="178" fontId="7" fillId="0" borderId="0" xfId="5" applyNumberFormat="1" applyFont="1" applyFill="1"/>
    <xf numFmtId="178" fontId="8" fillId="0" borderId="0" xfId="5" applyNumberFormat="1" applyFont="1" applyFill="1"/>
    <xf numFmtId="178" fontId="8" fillId="0" borderId="0" xfId="5" applyNumberFormat="1" applyFont="1" applyFill="1" applyAlignment="1">
      <alignment horizontal="center"/>
    </xf>
    <xf numFmtId="178" fontId="8" fillId="0" borderId="5" xfId="5" applyNumberFormat="1" applyFont="1" applyFill="1" applyBorder="1" applyAlignment="1">
      <alignment horizontal="right" vertical="center"/>
    </xf>
    <xf numFmtId="178" fontId="8" fillId="0" borderId="1" xfId="5" applyNumberFormat="1" applyFont="1" applyFill="1" applyBorder="1" applyAlignment="1">
      <alignment horizontal="center" vertical="center" wrapText="1"/>
    </xf>
    <xf numFmtId="178" fontId="8" fillId="0" borderId="2" xfId="5" applyNumberFormat="1" applyFont="1" applyFill="1" applyBorder="1" applyAlignment="1">
      <alignment horizontal="center" vertical="center" wrapText="1"/>
    </xf>
    <xf numFmtId="178" fontId="8" fillId="0" borderId="3" xfId="5" applyNumberFormat="1" applyFont="1" applyFill="1" applyBorder="1" applyAlignment="1">
      <alignment horizontal="center" vertical="center" wrapText="1"/>
    </xf>
    <xf numFmtId="178" fontId="11" fillId="0" borderId="2" xfId="5" applyNumberFormat="1" applyFont="1" applyFill="1" applyBorder="1" applyAlignment="1">
      <alignment horizontal="center" vertical="center"/>
    </xf>
    <xf numFmtId="178" fontId="11" fillId="0" borderId="0" xfId="5" applyNumberFormat="1" applyFont="1" applyFill="1"/>
    <xf numFmtId="178" fontId="8" fillId="0" borderId="0" xfId="5" applyNumberFormat="1" applyFont="1" applyFill="1" applyBorder="1" applyAlignment="1">
      <alignment horizontal="distributed" vertical="center"/>
    </xf>
    <xf numFmtId="178" fontId="13" fillId="0" borderId="0" xfId="5" applyNumberFormat="1" applyFont="1" applyFill="1" applyBorder="1" applyAlignment="1">
      <alignment horizontal="distributed" vertical="center"/>
    </xf>
    <xf numFmtId="178" fontId="11" fillId="0" borderId="0" xfId="5" applyNumberFormat="1" applyFont="1" applyFill="1" applyBorder="1" applyAlignment="1">
      <alignment horizontal="distributed" vertical="center"/>
    </xf>
    <xf numFmtId="178" fontId="15" fillId="0" borderId="0" xfId="5" applyNumberFormat="1" applyFont="1" applyFill="1"/>
    <xf numFmtId="178" fontId="15" fillId="0" borderId="0" xfId="5" applyNumberFormat="1" applyFont="1" applyFill="1" applyAlignment="1">
      <alignment horizontal="center"/>
    </xf>
    <xf numFmtId="178" fontId="7" fillId="0" borderId="5" xfId="5" applyNumberFormat="1" applyFont="1" applyFill="1" applyBorder="1"/>
    <xf numFmtId="178" fontId="11" fillId="0" borderId="0" xfId="5" applyNumberFormat="1" applyFont="1" applyFill="1" applyBorder="1"/>
    <xf numFmtId="177" fontId="1" fillId="0" borderId="0" xfId="8" applyNumberFormat="1" applyFont="1" applyFill="1" applyBorder="1"/>
    <xf numFmtId="177" fontId="1" fillId="0" borderId="0" xfId="0" applyNumberFormat="1" applyFont="1" applyFill="1" applyBorder="1" applyAlignment="1">
      <alignment horizontal="distributed" vertical="center"/>
    </xf>
    <xf numFmtId="177" fontId="1" fillId="0" borderId="0" xfId="0" applyNumberFormat="1" applyFont="1" applyFill="1"/>
    <xf numFmtId="177" fontId="1" fillId="0" borderId="0" xfId="0" applyNumberFormat="1" applyFont="1" applyFill="1" applyBorder="1"/>
    <xf numFmtId="177" fontId="1" fillId="0" borderId="0" xfId="0" applyNumberFormat="1" applyFont="1" applyFill="1" applyAlignment="1">
      <alignment horizontal="right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right" vertical="center"/>
    </xf>
    <xf numFmtId="178" fontId="1" fillId="0" borderId="0" xfId="5" applyNumberFormat="1" applyFont="1" applyFill="1"/>
    <xf numFmtId="178" fontId="1" fillId="0" borderId="0" xfId="5" applyNumberFormat="1" applyFont="1" applyFill="1" applyBorder="1"/>
    <xf numFmtId="179" fontId="11" fillId="0" borderId="0" xfId="0" applyNumberFormat="1" applyFont="1" applyFill="1" applyAlignment="1">
      <alignment vertical="center"/>
    </xf>
    <xf numFmtId="178" fontId="1" fillId="0" borderId="5" xfId="5" applyNumberFormat="1" applyFont="1" applyFill="1" applyBorder="1"/>
    <xf numFmtId="177" fontId="1" fillId="0" borderId="2" xfId="8" applyNumberFormat="1" applyFont="1" applyFill="1" applyBorder="1"/>
    <xf numFmtId="177" fontId="1" fillId="0" borderId="2" xfId="0" applyNumberFormat="1" applyFont="1" applyFill="1" applyBorder="1" applyAlignment="1">
      <alignment horizontal="right" vertical="center"/>
    </xf>
    <xf numFmtId="177" fontId="1" fillId="0" borderId="2" xfId="0" applyNumberFormat="1" applyFont="1" applyFill="1" applyBorder="1"/>
    <xf numFmtId="177" fontId="1" fillId="0" borderId="6" xfId="0" applyNumberFormat="1" applyFont="1" applyFill="1" applyBorder="1" applyAlignment="1">
      <alignment horizontal="right" vertical="center"/>
    </xf>
    <xf numFmtId="178" fontId="1" fillId="0" borderId="0" xfId="5" applyNumberFormat="1" applyFont="1" applyFill="1" applyAlignment="1">
      <alignment horizontal="right"/>
    </xf>
    <xf numFmtId="179" fontId="11" fillId="0" borderId="16" xfId="5" applyNumberFormat="1" applyFont="1" applyFill="1" applyBorder="1" applyAlignment="1">
      <alignment vertical="center"/>
    </xf>
    <xf numFmtId="179" fontId="11" fillId="0" borderId="18" xfId="5" applyNumberFormat="1" applyFont="1" applyFill="1" applyBorder="1" applyAlignment="1">
      <alignment vertical="center"/>
    </xf>
    <xf numFmtId="179" fontId="11" fillId="0" borderId="0" xfId="5" applyNumberFormat="1" applyFont="1" applyFill="1" applyBorder="1" applyAlignment="1">
      <alignment vertical="center"/>
    </xf>
    <xf numFmtId="179" fontId="11" fillId="0" borderId="17" xfId="5" applyNumberFormat="1" applyFont="1" applyFill="1" applyBorder="1" applyAlignment="1">
      <alignment vertical="center"/>
    </xf>
    <xf numFmtId="188" fontId="1" fillId="0" borderId="0" xfId="0" applyNumberFormat="1" applyFont="1" applyFill="1" applyAlignment="1">
      <alignment horizontal="right" vertical="center"/>
    </xf>
    <xf numFmtId="177" fontId="8" fillId="0" borderId="0" xfId="0" applyNumberFormat="1" applyFont="1" applyFill="1" applyBorder="1" applyAlignment="1">
      <alignment horizontal="left" vertical="center"/>
    </xf>
    <xf numFmtId="177" fontId="8" fillId="0" borderId="5" xfId="0" applyNumberFormat="1" applyFont="1" applyFill="1" applyBorder="1" applyAlignment="1">
      <alignment horizontal="left" vertical="center"/>
    </xf>
    <xf numFmtId="179" fontId="1" fillId="0" borderId="17" xfId="5" applyNumberFormat="1" applyFont="1" applyFill="1" applyBorder="1" applyAlignment="1">
      <alignment horizontal="right" vertical="center"/>
    </xf>
    <xf numFmtId="179" fontId="1" fillId="0" borderId="0" xfId="5" applyNumberFormat="1" applyFont="1" applyFill="1" applyBorder="1" applyAlignment="1">
      <alignment horizontal="right" vertical="center"/>
    </xf>
    <xf numFmtId="179" fontId="1" fillId="0" borderId="0" xfId="0" applyNumberFormat="1" applyFont="1" applyFill="1" applyAlignment="1">
      <alignment horizontal="right" vertical="center"/>
    </xf>
    <xf numFmtId="188" fontId="1" fillId="0" borderId="0" xfId="0" applyNumberFormat="1" applyFont="1" applyFill="1" applyAlignment="1">
      <alignment vertical="center"/>
    </xf>
    <xf numFmtId="179" fontId="1" fillId="0" borderId="0" xfId="0" applyNumberFormat="1" applyFont="1" applyFill="1" applyBorder="1" applyAlignment="1">
      <alignment horizontal="right" vertical="center"/>
    </xf>
    <xf numFmtId="177" fontId="1" fillId="0" borderId="17" xfId="0" applyNumberFormat="1" applyFont="1" applyFill="1" applyBorder="1" applyAlignment="1">
      <alignment horizontal="right"/>
    </xf>
    <xf numFmtId="177" fontId="1" fillId="0" borderId="0" xfId="0" applyNumberFormat="1" applyFont="1" applyFill="1" applyAlignment="1">
      <alignment horizontal="right"/>
    </xf>
    <xf numFmtId="177" fontId="1" fillId="0" borderId="0" xfId="0" applyNumberFormat="1" applyFont="1" applyFill="1" applyBorder="1" applyAlignment="1">
      <alignment horizontal="right"/>
    </xf>
    <xf numFmtId="178" fontId="1" fillId="0" borderId="17" xfId="5" applyNumberFormat="1" applyFont="1" applyFill="1" applyBorder="1" applyAlignment="1">
      <alignment horizontal="right"/>
    </xf>
    <xf numFmtId="188" fontId="1" fillId="0" borderId="0" xfId="0" applyNumberFormat="1" applyFont="1" applyFill="1"/>
    <xf numFmtId="188" fontId="1" fillId="0" borderId="0" xfId="0" applyNumberFormat="1" applyFont="1" applyFill="1" applyBorder="1" applyAlignment="1">
      <alignment horizontal="right" vertical="center"/>
    </xf>
    <xf numFmtId="178" fontId="1" fillId="0" borderId="19" xfId="5" applyNumberFormat="1" applyFont="1" applyFill="1" applyBorder="1" applyAlignment="1">
      <alignment horizontal="right"/>
    </xf>
    <xf numFmtId="178" fontId="1" fillId="0" borderId="5" xfId="5" applyNumberFormat="1" applyFont="1" applyFill="1" applyBorder="1" applyAlignment="1">
      <alignment horizontal="right"/>
    </xf>
    <xf numFmtId="179" fontId="1" fillId="0" borderId="5" xfId="0" applyNumberFormat="1" applyFont="1" applyFill="1" applyBorder="1" applyAlignment="1">
      <alignment horizontal="right" vertical="center"/>
    </xf>
    <xf numFmtId="188" fontId="1" fillId="0" borderId="19" xfId="0" applyNumberFormat="1" applyFont="1" applyFill="1" applyBorder="1" applyAlignment="1">
      <alignment vertical="center"/>
    </xf>
    <xf numFmtId="188" fontId="1" fillId="0" borderId="5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distributed" vertical="center"/>
    </xf>
    <xf numFmtId="177" fontId="7" fillId="0" borderId="0" xfId="0" applyNumberFormat="1" applyFont="1" applyFill="1" applyBorder="1"/>
    <xf numFmtId="178" fontId="0" fillId="0" borderId="17" xfId="5" applyNumberFormat="1" applyFont="1" applyFill="1" applyBorder="1" applyAlignment="1">
      <alignment horizontal="right"/>
    </xf>
    <xf numFmtId="178" fontId="7" fillId="0" borderId="2" xfId="5" applyNumberFormat="1" applyFont="1" applyFill="1" applyBorder="1" applyAlignment="1">
      <alignment horizontal="center" vertical="center"/>
    </xf>
    <xf numFmtId="178" fontId="7" fillId="0" borderId="0" xfId="5" applyNumberFormat="1" applyFont="1" applyFill="1" applyBorder="1" applyAlignment="1">
      <alignment horizontal="distributed" vertical="center"/>
    </xf>
    <xf numFmtId="178" fontId="7" fillId="0" borderId="6" xfId="5" applyNumberFormat="1" applyFont="1" applyFill="1" applyBorder="1" applyAlignment="1">
      <alignment horizontal="center"/>
    </xf>
    <xf numFmtId="179" fontId="7" fillId="0" borderId="0" xfId="0" applyNumberFormat="1" applyFont="1" applyFill="1" applyAlignment="1">
      <alignment vertical="center"/>
    </xf>
    <xf numFmtId="178" fontId="7" fillId="0" borderId="0" xfId="5" applyNumberFormat="1" applyFont="1" applyFill="1" applyBorder="1"/>
    <xf numFmtId="179" fontId="7" fillId="0" borderId="0" xfId="0" applyNumberFormat="1" applyFont="1" applyFill="1" applyAlignment="1">
      <alignment horizontal="right" vertical="center"/>
    </xf>
    <xf numFmtId="193" fontId="7" fillId="0" borderId="0" xfId="0" applyNumberFormat="1" applyFont="1" applyFill="1" applyAlignment="1">
      <alignment vertical="center"/>
    </xf>
    <xf numFmtId="179" fontId="7" fillId="0" borderId="0" xfId="0" applyNumberFormat="1" applyFont="1" applyFill="1" applyBorder="1" applyAlignment="1">
      <alignment horizontal="right" vertical="center"/>
    </xf>
    <xf numFmtId="193" fontId="7" fillId="0" borderId="17" xfId="0" applyNumberFormat="1" applyFont="1" applyFill="1" applyBorder="1" applyAlignment="1">
      <alignment vertical="center"/>
    </xf>
    <xf numFmtId="179" fontId="7" fillId="0" borderId="5" xfId="0" applyNumberFormat="1" applyFont="1" applyFill="1" applyBorder="1" applyAlignment="1">
      <alignment horizontal="right" vertical="center"/>
    </xf>
    <xf numFmtId="193" fontId="7" fillId="0" borderId="19" xfId="0" applyNumberFormat="1" applyFont="1" applyFill="1" applyBorder="1" applyAlignment="1">
      <alignment vertical="center"/>
    </xf>
    <xf numFmtId="193" fontId="7" fillId="0" borderId="5" xfId="0" applyNumberFormat="1" applyFont="1" applyFill="1" applyBorder="1" applyAlignment="1">
      <alignment vertical="center"/>
    </xf>
    <xf numFmtId="179" fontId="21" fillId="0" borderId="0" xfId="0" applyNumberFormat="1" applyFont="1" applyFill="1" applyAlignment="1">
      <alignment vertical="center"/>
    </xf>
    <xf numFmtId="179" fontId="21" fillId="0" borderId="0" xfId="5" applyNumberFormat="1" applyFont="1" applyFill="1" applyBorder="1" applyAlignment="1">
      <alignment vertical="center"/>
    </xf>
    <xf numFmtId="178" fontId="21" fillId="0" borderId="0" xfId="5" applyNumberFormat="1" applyFont="1" applyFill="1" applyBorder="1"/>
    <xf numFmtId="195" fontId="25" fillId="0" borderId="0" xfId="0" applyNumberFormat="1" applyFont="1" applyFill="1" applyAlignment="1">
      <alignment vertical="center"/>
    </xf>
    <xf numFmtId="195" fontId="25" fillId="0" borderId="5" xfId="0" applyNumberFormat="1" applyFont="1" applyFill="1" applyBorder="1" applyAlignment="1">
      <alignment vertical="center"/>
    </xf>
    <xf numFmtId="195" fontId="24" fillId="0" borderId="0" xfId="0" applyNumberFormat="1" applyFont="1" applyFill="1" applyAlignment="1">
      <alignment vertical="center"/>
    </xf>
    <xf numFmtId="195" fontId="24" fillId="0" borderId="0" xfId="6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horizontal="distributed" vertical="center"/>
    </xf>
    <xf numFmtId="177" fontId="8" fillId="0" borderId="3" xfId="8" applyNumberFormat="1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distributed" vertical="center"/>
    </xf>
    <xf numFmtId="178" fontId="10" fillId="0" borderId="0" xfId="0" applyNumberFormat="1" applyFont="1" applyFill="1" applyBorder="1" applyAlignment="1">
      <alignment horizontal="distributed" vertical="center"/>
    </xf>
    <xf numFmtId="177" fontId="10" fillId="0" borderId="0" xfId="0" applyNumberFormat="1" applyFont="1" applyFill="1" applyBorder="1" applyAlignment="1">
      <alignment horizontal="distributed" vertical="center"/>
    </xf>
    <xf numFmtId="178" fontId="6" fillId="0" borderId="0" xfId="5" applyNumberFormat="1" applyFont="1" applyFill="1" applyAlignment="1">
      <alignment horizontal="left" vertical="center"/>
    </xf>
    <xf numFmtId="178" fontId="6" fillId="0" borderId="0" xfId="5" applyNumberFormat="1" applyFont="1" applyFill="1" applyAlignment="1">
      <alignment horizontal="right" vertical="center"/>
    </xf>
    <xf numFmtId="178" fontId="8" fillId="0" borderId="4" xfId="5" applyNumberFormat="1" applyFont="1" applyFill="1" applyBorder="1" applyAlignment="1">
      <alignment horizontal="center" vertical="center" wrapText="1"/>
    </xf>
    <xf numFmtId="177" fontId="25" fillId="0" borderId="0" xfId="0" applyNumberFormat="1" applyFont="1" applyFill="1"/>
    <xf numFmtId="179" fontId="24" fillId="0" borderId="0" xfId="0" applyNumberFormat="1" applyFont="1" applyFill="1" applyAlignment="1">
      <alignment vertical="center"/>
    </xf>
    <xf numFmtId="177" fontId="27" fillId="0" borderId="0" xfId="0" applyNumberFormat="1" applyFont="1" applyFill="1" applyBorder="1" applyAlignment="1">
      <alignment horizontal="distributed" vertical="center"/>
    </xf>
    <xf numFmtId="177" fontId="24" fillId="0" borderId="0" xfId="0" applyNumberFormat="1" applyFont="1" applyFill="1" applyBorder="1" applyAlignment="1">
      <alignment horizontal="distributed" vertical="center"/>
    </xf>
    <xf numFmtId="177" fontId="25" fillId="0" borderId="0" xfId="0" applyNumberFormat="1" applyFont="1" applyFill="1" applyBorder="1" applyAlignment="1">
      <alignment horizontal="distributed" vertical="center"/>
    </xf>
    <xf numFmtId="177" fontId="28" fillId="0" borderId="0" xfId="0" applyNumberFormat="1" applyFont="1" applyFill="1" applyBorder="1" applyAlignment="1">
      <alignment horizontal="distributed" vertical="center"/>
    </xf>
    <xf numFmtId="177" fontId="27" fillId="0" borderId="5" xfId="0" applyNumberFormat="1" applyFont="1" applyFill="1" applyBorder="1" applyAlignment="1">
      <alignment horizontal="distributed" vertical="center"/>
    </xf>
    <xf numFmtId="178" fontId="26" fillId="0" borderId="0" xfId="6" applyNumberFormat="1" applyFont="1" applyFill="1"/>
    <xf numFmtId="178" fontId="25" fillId="0" borderId="0" xfId="6" applyNumberFormat="1" applyFont="1" applyFill="1"/>
    <xf numFmtId="178" fontId="27" fillId="0" borderId="0" xfId="6" applyNumberFormat="1" applyFont="1" applyFill="1"/>
    <xf numFmtId="178" fontId="27" fillId="0" borderId="0" xfId="6" applyNumberFormat="1" applyFont="1" applyFill="1" applyAlignment="1">
      <alignment horizontal="center"/>
    </xf>
    <xf numFmtId="178" fontId="25" fillId="0" borderId="5" xfId="6" applyNumberFormat="1" applyFont="1" applyFill="1" applyBorder="1"/>
    <xf numFmtId="178" fontId="27" fillId="0" borderId="5" xfId="6" applyNumberFormat="1" applyFont="1" applyFill="1" applyBorder="1" applyAlignment="1">
      <alignment horizontal="right" vertical="center"/>
    </xf>
    <xf numFmtId="178" fontId="27" fillId="0" borderId="1" xfId="6" applyNumberFormat="1" applyFont="1" applyFill="1" applyBorder="1" applyAlignment="1">
      <alignment horizontal="center" vertical="center" wrapText="1"/>
    </xf>
    <xf numFmtId="178" fontId="27" fillId="0" borderId="2" xfId="6" applyNumberFormat="1" applyFont="1" applyFill="1" applyBorder="1" applyAlignment="1">
      <alignment horizontal="center" vertical="center" wrapText="1"/>
    </xf>
    <xf numFmtId="178" fontId="27" fillId="0" borderId="3" xfId="6" applyNumberFormat="1" applyFont="1" applyFill="1" applyBorder="1" applyAlignment="1">
      <alignment horizontal="center" vertical="center" wrapText="1"/>
    </xf>
    <xf numFmtId="178" fontId="24" fillId="0" borderId="2" xfId="6" applyNumberFormat="1" applyFont="1" applyFill="1" applyBorder="1" applyAlignment="1">
      <alignment horizontal="center" vertical="center"/>
    </xf>
    <xf numFmtId="178" fontId="31" fillId="0" borderId="0" xfId="6" applyNumberFormat="1" applyFont="1" applyFill="1"/>
    <xf numFmtId="178" fontId="31" fillId="0" borderId="0" xfId="6" applyNumberFormat="1" applyFont="1" applyFill="1" applyAlignment="1">
      <alignment horizontal="center"/>
    </xf>
    <xf numFmtId="178" fontId="25" fillId="0" borderId="0" xfId="6" applyNumberFormat="1" applyFont="1" applyFill="1" applyBorder="1"/>
    <xf numFmtId="178" fontId="27" fillId="0" borderId="0" xfId="6" applyNumberFormat="1" applyFont="1" applyFill="1" applyBorder="1" applyAlignment="1">
      <alignment horizontal="distributed" vertical="center"/>
    </xf>
    <xf numFmtId="178" fontId="25" fillId="0" borderId="0" xfId="6" applyNumberFormat="1" applyFont="1" applyFill="1" applyBorder="1" applyAlignment="1">
      <alignment horizontal="distributed" vertical="center"/>
    </xf>
    <xf numFmtId="178" fontId="25" fillId="0" borderId="2" xfId="6" applyNumberFormat="1" applyFont="1" applyFill="1" applyBorder="1" applyAlignment="1">
      <alignment horizontal="center" vertical="center"/>
    </xf>
    <xf numFmtId="178" fontId="30" fillId="0" borderId="0" xfId="6" applyNumberFormat="1" applyFont="1" applyFill="1" applyBorder="1" applyAlignment="1">
      <alignment horizontal="distributed" vertical="center"/>
    </xf>
    <xf numFmtId="178" fontId="24" fillId="0" borderId="2" xfId="0" applyNumberFormat="1" applyFont="1" applyFill="1" applyBorder="1" applyAlignment="1">
      <alignment horizontal="center" vertical="center"/>
    </xf>
    <xf numFmtId="177" fontId="27" fillId="0" borderId="4" xfId="9" applyNumberFormat="1" applyFont="1" applyFill="1" applyBorder="1" applyAlignment="1">
      <alignment horizontal="centerContinuous" vertical="center"/>
    </xf>
    <xf numFmtId="177" fontId="27" fillId="0" borderId="14" xfId="9" applyNumberFormat="1" applyFont="1" applyFill="1" applyBorder="1" applyAlignment="1">
      <alignment horizontal="centerContinuous" vertical="center"/>
    </xf>
    <xf numFmtId="179" fontId="24" fillId="0" borderId="16" xfId="6" applyNumberFormat="1" applyFont="1" applyFill="1" applyBorder="1" applyAlignment="1">
      <alignment vertical="center"/>
    </xf>
    <xf numFmtId="179" fontId="24" fillId="0" borderId="18" xfId="6" applyNumberFormat="1" applyFont="1" applyFill="1" applyBorder="1" applyAlignment="1">
      <alignment vertical="center"/>
    </xf>
    <xf numFmtId="178" fontId="24" fillId="0" borderId="0" xfId="6" applyNumberFormat="1" applyFont="1" applyFill="1" applyBorder="1"/>
    <xf numFmtId="179" fontId="24" fillId="0" borderId="17" xfId="6" applyNumberFormat="1" applyFont="1" applyFill="1" applyBorder="1" applyAlignment="1">
      <alignment vertical="center"/>
    </xf>
    <xf numFmtId="179" fontId="24" fillId="0" borderId="0" xfId="6" applyNumberFormat="1" applyFont="1" applyFill="1" applyBorder="1" applyAlignment="1">
      <alignment vertical="center"/>
    </xf>
    <xf numFmtId="178" fontId="24" fillId="0" borderId="0" xfId="0" applyNumberFormat="1" applyFont="1" applyFill="1" applyBorder="1"/>
    <xf numFmtId="177" fontId="24" fillId="0" borderId="2" xfId="9" applyNumberFormat="1" applyFont="1" applyFill="1" applyBorder="1" applyAlignment="1">
      <alignment horizontal="center" vertical="center"/>
    </xf>
    <xf numFmtId="195" fontId="25" fillId="0" borderId="19" xfId="0" applyNumberFormat="1" applyFont="1" applyFill="1" applyBorder="1" applyAlignment="1">
      <alignment vertical="center"/>
    </xf>
    <xf numFmtId="195" fontId="24" fillId="0" borderId="0" xfId="9" applyNumberFormat="1" applyFont="1" applyFill="1" applyBorder="1" applyAlignment="1">
      <alignment horizontal="center" vertical="center"/>
    </xf>
    <xf numFmtId="178" fontId="24" fillId="0" borderId="0" xfId="6" applyNumberFormat="1" applyFont="1" applyFill="1" applyBorder="1" applyAlignment="1">
      <alignment horizontal="distributed" vertical="center"/>
    </xf>
    <xf numFmtId="195" fontId="25" fillId="0" borderId="17" xfId="0" applyNumberFormat="1" applyFont="1" applyFill="1" applyBorder="1" applyAlignment="1">
      <alignment vertical="center"/>
    </xf>
    <xf numFmtId="178" fontId="25" fillId="0" borderId="6" xfId="6" applyNumberFormat="1" applyFont="1" applyFill="1" applyBorder="1" applyAlignment="1">
      <alignment horizontal="center"/>
    </xf>
    <xf numFmtId="188" fontId="11" fillId="0" borderId="0" xfId="0" applyNumberFormat="1" applyFont="1" applyFill="1" applyAlignment="1">
      <alignment vertical="center"/>
    </xf>
    <xf numFmtId="179" fontId="0" fillId="0" borderId="0" xfId="0" applyNumberFormat="1" applyFont="1" applyFill="1" applyAlignment="1">
      <alignment vertical="center"/>
    </xf>
    <xf numFmtId="179" fontId="0" fillId="0" borderId="5" xfId="0" applyNumberFormat="1" applyFont="1" applyFill="1" applyBorder="1" applyAlignment="1">
      <alignment vertical="center"/>
    </xf>
    <xf numFmtId="198" fontId="32" fillId="0" borderId="0" xfId="0" applyNumberFormat="1" applyFont="1" applyFill="1" applyBorder="1" applyAlignment="1">
      <alignment horizontal="right" vertical="center"/>
    </xf>
    <xf numFmtId="198" fontId="32" fillId="0" borderId="0" xfId="0" applyNumberFormat="1" applyFont="1" applyFill="1" applyAlignment="1">
      <alignment horizontal="right" vertical="center"/>
    </xf>
    <xf numFmtId="179" fontId="32" fillId="0" borderId="0" xfId="0" applyNumberFormat="1" applyFont="1" applyFill="1" applyAlignment="1">
      <alignment vertical="center"/>
    </xf>
    <xf numFmtId="179" fontId="33" fillId="0" borderId="0" xfId="0" applyNumberFormat="1" applyFont="1" applyFill="1" applyAlignment="1">
      <alignment vertical="center"/>
    </xf>
    <xf numFmtId="179" fontId="33" fillId="0" borderId="5" xfId="0" applyNumberFormat="1" applyFont="1" applyFill="1" applyBorder="1" applyAlignment="1">
      <alignment vertical="center"/>
    </xf>
    <xf numFmtId="177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horizontal="left" vertical="center"/>
    </xf>
    <xf numFmtId="177" fontId="6" fillId="0" borderId="0" xfId="0" applyNumberFormat="1" applyFont="1" applyFill="1"/>
    <xf numFmtId="177" fontId="0" fillId="0" borderId="0" xfId="0" applyNumberFormat="1" applyFont="1" applyFill="1"/>
    <xf numFmtId="177" fontId="8" fillId="0" borderId="0" xfId="0" applyNumberFormat="1" applyFont="1" applyFill="1"/>
    <xf numFmtId="177" fontId="8" fillId="0" borderId="0" xfId="0" applyNumberFormat="1" applyFont="1" applyFill="1" applyAlignment="1">
      <alignment horizontal="center"/>
    </xf>
    <xf numFmtId="177" fontId="0" fillId="0" borderId="5" xfId="0" applyNumberFormat="1" applyFont="1" applyFill="1" applyBorder="1"/>
    <xf numFmtId="177" fontId="8" fillId="0" borderId="5" xfId="0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7" fontId="0" fillId="0" borderId="11" xfId="0" applyNumberFormat="1" applyFont="1" applyFill="1" applyBorder="1"/>
    <xf numFmtId="177" fontId="8" fillId="0" borderId="7" xfId="0" applyNumberFormat="1" applyFont="1" applyFill="1" applyBorder="1" applyAlignment="1">
      <alignment vertical="center"/>
    </xf>
    <xf numFmtId="177" fontId="0" fillId="0" borderId="0" xfId="0" applyNumberFormat="1" applyFont="1" applyFill="1" applyBorder="1"/>
    <xf numFmtId="177" fontId="8" fillId="0" borderId="0" xfId="0" applyNumberFormat="1" applyFont="1" applyFill="1" applyAlignment="1">
      <alignment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8" fillId="0" borderId="20" xfId="0" applyNumberFormat="1" applyFont="1" applyFill="1" applyBorder="1" applyAlignment="1">
      <alignment vertical="center"/>
    </xf>
    <xf numFmtId="177" fontId="8" fillId="0" borderId="20" xfId="0" applyNumberFormat="1" applyFont="1" applyFill="1" applyBorder="1" applyAlignment="1">
      <alignment horizontal="right" vertical="center"/>
    </xf>
    <xf numFmtId="177" fontId="8" fillId="0" borderId="15" xfId="0" applyNumberFormat="1" applyFont="1" applyFill="1" applyBorder="1" applyAlignment="1">
      <alignment vertical="center"/>
    </xf>
    <xf numFmtId="177" fontId="8" fillId="0" borderId="3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177" fontId="8" fillId="0" borderId="8" xfId="0" applyNumberFormat="1" applyFont="1" applyFill="1" applyBorder="1" applyAlignment="1">
      <alignment horizontal="center" vertical="center" wrapText="1"/>
    </xf>
    <xf numFmtId="177" fontId="11" fillId="0" borderId="0" xfId="0" applyNumberFormat="1" applyFont="1" applyFill="1" applyBorder="1" applyAlignment="1">
      <alignment horizontal="center" vertical="center"/>
    </xf>
    <xf numFmtId="179" fontId="11" fillId="0" borderId="16" xfId="0" applyNumberFormat="1" applyFont="1" applyFill="1" applyBorder="1" applyAlignment="1">
      <alignment vertical="center"/>
    </xf>
    <xf numFmtId="179" fontId="11" fillId="0" borderId="18" xfId="0" applyNumberFormat="1" applyFont="1" applyFill="1" applyBorder="1" applyAlignment="1">
      <alignment vertical="center"/>
    </xf>
    <xf numFmtId="177" fontId="11" fillId="0" borderId="0" xfId="0" applyNumberFormat="1" applyFont="1" applyFill="1" applyBorder="1"/>
    <xf numFmtId="177" fontId="11" fillId="0" borderId="0" xfId="0" applyNumberFormat="1" applyFont="1" applyFill="1"/>
    <xf numFmtId="179" fontId="11" fillId="0" borderId="17" xfId="0" applyNumberFormat="1" applyFont="1" applyFill="1" applyBorder="1" applyAlignment="1">
      <alignment vertical="center"/>
    </xf>
    <xf numFmtId="179" fontId="11" fillId="0" borderId="0" xfId="0" applyNumberFormat="1" applyFont="1" applyFill="1" applyBorder="1" applyAlignment="1">
      <alignment vertical="center"/>
    </xf>
    <xf numFmtId="179" fontId="32" fillId="0" borderId="0" xfId="0" applyNumberFormat="1" applyFont="1" applyFill="1" applyBorder="1" applyAlignment="1">
      <alignment vertical="center"/>
    </xf>
    <xf numFmtId="179" fontId="11" fillId="0" borderId="0" xfId="0" applyNumberFormat="1" applyFont="1" applyFill="1" applyAlignment="1">
      <alignment horizontal="right" vertical="center"/>
    </xf>
    <xf numFmtId="179" fontId="32" fillId="0" borderId="17" xfId="0" applyNumberFormat="1" applyFont="1" applyFill="1" applyBorder="1" applyAlignment="1">
      <alignment vertical="center"/>
    </xf>
    <xf numFmtId="198" fontId="32" fillId="0" borderId="0" xfId="0" applyNumberFormat="1" applyFont="1" applyFill="1" applyAlignment="1">
      <alignment vertical="center"/>
    </xf>
    <xf numFmtId="198" fontId="11" fillId="0" borderId="0" xfId="0" applyNumberFormat="1" applyFont="1" applyFill="1" applyAlignment="1">
      <alignment horizontal="right" vertical="center"/>
    </xf>
    <xf numFmtId="198" fontId="32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horizontal="distributed" vertical="center"/>
    </xf>
    <xf numFmtId="177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/>
    </xf>
    <xf numFmtId="177" fontId="0" fillId="0" borderId="6" xfId="0" applyNumberFormat="1" applyFont="1" applyFill="1" applyBorder="1" applyAlignment="1">
      <alignment horizontal="center" vertical="center"/>
    </xf>
    <xf numFmtId="199" fontId="11" fillId="0" borderId="17" xfId="8" applyNumberFormat="1" applyFont="1" applyFill="1" applyBorder="1" applyAlignment="1">
      <alignment vertical="center"/>
    </xf>
    <xf numFmtId="199" fontId="11" fillId="0" borderId="0" xfId="8" applyNumberFormat="1" applyFont="1" applyFill="1" applyBorder="1" applyAlignment="1">
      <alignment vertical="center"/>
    </xf>
    <xf numFmtId="199" fontId="1" fillId="0" borderId="17" xfId="8" applyNumberFormat="1" applyFont="1" applyFill="1" applyBorder="1" applyAlignment="1">
      <alignment vertical="center"/>
    </xf>
    <xf numFmtId="199" fontId="1" fillId="0" borderId="0" xfId="8" applyNumberFormat="1" applyFont="1" applyFill="1" applyBorder="1" applyAlignment="1">
      <alignment vertical="center"/>
    </xf>
    <xf numFmtId="199" fontId="1" fillId="0" borderId="0" xfId="0" applyNumberFormat="1" applyFont="1" applyFill="1" applyAlignment="1">
      <alignment vertical="center"/>
    </xf>
    <xf numFmtId="199" fontId="1" fillId="0" borderId="0" xfId="0" applyNumberFormat="1" applyFont="1" applyFill="1" applyAlignment="1">
      <alignment horizontal="right" vertical="center"/>
    </xf>
    <xf numFmtId="199" fontId="1" fillId="0" borderId="19" xfId="8" applyNumberFormat="1" applyFont="1" applyFill="1" applyBorder="1" applyAlignment="1">
      <alignment vertical="center"/>
    </xf>
    <xf numFmtId="199" fontId="1" fillId="0" borderId="5" xfId="8" applyNumberFormat="1" applyFont="1" applyFill="1" applyBorder="1" applyAlignment="1">
      <alignment vertical="center"/>
    </xf>
    <xf numFmtId="199" fontId="1" fillId="0" borderId="5" xfId="0" applyNumberFormat="1" applyFont="1" applyFill="1" applyBorder="1" applyAlignment="1">
      <alignment vertical="center"/>
    </xf>
    <xf numFmtId="177" fontId="6" fillId="0" borderId="0" xfId="8" applyNumberFormat="1" applyFont="1" applyFill="1" applyAlignment="1">
      <alignment horizontal="centerContinuous" vertical="center"/>
    </xf>
    <xf numFmtId="177" fontId="6" fillId="0" borderId="0" xfId="8" applyNumberFormat="1" applyFont="1" applyFill="1" applyAlignment="1">
      <alignment horizontal="centerContinuous" vertical="top"/>
    </xf>
    <xf numFmtId="177" fontId="6" fillId="0" borderId="0" xfId="8" applyNumberFormat="1" applyFont="1" applyFill="1"/>
    <xf numFmtId="177" fontId="1" fillId="0" borderId="0" xfId="8" applyNumberFormat="1" applyFont="1" applyFill="1"/>
    <xf numFmtId="177" fontId="8" fillId="0" borderId="0" xfId="8" applyNumberFormat="1" applyFont="1" applyFill="1"/>
    <xf numFmtId="177" fontId="8" fillId="0" borderId="5" xfId="8" applyNumberFormat="1" applyFont="1" applyFill="1" applyBorder="1"/>
    <xf numFmtId="177" fontId="8" fillId="0" borderId="5" xfId="8" applyNumberFormat="1" applyFont="1" applyFill="1" applyBorder="1" applyAlignment="1">
      <alignment horizontal="center"/>
    </xf>
    <xf numFmtId="177" fontId="1" fillId="0" borderId="5" xfId="8" applyNumberFormat="1" applyFont="1" applyFill="1" applyBorder="1"/>
    <xf numFmtId="177" fontId="8" fillId="0" borderId="0" xfId="8" applyNumberFormat="1" applyFont="1" applyFill="1" applyAlignment="1">
      <alignment horizontal="right" vertical="center"/>
    </xf>
    <xf numFmtId="177" fontId="8" fillId="0" borderId="2" xfId="8" applyNumberFormat="1" applyFont="1" applyFill="1" applyBorder="1" applyAlignment="1">
      <alignment horizontal="center" vertical="center" wrapText="1"/>
    </xf>
    <xf numFmtId="177" fontId="8" fillId="0" borderId="0" xfId="8" applyNumberFormat="1" applyFont="1" applyFill="1" applyAlignment="1">
      <alignment wrapText="1"/>
    </xf>
    <xf numFmtId="179" fontId="11" fillId="0" borderId="16" xfId="8" applyNumberFormat="1" applyFont="1" applyFill="1" applyBorder="1" applyAlignment="1">
      <alignment vertical="center"/>
    </xf>
    <xf numFmtId="179" fontId="11" fillId="0" borderId="18" xfId="8" applyNumberFormat="1" applyFont="1" applyFill="1" applyBorder="1" applyAlignment="1">
      <alignment vertical="center"/>
    </xf>
    <xf numFmtId="177" fontId="11" fillId="0" borderId="0" xfId="8" applyNumberFormat="1" applyFont="1" applyFill="1"/>
    <xf numFmtId="179" fontId="11" fillId="0" borderId="17" xfId="8" applyNumberFormat="1" applyFont="1" applyFill="1" applyBorder="1" applyAlignment="1">
      <alignment vertical="center"/>
    </xf>
    <xf numFmtId="179" fontId="11" fillId="0" borderId="0" xfId="8" applyNumberFormat="1" applyFont="1" applyFill="1" applyBorder="1" applyAlignment="1">
      <alignment vertical="center"/>
    </xf>
    <xf numFmtId="179" fontId="11" fillId="0" borderId="0" xfId="8" applyNumberFormat="1" applyFont="1" applyFill="1" applyBorder="1" applyAlignment="1">
      <alignment horizontal="right" vertical="center"/>
    </xf>
    <xf numFmtId="179" fontId="1" fillId="0" borderId="0" xfId="0" applyNumberFormat="1" applyFont="1" applyFill="1" applyAlignment="1">
      <alignment vertical="center"/>
    </xf>
    <xf numFmtId="177" fontId="8" fillId="0" borderId="0" xfId="8" applyNumberFormat="1" applyFont="1" applyFill="1" applyBorder="1" applyAlignment="1">
      <alignment horizontal="distributed" vertical="center"/>
    </xf>
    <xf numFmtId="177" fontId="1" fillId="0" borderId="2" xfId="8" applyNumberFormat="1" applyFont="1" applyFill="1" applyBorder="1" applyAlignment="1">
      <alignment horizontal="center" vertical="center"/>
    </xf>
    <xf numFmtId="177" fontId="13" fillId="0" borderId="0" xfId="8" applyNumberFormat="1" applyFont="1" applyFill="1" applyBorder="1" applyAlignment="1">
      <alignment horizontal="distributed" vertical="center"/>
    </xf>
    <xf numFmtId="177" fontId="11" fillId="0" borderId="0" xfId="8" applyNumberFormat="1" applyFont="1" applyFill="1" applyBorder="1" applyAlignment="1">
      <alignment horizontal="distributed" vertical="center"/>
    </xf>
    <xf numFmtId="177" fontId="1" fillId="0" borderId="0" xfId="8" applyNumberFormat="1" applyFont="1" applyFill="1" applyBorder="1" applyAlignment="1">
      <alignment horizontal="distributed" vertical="center"/>
    </xf>
    <xf numFmtId="177" fontId="1" fillId="0" borderId="6" xfId="8" applyNumberFormat="1" applyFont="1" applyFill="1" applyBorder="1" applyAlignment="1">
      <alignment horizontal="center"/>
    </xf>
    <xf numFmtId="179" fontId="1" fillId="0" borderId="5" xfId="0" applyNumberFormat="1" applyFont="1" applyFill="1" applyBorder="1" applyAlignment="1">
      <alignment vertical="center"/>
    </xf>
    <xf numFmtId="177" fontId="1" fillId="0" borderId="0" xfId="8" applyNumberFormat="1" applyFont="1" applyFill="1" applyAlignment="1">
      <alignment horizontal="center"/>
    </xf>
    <xf numFmtId="177" fontId="15" fillId="0" borderId="0" xfId="8" applyNumberFormat="1" applyFont="1" applyFill="1"/>
    <xf numFmtId="177" fontId="15" fillId="0" borderId="0" xfId="8" applyNumberFormat="1" applyFont="1" applyFill="1" applyAlignment="1">
      <alignment horizontal="center"/>
    </xf>
    <xf numFmtId="177" fontId="1" fillId="0" borderId="2" xfId="0" applyNumberFormat="1" applyFont="1" applyFill="1" applyBorder="1" applyAlignment="1">
      <alignment horizontal="center"/>
    </xf>
    <xf numFmtId="177" fontId="1" fillId="0" borderId="6" xfId="0" applyNumberFormat="1" applyFont="1" applyFill="1" applyBorder="1" applyAlignment="1">
      <alignment horizontal="center" vertical="center"/>
    </xf>
    <xf numFmtId="188" fontId="0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horizontal="centerContinuous" vertical="center"/>
    </xf>
    <xf numFmtId="177" fontId="6" fillId="0" borderId="0" xfId="0" applyNumberFormat="1" applyFont="1" applyFill="1" applyAlignment="1">
      <alignment horizontal="centerContinuous" vertical="top"/>
    </xf>
    <xf numFmtId="177" fontId="6" fillId="0" borderId="0" xfId="0" applyNumberFormat="1" applyFont="1" applyFill="1" applyBorder="1"/>
    <xf numFmtId="177" fontId="8" fillId="0" borderId="9" xfId="0" applyNumberFormat="1" applyFont="1" applyFill="1" applyBorder="1" applyAlignment="1">
      <alignment horizontal="distributed" vertical="center" wrapText="1"/>
    </xf>
    <xf numFmtId="177" fontId="8" fillId="0" borderId="10" xfId="0" applyNumberFormat="1" applyFont="1" applyFill="1" applyBorder="1" applyAlignment="1">
      <alignment horizontal="center" vertical="center" wrapText="1"/>
    </xf>
    <xf numFmtId="177" fontId="8" fillId="0" borderId="11" xfId="0" applyNumberFormat="1" applyFont="1" applyFill="1" applyBorder="1" applyAlignment="1">
      <alignment horizontal="center" vertical="center" wrapText="1"/>
    </xf>
    <xf numFmtId="179" fontId="12" fillId="0" borderId="0" xfId="5" applyNumberFormat="1" applyFont="1" applyFill="1" applyBorder="1" applyAlignment="1">
      <alignment horizontal="right" vertical="top"/>
    </xf>
    <xf numFmtId="181" fontId="0" fillId="0" borderId="0" xfId="0" applyNumberFormat="1" applyFont="1" applyFill="1"/>
    <xf numFmtId="177" fontId="0" fillId="0" borderId="6" xfId="0" applyNumberFormat="1" applyFont="1" applyFill="1" applyBorder="1" applyAlignment="1">
      <alignment horizontal="center"/>
    </xf>
    <xf numFmtId="177" fontId="8" fillId="0" borderId="7" xfId="0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center" vertical="center"/>
    </xf>
    <xf numFmtId="195" fontId="11" fillId="0" borderId="0" xfId="0" applyNumberFormat="1" applyFont="1" applyFill="1" applyBorder="1" applyAlignment="1">
      <alignment vertical="center"/>
    </xf>
    <xf numFmtId="195" fontId="0" fillId="0" borderId="0" xfId="0" applyNumberFormat="1" applyFont="1" applyFill="1" applyAlignment="1">
      <alignment vertical="center"/>
    </xf>
    <xf numFmtId="195" fontId="0" fillId="0" borderId="0" xfId="0" applyNumberFormat="1" applyFont="1" applyFill="1"/>
    <xf numFmtId="195" fontId="0" fillId="0" borderId="0" xfId="0" applyNumberFormat="1" applyFont="1" applyFill="1" applyBorder="1" applyAlignment="1">
      <alignment vertical="center"/>
    </xf>
    <xf numFmtId="195" fontId="0" fillId="0" borderId="5" xfId="0" applyNumberFormat="1" applyFont="1" applyFill="1" applyBorder="1" applyAlignment="1">
      <alignment vertical="center"/>
    </xf>
    <xf numFmtId="195" fontId="11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horizontal="justify"/>
    </xf>
    <xf numFmtId="177" fontId="8" fillId="0" borderId="5" xfId="0" applyNumberFormat="1" applyFont="1" applyFill="1" applyBorder="1"/>
    <xf numFmtId="177" fontId="8" fillId="0" borderId="12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Alignment="1">
      <alignment horizontal="center" vertical="center" wrapText="1"/>
    </xf>
    <xf numFmtId="177" fontId="8" fillId="0" borderId="20" xfId="0" applyNumberFormat="1" applyFont="1" applyFill="1" applyBorder="1" applyAlignment="1">
      <alignment vertical="center" shrinkToFit="1"/>
    </xf>
    <xf numFmtId="177" fontId="8" fillId="0" borderId="15" xfId="0" applyNumberFormat="1" applyFont="1" applyFill="1" applyBorder="1" applyAlignment="1">
      <alignment vertical="center" shrinkToFit="1"/>
    </xf>
    <xf numFmtId="177" fontId="8" fillId="0" borderId="15" xfId="0" applyNumberFormat="1" applyFont="1" applyFill="1" applyBorder="1" applyAlignment="1">
      <alignment horizontal="center" vertical="center" wrapText="1"/>
    </xf>
    <xf numFmtId="177" fontId="8" fillId="0" borderId="13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 wrapText="1"/>
    </xf>
    <xf numFmtId="177" fontId="36" fillId="0" borderId="0" xfId="0" applyNumberFormat="1" applyFont="1" applyFill="1" applyBorder="1" applyAlignment="1">
      <alignment horizontal="right" vertical="center"/>
    </xf>
    <xf numFmtId="188" fontId="11" fillId="0" borderId="0" xfId="0" applyNumberFormat="1" applyFont="1" applyFill="1" applyBorder="1" applyAlignment="1">
      <alignment vertical="center"/>
    </xf>
    <xf numFmtId="188" fontId="11" fillId="0" borderId="17" xfId="0" applyNumberFormat="1" applyFont="1" applyFill="1" applyBorder="1" applyAlignment="1">
      <alignment vertical="center"/>
    </xf>
    <xf numFmtId="190" fontId="11" fillId="0" borderId="0" xfId="0" applyNumberFormat="1" applyFont="1" applyFill="1"/>
    <xf numFmtId="186" fontId="11" fillId="0" borderId="0" xfId="0" applyNumberFormat="1" applyFont="1" applyFill="1"/>
    <xf numFmtId="177" fontId="15" fillId="0" borderId="2" xfId="0" applyNumberFormat="1" applyFont="1" applyFill="1" applyBorder="1" applyAlignment="1">
      <alignment horizontal="center"/>
    </xf>
    <xf numFmtId="177" fontId="8" fillId="0" borderId="0" xfId="0" applyNumberFormat="1" applyFont="1" applyFill="1" applyAlignment="1">
      <alignment vertical="top"/>
    </xf>
    <xf numFmtId="177" fontId="8" fillId="0" borderId="0" xfId="0" applyNumberFormat="1" applyFont="1" applyFill="1" applyBorder="1" applyAlignment="1">
      <alignment horizontal="left" vertical="top" wrapText="1"/>
    </xf>
    <xf numFmtId="195" fontId="11" fillId="0" borderId="17" xfId="0" applyNumberFormat="1" applyFont="1" applyFill="1" applyBorder="1" applyAlignment="1">
      <alignment vertical="center"/>
    </xf>
    <xf numFmtId="195" fontId="0" fillId="0" borderId="17" xfId="0" applyNumberFormat="1" applyFont="1" applyFill="1" applyBorder="1" applyAlignment="1">
      <alignment vertical="center"/>
    </xf>
    <xf numFmtId="195" fontId="0" fillId="0" borderId="19" xfId="0" applyNumberFormat="1" applyFont="1" applyFill="1" applyBorder="1" applyAlignment="1">
      <alignment vertical="center"/>
    </xf>
    <xf numFmtId="177" fontId="6" fillId="0" borderId="0" xfId="0" applyNumberFormat="1" applyFont="1" applyFill="1" applyAlignment="1">
      <alignment vertical="top"/>
    </xf>
    <xf numFmtId="177" fontId="6" fillId="0" borderId="5" xfId="0" applyNumberFormat="1" applyFont="1" applyFill="1" applyBorder="1" applyAlignment="1">
      <alignment vertical="top"/>
    </xf>
    <xf numFmtId="177" fontId="8" fillId="0" borderId="7" xfId="0" applyNumberFormat="1" applyFont="1" applyFill="1" applyBorder="1" applyAlignment="1">
      <alignment vertical="center" wrapText="1"/>
    </xf>
    <xf numFmtId="177" fontId="8" fillId="0" borderId="9" xfId="0" applyNumberFormat="1" applyFont="1" applyFill="1" applyBorder="1" applyAlignment="1">
      <alignment vertical="center" wrapText="1"/>
    </xf>
    <xf numFmtId="177" fontId="23" fillId="0" borderId="3" xfId="0" applyNumberFormat="1" applyFont="1" applyFill="1" applyBorder="1" applyAlignment="1">
      <alignment horizontal="center" vertical="center" wrapText="1"/>
    </xf>
    <xf numFmtId="177" fontId="23" fillId="0" borderId="0" xfId="0" applyNumberFormat="1" applyFont="1" applyFill="1" applyBorder="1" applyAlignment="1">
      <alignment horizontal="center" vertical="center" wrapText="1"/>
    </xf>
    <xf numFmtId="179" fontId="12" fillId="0" borderId="18" xfId="0" applyNumberFormat="1" applyFont="1" applyFill="1" applyBorder="1" applyAlignment="1">
      <alignment horizontal="right" vertical="center"/>
    </xf>
    <xf numFmtId="179" fontId="12" fillId="0" borderId="0" xfId="0" applyNumberFormat="1" applyFont="1" applyFill="1" applyBorder="1" applyAlignment="1">
      <alignment horizontal="right" vertical="center"/>
    </xf>
    <xf numFmtId="177" fontId="37" fillId="0" borderId="0" xfId="0" applyNumberFormat="1" applyFont="1" applyFill="1" applyAlignment="1">
      <alignment vertical="center"/>
    </xf>
    <xf numFmtId="177" fontId="37" fillId="0" borderId="0" xfId="0" applyNumberFormat="1" applyFont="1" applyFill="1" applyBorder="1" applyAlignment="1">
      <alignment vertical="center"/>
    </xf>
    <xf numFmtId="195" fontId="0" fillId="0" borderId="0" xfId="0" applyNumberFormat="1" applyFont="1" applyFill="1" applyBorder="1" applyAlignment="1">
      <alignment horizontal="right" vertical="center"/>
    </xf>
    <xf numFmtId="195" fontId="0" fillId="0" borderId="5" xfId="0" applyNumberFormat="1" applyFont="1" applyFill="1" applyBorder="1" applyAlignment="1">
      <alignment horizontal="right" vertical="center"/>
    </xf>
    <xf numFmtId="177" fontId="8" fillId="0" borderId="20" xfId="0" applyNumberFormat="1" applyFont="1" applyFill="1" applyBorder="1" applyAlignment="1">
      <alignment vertical="center" wrapText="1"/>
    </xf>
    <xf numFmtId="177" fontId="8" fillId="0" borderId="15" xfId="0" applyNumberFormat="1" applyFont="1" applyFill="1" applyBorder="1" applyAlignment="1">
      <alignment vertical="center" wrapText="1"/>
    </xf>
    <xf numFmtId="195" fontId="11" fillId="0" borderId="0" xfId="0" applyNumberFormat="1" applyFont="1" applyFill="1" applyBorder="1" applyAlignment="1">
      <alignment horizontal="right" vertical="center"/>
    </xf>
    <xf numFmtId="177" fontId="23" fillId="0" borderId="0" xfId="0" applyNumberFormat="1" applyFont="1" applyFill="1" applyBorder="1" applyAlignment="1">
      <alignment horizontal="left" vertical="center" wrapText="1"/>
    </xf>
    <xf numFmtId="177" fontId="15" fillId="0" borderId="0" xfId="0" applyNumberFormat="1" applyFont="1" applyFill="1" applyBorder="1"/>
    <xf numFmtId="177" fontId="38" fillId="0" borderId="4" xfId="0" applyNumberFormat="1" applyFont="1" applyFill="1" applyBorder="1" applyAlignment="1">
      <alignment horizontal="center" vertical="center" wrapText="1"/>
    </xf>
    <xf numFmtId="177" fontId="38" fillId="0" borderId="15" xfId="0" applyNumberFormat="1" applyFont="1" applyFill="1" applyBorder="1" applyAlignment="1">
      <alignment horizontal="center" vertical="center" wrapText="1"/>
    </xf>
    <xf numFmtId="177" fontId="38" fillId="0" borderId="8" xfId="0" applyNumberFormat="1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/>
    </xf>
    <xf numFmtId="177" fontId="8" fillId="0" borderId="4" xfId="0" applyNumberFormat="1" applyFont="1" applyFill="1" applyBorder="1" applyAlignment="1">
      <alignment horizontal="centerContinuous" vertical="center"/>
    </xf>
    <xf numFmtId="177" fontId="8" fillId="0" borderId="14" xfId="0" applyNumberFormat="1" applyFont="1" applyFill="1" applyBorder="1" applyAlignment="1">
      <alignment horizontal="centerContinuous" vertical="center"/>
    </xf>
    <xf numFmtId="195" fontId="11" fillId="0" borderId="0" xfId="0" applyNumberFormat="1" applyFont="1" applyFill="1" applyAlignment="1">
      <alignment horizontal="right" vertical="center"/>
    </xf>
    <xf numFmtId="177" fontId="23" fillId="0" borderId="0" xfId="0" applyNumberFormat="1" applyFont="1" applyFill="1" applyAlignment="1">
      <alignment vertical="top"/>
    </xf>
    <xf numFmtId="177" fontId="15" fillId="0" borderId="0" xfId="0" applyNumberFormat="1" applyFont="1" applyFill="1" applyAlignment="1">
      <alignment vertical="top"/>
    </xf>
    <xf numFmtId="177" fontId="37" fillId="0" borderId="0" xfId="0" applyNumberFormat="1" applyFont="1" applyFill="1" applyAlignment="1">
      <alignment vertical="top"/>
    </xf>
    <xf numFmtId="177" fontId="15" fillId="0" borderId="0" xfId="0" applyNumberFormat="1" applyFont="1" applyFill="1" applyAlignment="1">
      <alignment horizontal="center" vertical="top"/>
    </xf>
    <xf numFmtId="177" fontId="8" fillId="0" borderId="0" xfId="0" applyNumberFormat="1" applyFont="1" applyFill="1" applyAlignment="1">
      <alignment horizontal="right" vertical="center"/>
    </xf>
    <xf numFmtId="177" fontId="23" fillId="0" borderId="12" xfId="0" applyNumberFormat="1" applyFont="1" applyFill="1" applyBorder="1" applyAlignment="1">
      <alignment vertical="center" wrapText="1"/>
    </xf>
    <xf numFmtId="199" fontId="11" fillId="0" borderId="0" xfId="0" applyNumberFormat="1" applyFont="1" applyFill="1" applyAlignment="1">
      <alignment vertical="center"/>
    </xf>
    <xf numFmtId="199" fontId="11" fillId="0" borderId="0" xfId="0" applyNumberFormat="1" applyFont="1" applyFill="1" applyBorder="1" applyAlignment="1">
      <alignment horizontal="center" vertical="center"/>
    </xf>
    <xf numFmtId="199" fontId="0" fillId="0" borderId="0" xfId="0" applyNumberFormat="1" applyFont="1" applyFill="1" applyAlignment="1">
      <alignment vertical="center"/>
    </xf>
    <xf numFmtId="199" fontId="0" fillId="0" borderId="0" xfId="0" applyNumberFormat="1" applyFont="1" applyFill="1" applyBorder="1" applyAlignment="1">
      <alignment vertical="center"/>
    </xf>
    <xf numFmtId="199" fontId="0" fillId="0" borderId="5" xfId="0" applyNumberFormat="1" applyFont="1" applyFill="1" applyBorder="1" applyAlignment="1">
      <alignment vertical="center"/>
    </xf>
    <xf numFmtId="195" fontId="11" fillId="0" borderId="0" xfId="8" applyNumberFormat="1" applyFont="1" applyFill="1" applyBorder="1" applyAlignment="1">
      <alignment vertical="center"/>
    </xf>
    <xf numFmtId="177" fontId="11" fillId="0" borderId="0" xfId="0" applyNumberFormat="1" applyFont="1" applyFill="1" applyAlignment="1">
      <alignment horizontal="right" vertical="center"/>
    </xf>
    <xf numFmtId="179" fontId="11" fillId="0" borderId="0" xfId="0" applyNumberFormat="1" applyFont="1" applyFill="1" applyBorder="1" applyAlignment="1">
      <alignment horizontal="right" vertical="center"/>
    </xf>
    <xf numFmtId="0" fontId="0" fillId="0" borderId="0" xfId="0" applyFont="1" applyFill="1"/>
    <xf numFmtId="199" fontId="11" fillId="0" borderId="0" xfId="0" applyNumberFormat="1" applyFont="1" applyFill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179" fontId="0" fillId="0" borderId="0" xfId="0" applyNumberFormat="1" applyFont="1" applyFill="1"/>
    <xf numFmtId="179" fontId="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Alignment="1">
      <alignment horizontal="right" vertical="center"/>
    </xf>
    <xf numFmtId="181" fontId="11" fillId="0" borderId="0" xfId="0" applyNumberFormat="1" applyFont="1" applyFill="1" applyAlignment="1">
      <alignment horizontal="right" vertical="center"/>
    </xf>
    <xf numFmtId="199" fontId="11" fillId="0" borderId="0" xfId="10" applyNumberFormat="1" applyFont="1" applyFill="1" applyBorder="1" applyAlignment="1">
      <alignment vertical="center"/>
    </xf>
    <xf numFmtId="177" fontId="6" fillId="0" borderId="0" xfId="10" applyNumberFormat="1" applyFont="1" applyFill="1" applyAlignment="1">
      <alignment horizontal="centerContinuous" vertical="top"/>
    </xf>
    <xf numFmtId="177" fontId="6" fillId="0" borderId="0" xfId="10" applyNumberFormat="1" applyFont="1" applyFill="1" applyAlignment="1">
      <alignment horizontal="right" vertical="center"/>
    </xf>
    <xf numFmtId="177" fontId="6" fillId="0" borderId="0" xfId="10" applyNumberFormat="1" applyFont="1" applyFill="1" applyAlignment="1">
      <alignment horizontal="right" vertical="top"/>
    </xf>
    <xf numFmtId="177" fontId="6" fillId="0" borderId="0" xfId="10" applyNumberFormat="1" applyFont="1" applyFill="1"/>
    <xf numFmtId="177" fontId="1" fillId="0" borderId="5" xfId="10" applyNumberFormat="1" applyFont="1" applyFill="1" applyBorder="1"/>
    <xf numFmtId="177" fontId="8" fillId="0" borderId="5" xfId="10" applyNumberFormat="1" applyFont="1" applyFill="1" applyBorder="1"/>
    <xf numFmtId="177" fontId="8" fillId="0" borderId="5" xfId="10" applyNumberFormat="1" applyFont="1" applyFill="1" applyBorder="1" applyAlignment="1">
      <alignment horizontal="center"/>
    </xf>
    <xf numFmtId="177" fontId="1" fillId="0" borderId="0" xfId="10" applyNumberFormat="1" applyFont="1" applyFill="1"/>
    <xf numFmtId="177" fontId="8" fillId="0" borderId="5" xfId="10" applyNumberFormat="1" applyFont="1" applyFill="1" applyBorder="1" applyAlignment="1">
      <alignment horizontal="right" vertical="center"/>
    </xf>
    <xf numFmtId="177" fontId="8" fillId="0" borderId="2" xfId="10" applyNumberFormat="1" applyFont="1" applyFill="1" applyBorder="1" applyAlignment="1">
      <alignment horizontal="center" vertical="center" wrapText="1"/>
    </xf>
    <xf numFmtId="177" fontId="8" fillId="0" borderId="14" xfId="10" applyNumberFormat="1" applyFont="1" applyFill="1" applyBorder="1" applyAlignment="1">
      <alignment horizontal="centerContinuous" vertical="center" wrapText="1"/>
    </xf>
    <xf numFmtId="177" fontId="8" fillId="0" borderId="7" xfId="10" applyNumberFormat="1" applyFont="1" applyFill="1" applyBorder="1" applyAlignment="1">
      <alignment horizontal="centerContinuous" vertical="center" wrapText="1"/>
    </xf>
    <xf numFmtId="177" fontId="8" fillId="0" borderId="4" xfId="10" applyNumberFormat="1" applyFont="1" applyFill="1" applyBorder="1" applyAlignment="1">
      <alignment horizontal="centerContinuous" vertical="center" wrapText="1"/>
    </xf>
    <xf numFmtId="177" fontId="8" fillId="0" borderId="0" xfId="10" applyNumberFormat="1" applyFont="1" applyFill="1" applyAlignment="1">
      <alignment horizontal="center" vertical="center" wrapText="1"/>
    </xf>
    <xf numFmtId="177" fontId="8" fillId="0" borderId="3" xfId="10" applyNumberFormat="1" applyFont="1" applyFill="1" applyBorder="1" applyAlignment="1">
      <alignment horizontal="center" vertical="center" wrapText="1"/>
    </xf>
    <xf numFmtId="177" fontId="11" fillId="0" borderId="2" xfId="10" applyNumberFormat="1" applyFont="1" applyFill="1" applyBorder="1" applyAlignment="1">
      <alignment horizontal="center" vertical="center"/>
    </xf>
    <xf numFmtId="179" fontId="11" fillId="0" borderId="16" xfId="10" applyNumberFormat="1" applyFont="1" applyFill="1" applyBorder="1" applyAlignment="1">
      <alignment vertical="center"/>
    </xf>
    <xf numFmtId="179" fontId="11" fillId="0" borderId="18" xfId="10" applyNumberFormat="1" applyFont="1" applyFill="1" applyBorder="1" applyAlignment="1">
      <alignment vertical="center"/>
    </xf>
    <xf numFmtId="177" fontId="11" fillId="0" borderId="0" xfId="10" applyNumberFormat="1" applyFont="1" applyFill="1"/>
    <xf numFmtId="179" fontId="11" fillId="0" borderId="17" xfId="10" applyNumberFormat="1" applyFont="1" applyFill="1" applyBorder="1" applyAlignment="1">
      <alignment vertical="center"/>
    </xf>
    <xf numFmtId="179" fontId="11" fillId="0" borderId="0" xfId="10" applyNumberFormat="1" applyFont="1" applyFill="1" applyBorder="1" applyAlignment="1">
      <alignment vertical="center"/>
    </xf>
    <xf numFmtId="177" fontId="8" fillId="0" borderId="0" xfId="10" applyNumberFormat="1" applyFont="1" applyFill="1" applyBorder="1" applyAlignment="1">
      <alignment horizontal="distributed" vertical="center"/>
    </xf>
    <xf numFmtId="177" fontId="1" fillId="0" borderId="2" xfId="10" applyNumberFormat="1" applyFont="1" applyFill="1" applyBorder="1" applyAlignment="1">
      <alignment horizontal="center" vertical="center"/>
    </xf>
    <xf numFmtId="177" fontId="39" fillId="0" borderId="0" xfId="10" applyNumberFormat="1" applyFont="1" applyFill="1"/>
    <xf numFmtId="177" fontId="39" fillId="0" borderId="0" xfId="10" applyNumberFormat="1" applyFont="1" applyFill="1" applyAlignment="1">
      <alignment horizontal="center"/>
    </xf>
    <xf numFmtId="187" fontId="1" fillId="0" borderId="0" xfId="10" applyNumberFormat="1" applyFont="1" applyFill="1"/>
    <xf numFmtId="177" fontId="13" fillId="0" borderId="0" xfId="10" applyNumberFormat="1" applyFont="1" applyFill="1" applyBorder="1" applyAlignment="1">
      <alignment horizontal="distributed" vertical="center"/>
    </xf>
    <xf numFmtId="177" fontId="11" fillId="0" borderId="0" xfId="10" applyNumberFormat="1" applyFont="1" applyFill="1" applyBorder="1" applyAlignment="1">
      <alignment horizontal="distributed" vertical="center"/>
    </xf>
    <xf numFmtId="177" fontId="1" fillId="0" borderId="0" xfId="10" applyNumberFormat="1" applyFont="1" applyFill="1" applyBorder="1" applyAlignment="1">
      <alignment horizontal="distributed" vertical="center"/>
    </xf>
    <xf numFmtId="177" fontId="1" fillId="0" borderId="6" xfId="10" applyNumberFormat="1" applyFont="1" applyFill="1" applyBorder="1" applyAlignment="1">
      <alignment horizontal="center"/>
    </xf>
    <xf numFmtId="177" fontId="8" fillId="0" borderId="0" xfId="0" applyNumberFormat="1" applyFont="1" applyFill="1" applyBorder="1"/>
    <xf numFmtId="177" fontId="15" fillId="0" borderId="0" xfId="10" applyNumberFormat="1" applyFont="1" applyFill="1"/>
    <xf numFmtId="177" fontId="15" fillId="0" borderId="0" xfId="10" applyNumberFormat="1" applyFont="1" applyFill="1" applyAlignment="1">
      <alignment horizontal="center"/>
    </xf>
    <xf numFmtId="199" fontId="1" fillId="0" borderId="0" xfId="8" applyNumberFormat="1" applyFont="1" applyFill="1"/>
    <xf numFmtId="199" fontId="1" fillId="0" borderId="5" xfId="8" applyNumberFormat="1" applyFont="1" applyFill="1" applyBorder="1"/>
    <xf numFmtId="177" fontId="6" fillId="0" borderId="0" xfId="8" applyNumberFormat="1" applyFont="1" applyFill="1" applyAlignment="1">
      <alignment vertical="center"/>
    </xf>
    <xf numFmtId="177" fontId="6" fillId="0" borderId="0" xfId="8" applyNumberFormat="1" applyFont="1" applyFill="1" applyAlignment="1">
      <alignment horizontal="right" vertical="center"/>
    </xf>
    <xf numFmtId="177" fontId="6" fillId="0" borderId="0" xfId="8" applyNumberFormat="1" applyFont="1" applyFill="1" applyAlignment="1">
      <alignment horizontal="left" vertical="center"/>
    </xf>
    <xf numFmtId="177" fontId="8" fillId="0" borderId="5" xfId="8" applyNumberFormat="1" applyFont="1" applyFill="1" applyBorder="1" applyAlignment="1">
      <alignment horizontal="right" vertical="center"/>
    </xf>
    <xf numFmtId="177" fontId="8" fillId="0" borderId="0" xfId="8" applyNumberFormat="1" applyFont="1" applyFill="1" applyAlignment="1">
      <alignment horizontal="center" vertical="center" wrapText="1"/>
    </xf>
    <xf numFmtId="179" fontId="11" fillId="0" borderId="0" xfId="8" applyNumberFormat="1" applyFont="1" applyFill="1" applyAlignment="1">
      <alignment vertical="center"/>
    </xf>
    <xf numFmtId="199" fontId="40" fillId="0" borderId="0" xfId="9" applyNumberFormat="1" applyFont="1" applyFill="1" applyBorder="1" applyAlignment="1">
      <alignment vertical="center"/>
    </xf>
    <xf numFmtId="199" fontId="15" fillId="0" borderId="0" xfId="0" applyNumberFormat="1" applyFont="1" applyFill="1" applyAlignment="1">
      <alignment vertical="center"/>
    </xf>
    <xf numFmtId="199" fontId="15" fillId="0" borderId="5" xfId="0" applyNumberFormat="1" applyFont="1" applyFill="1" applyBorder="1" applyAlignment="1">
      <alignment vertical="center"/>
    </xf>
    <xf numFmtId="177" fontId="6" fillId="0" borderId="0" xfId="9" applyNumberFormat="1" applyFont="1" applyFill="1" applyAlignment="1">
      <alignment horizontal="centerContinuous" vertical="top"/>
    </xf>
    <xf numFmtId="2" fontId="6" fillId="0" borderId="0" xfId="9" applyNumberFormat="1" applyFont="1" applyFill="1" applyAlignment="1">
      <alignment horizontal="centerContinuous" vertical="top"/>
    </xf>
    <xf numFmtId="177" fontId="6" fillId="0" borderId="0" xfId="9" applyNumberFormat="1" applyFont="1" applyFill="1"/>
    <xf numFmtId="177" fontId="6" fillId="0" borderId="0" xfId="9" applyNumberFormat="1" applyFont="1" applyFill="1" applyAlignment="1">
      <alignment horizontal="right" vertical="center"/>
    </xf>
    <xf numFmtId="2" fontId="6" fillId="0" borderId="0" xfId="9" applyNumberFormat="1" applyFont="1" applyFill="1" applyAlignment="1">
      <alignment horizontal="left" vertical="center"/>
    </xf>
    <xf numFmtId="177" fontId="6" fillId="0" borderId="0" xfId="9" applyNumberFormat="1" applyFont="1" applyFill="1" applyBorder="1"/>
    <xf numFmtId="177" fontId="1" fillId="0" borderId="5" xfId="9" applyNumberFormat="1" applyFont="1" applyFill="1" applyBorder="1"/>
    <xf numFmtId="177" fontId="8" fillId="0" borderId="5" xfId="9" applyNumberFormat="1" applyFont="1" applyFill="1" applyBorder="1"/>
    <xf numFmtId="177" fontId="8" fillId="0" borderId="5" xfId="9" applyNumberFormat="1" applyFont="1" applyFill="1" applyBorder="1" applyAlignment="1">
      <alignment horizontal="center"/>
    </xf>
    <xf numFmtId="2" fontId="1" fillId="0" borderId="5" xfId="9" applyNumberFormat="1" applyFont="1" applyFill="1" applyBorder="1"/>
    <xf numFmtId="2" fontId="1" fillId="0" borderId="0" xfId="9" applyNumberFormat="1" applyFont="1" applyFill="1"/>
    <xf numFmtId="177" fontId="1" fillId="0" borderId="0" xfId="9" applyNumberFormat="1" applyFont="1" applyFill="1"/>
    <xf numFmtId="2" fontId="8" fillId="0" borderId="5" xfId="9" applyNumberFormat="1" applyFont="1" applyFill="1" applyBorder="1" applyAlignment="1">
      <alignment horizontal="right" vertical="center"/>
    </xf>
    <xf numFmtId="177" fontId="1" fillId="0" borderId="0" xfId="9" applyNumberFormat="1" applyFont="1" applyFill="1" applyBorder="1"/>
    <xf numFmtId="177" fontId="8" fillId="0" borderId="2" xfId="9" applyNumberFormat="1" applyFont="1" applyFill="1" applyBorder="1" applyAlignment="1">
      <alignment horizontal="center" vertical="center" wrapText="1"/>
    </xf>
    <xf numFmtId="177" fontId="8" fillId="0" borderId="3" xfId="9" applyNumberFormat="1" applyFont="1" applyFill="1" applyBorder="1" applyAlignment="1">
      <alignment horizontal="center" vertical="center" wrapText="1"/>
    </xf>
    <xf numFmtId="177" fontId="8" fillId="0" borderId="14" xfId="9" applyNumberFormat="1" applyFont="1" applyFill="1" applyBorder="1" applyAlignment="1">
      <alignment horizontal="center" vertical="center" wrapText="1"/>
    </xf>
    <xf numFmtId="2" fontId="8" fillId="0" borderId="8" xfId="9" applyNumberFormat="1" applyFont="1" applyFill="1" applyBorder="1" applyAlignment="1">
      <alignment horizontal="center" vertical="center" wrapText="1"/>
    </xf>
    <xf numFmtId="2" fontId="8" fillId="0" borderId="13" xfId="9" applyNumberFormat="1" applyFont="1" applyFill="1" applyBorder="1" applyAlignment="1">
      <alignment horizontal="center" vertical="center" wrapText="1"/>
    </xf>
    <xf numFmtId="177" fontId="11" fillId="0" borderId="2" xfId="9" applyNumberFormat="1" applyFont="1" applyFill="1" applyBorder="1" applyAlignment="1">
      <alignment horizontal="center" vertical="center"/>
    </xf>
    <xf numFmtId="179" fontId="11" fillId="0" borderId="16" xfId="9" applyNumberFormat="1" applyFont="1" applyFill="1" applyBorder="1" applyAlignment="1">
      <alignment vertical="center"/>
    </xf>
    <xf numFmtId="2" fontId="11" fillId="0" borderId="18" xfId="9" applyNumberFormat="1" applyFont="1" applyFill="1" applyBorder="1" applyAlignment="1">
      <alignment vertical="center"/>
    </xf>
    <xf numFmtId="179" fontId="11" fillId="0" borderId="18" xfId="9" applyNumberFormat="1" applyFont="1" applyFill="1" applyBorder="1" applyAlignment="1">
      <alignment vertical="center"/>
    </xf>
    <xf numFmtId="2" fontId="11" fillId="0" borderId="0" xfId="9" applyNumberFormat="1" applyFont="1" applyFill="1" applyBorder="1" applyAlignment="1">
      <alignment vertical="center"/>
    </xf>
    <xf numFmtId="179" fontId="12" fillId="0" borderId="18" xfId="9" applyNumberFormat="1" applyFont="1" applyFill="1" applyBorder="1" applyAlignment="1">
      <alignment horizontal="right" vertical="center"/>
    </xf>
    <xf numFmtId="179" fontId="12" fillId="0" borderId="18" xfId="9" applyNumberFormat="1" applyFont="1" applyFill="1" applyBorder="1" applyAlignment="1">
      <alignment vertical="center"/>
    </xf>
    <xf numFmtId="177" fontId="11" fillId="0" borderId="0" xfId="9" applyNumberFormat="1" applyFont="1" applyFill="1" applyBorder="1"/>
    <xf numFmtId="177" fontId="11" fillId="0" borderId="0" xfId="9" applyNumberFormat="1" applyFont="1" applyFill="1"/>
    <xf numFmtId="179" fontId="11" fillId="0" borderId="17" xfId="9" applyNumberFormat="1" applyFont="1" applyFill="1" applyBorder="1" applyAlignment="1">
      <alignment vertical="center"/>
    </xf>
    <xf numFmtId="179" fontId="11" fillId="0" borderId="0" xfId="9" applyNumberFormat="1" applyFont="1" applyFill="1" applyBorder="1" applyAlignment="1">
      <alignment vertical="center"/>
    </xf>
    <xf numFmtId="179" fontId="12" fillId="0" borderId="0" xfId="9" applyNumberFormat="1" applyFont="1" applyFill="1" applyBorder="1" applyAlignment="1">
      <alignment horizontal="right" vertical="center"/>
    </xf>
    <xf numFmtId="179" fontId="12" fillId="0" borderId="0" xfId="9" applyNumberFormat="1" applyFont="1" applyFill="1" applyBorder="1" applyAlignment="1">
      <alignment vertical="center"/>
    </xf>
    <xf numFmtId="2" fontId="11" fillId="0" borderId="0" xfId="0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/>
    <xf numFmtId="177" fontId="11" fillId="0" borderId="0" xfId="0" applyNumberFormat="1" applyFont="1" applyFill="1" applyAlignment="1"/>
    <xf numFmtId="186" fontId="40" fillId="0" borderId="0" xfId="9" applyNumberFormat="1" applyFont="1" applyFill="1" applyBorder="1" applyAlignment="1">
      <alignment vertical="center"/>
    </xf>
    <xf numFmtId="191" fontId="11" fillId="0" borderId="0" xfId="9" applyNumberFormat="1" applyFont="1" applyFill="1" applyBorder="1" applyAlignment="1">
      <alignment vertical="center"/>
    </xf>
    <xf numFmtId="187" fontId="11" fillId="0" borderId="0" xfId="9" applyNumberFormat="1" applyFont="1" applyFill="1" applyBorder="1" applyAlignment="1">
      <alignment vertical="center"/>
    </xf>
    <xf numFmtId="199" fontId="40" fillId="0" borderId="0" xfId="0" applyNumberFormat="1" applyFont="1" applyFill="1" applyAlignment="1">
      <alignment horizontal="right" vertical="center"/>
    </xf>
    <xf numFmtId="43" fontId="40" fillId="0" borderId="0" xfId="9" applyNumberFormat="1" applyFont="1" applyFill="1" applyBorder="1" applyAlignment="1">
      <alignment horizontal="right" vertical="center"/>
    </xf>
    <xf numFmtId="186" fontId="15" fillId="0" borderId="0" xfId="0" applyNumberFormat="1" applyFont="1" applyFill="1" applyAlignment="1">
      <alignment vertical="center"/>
    </xf>
    <xf numFmtId="191" fontId="1" fillId="0" borderId="0" xfId="0" applyNumberFormat="1" applyFont="1" applyFill="1" applyAlignment="1">
      <alignment vertical="center"/>
    </xf>
    <xf numFmtId="187" fontId="1" fillId="0" borderId="0" xfId="0" applyNumberFormat="1" applyFont="1" applyFill="1" applyAlignment="1">
      <alignment vertical="center"/>
    </xf>
    <xf numFmtId="2" fontId="1" fillId="0" borderId="0" xfId="9" applyNumberFormat="1" applyFont="1" applyFill="1" applyBorder="1" applyAlignment="1">
      <alignment vertical="center"/>
    </xf>
    <xf numFmtId="177" fontId="8" fillId="0" borderId="0" xfId="9" applyNumberFormat="1" applyFont="1" applyFill="1" applyBorder="1" applyAlignment="1">
      <alignment horizontal="distributed" vertical="center"/>
    </xf>
    <xf numFmtId="177" fontId="1" fillId="0" borderId="2" xfId="9" applyNumberFormat="1" applyFont="1" applyFill="1" applyBorder="1" applyAlignment="1">
      <alignment horizontal="center" vertical="center"/>
    </xf>
    <xf numFmtId="186" fontId="15" fillId="0" borderId="0" xfId="9" applyNumberFormat="1" applyFont="1" applyFill="1" applyBorder="1" applyAlignment="1">
      <alignment vertical="center"/>
    </xf>
    <xf numFmtId="187" fontId="1" fillId="0" borderId="0" xfId="9" applyNumberFormat="1" applyFont="1" applyFill="1" applyBorder="1" applyAlignment="1">
      <alignment vertical="center"/>
    </xf>
    <xf numFmtId="2" fontId="1" fillId="0" borderId="0" xfId="0" applyNumberFormat="1" applyFont="1" applyFill="1" applyAlignment="1">
      <alignment vertical="center"/>
    </xf>
    <xf numFmtId="177" fontId="13" fillId="0" borderId="0" xfId="9" applyNumberFormat="1" applyFont="1" applyFill="1" applyBorder="1" applyAlignment="1">
      <alignment horizontal="distributed" vertical="center"/>
    </xf>
    <xf numFmtId="177" fontId="11" fillId="0" borderId="0" xfId="9" applyNumberFormat="1" applyFont="1" applyFill="1" applyBorder="1" applyAlignment="1">
      <alignment horizontal="distributed" vertical="center"/>
    </xf>
    <xf numFmtId="177" fontId="1" fillId="0" borderId="0" xfId="9" applyNumberFormat="1" applyFont="1" applyFill="1" applyBorder="1" applyAlignment="1">
      <alignment horizontal="distributed" vertical="center"/>
    </xf>
    <xf numFmtId="177" fontId="1" fillId="0" borderId="6" xfId="9" applyNumberFormat="1" applyFont="1" applyFill="1" applyBorder="1" applyAlignment="1">
      <alignment horizontal="center"/>
    </xf>
    <xf numFmtId="186" fontId="15" fillId="0" borderId="5" xfId="9" applyNumberFormat="1" applyFont="1" applyFill="1" applyBorder="1" applyAlignment="1">
      <alignment vertical="center"/>
    </xf>
    <xf numFmtId="2" fontId="1" fillId="0" borderId="5" xfId="9" applyNumberFormat="1" applyFont="1" applyFill="1" applyBorder="1" applyAlignment="1">
      <alignment vertical="center"/>
    </xf>
    <xf numFmtId="2" fontId="1" fillId="0" borderId="5" xfId="0" applyNumberFormat="1" applyFont="1" applyFill="1" applyBorder="1" applyAlignment="1">
      <alignment vertical="center"/>
    </xf>
    <xf numFmtId="2" fontId="11" fillId="0" borderId="5" xfId="9" applyNumberFormat="1" applyFont="1" applyFill="1" applyBorder="1" applyAlignment="1">
      <alignment vertical="center"/>
    </xf>
    <xf numFmtId="177" fontId="8" fillId="0" borderId="0" xfId="9" applyNumberFormat="1" applyFont="1" applyFill="1" applyAlignment="1">
      <alignment vertical="top"/>
    </xf>
    <xf numFmtId="177" fontId="15" fillId="0" borderId="0" xfId="9" applyNumberFormat="1" applyFont="1" applyFill="1"/>
    <xf numFmtId="177" fontId="15" fillId="0" borderId="0" xfId="9" applyNumberFormat="1" applyFont="1" applyFill="1" applyAlignment="1">
      <alignment horizontal="center"/>
    </xf>
    <xf numFmtId="2" fontId="1" fillId="0" borderId="0" xfId="9" applyNumberFormat="1" applyFont="1" applyFill="1" applyAlignment="1">
      <alignment horizontal="right" vertical="center"/>
    </xf>
    <xf numFmtId="177" fontId="8" fillId="0" borderId="0" xfId="0" applyNumberFormat="1" applyFont="1" applyFill="1" applyAlignment="1"/>
    <xf numFmtId="177" fontId="15" fillId="0" borderId="0" xfId="0" applyNumberFormat="1" applyFont="1" applyFill="1" applyAlignment="1"/>
    <xf numFmtId="177" fontId="1" fillId="0" borderId="0" xfId="0" applyNumberFormat="1" applyFont="1" applyFill="1" applyAlignment="1"/>
    <xf numFmtId="177" fontId="1" fillId="0" borderId="0" xfId="0" applyNumberFormat="1" applyFont="1" applyFill="1" applyBorder="1" applyAlignment="1"/>
    <xf numFmtId="2" fontId="8" fillId="0" borderId="5" xfId="8" applyNumberFormat="1" applyFont="1" applyFill="1" applyBorder="1" applyAlignment="1">
      <alignment horizontal="right" vertical="center"/>
    </xf>
    <xf numFmtId="177" fontId="8" fillId="0" borderId="14" xfId="8" applyNumberFormat="1" applyFont="1" applyFill="1" applyBorder="1" applyAlignment="1">
      <alignment horizontal="center" vertical="center" wrapText="1"/>
    </xf>
    <xf numFmtId="2" fontId="8" fillId="0" borderId="8" xfId="8" applyNumberFormat="1" applyFont="1" applyFill="1" applyBorder="1" applyAlignment="1">
      <alignment horizontal="center" vertical="center" wrapText="1"/>
    </xf>
    <xf numFmtId="2" fontId="8" fillId="0" borderId="13" xfId="8" applyNumberFormat="1" applyFont="1" applyFill="1" applyBorder="1" applyAlignment="1">
      <alignment horizontal="center" vertical="center" wrapText="1"/>
    </xf>
    <xf numFmtId="2" fontId="11" fillId="0" borderId="0" xfId="8" applyNumberFormat="1" applyFont="1" applyFill="1" applyBorder="1" applyAlignment="1">
      <alignment vertical="center"/>
    </xf>
    <xf numFmtId="195" fontId="11" fillId="0" borderId="0" xfId="9" applyNumberFormat="1" applyFont="1" applyFill="1" applyBorder="1" applyAlignment="1">
      <alignment vertical="center"/>
    </xf>
    <xf numFmtId="192" fontId="11" fillId="0" borderId="0" xfId="9" applyNumberFormat="1" applyFont="1" applyFill="1" applyBorder="1" applyAlignment="1">
      <alignment vertical="center"/>
    </xf>
    <xf numFmtId="192" fontId="11" fillId="0" borderId="0" xfId="8" applyNumberFormat="1" applyFont="1" applyFill="1" applyBorder="1" applyAlignment="1">
      <alignment vertical="center"/>
    </xf>
    <xf numFmtId="192" fontId="11" fillId="0" borderId="0" xfId="0" applyNumberFormat="1" applyFont="1" applyFill="1" applyAlignment="1">
      <alignment vertical="center"/>
    </xf>
    <xf numFmtId="2" fontId="0" fillId="0" borderId="0" xfId="8" applyNumberFormat="1" applyFont="1" applyFill="1" applyBorder="1" applyAlignment="1">
      <alignment vertical="center"/>
    </xf>
    <xf numFmtId="2" fontId="0" fillId="0" borderId="5" xfId="8" applyNumberFormat="1" applyFont="1" applyFill="1" applyBorder="1" applyAlignment="1">
      <alignment vertical="center"/>
    </xf>
    <xf numFmtId="177" fontId="6" fillId="0" borderId="0" xfId="8" applyNumberFormat="1" applyFont="1" applyFill="1" applyBorder="1" applyAlignment="1">
      <alignment horizontal="centerContinuous" vertical="top"/>
    </xf>
    <xf numFmtId="177" fontId="6" fillId="0" borderId="0" xfId="8" applyNumberFormat="1" applyFont="1" applyFill="1" applyBorder="1" applyAlignment="1">
      <alignment horizontal="right" vertical="center"/>
    </xf>
    <xf numFmtId="177" fontId="6" fillId="0" borderId="0" xfId="8" applyNumberFormat="1" applyFont="1" applyFill="1" applyBorder="1" applyAlignment="1">
      <alignment horizontal="left" vertical="center"/>
    </xf>
    <xf numFmtId="177" fontId="6" fillId="0" borderId="0" xfId="8" applyNumberFormat="1" applyFont="1" applyFill="1" applyBorder="1" applyAlignment="1">
      <alignment horizontal="right" vertical="top"/>
    </xf>
    <xf numFmtId="177" fontId="8" fillId="0" borderId="0" xfId="8" applyNumberFormat="1" applyFont="1" applyFill="1" applyAlignment="1">
      <alignment horizontal="center"/>
    </xf>
    <xf numFmtId="177" fontId="8" fillId="0" borderId="1" xfId="8" applyNumberFormat="1" applyFont="1" applyFill="1" applyBorder="1" applyAlignment="1">
      <alignment horizontal="center" vertical="center" wrapText="1"/>
    </xf>
    <xf numFmtId="177" fontId="11" fillId="0" borderId="0" xfId="8" applyNumberFormat="1" applyFont="1" applyFill="1" applyBorder="1"/>
    <xf numFmtId="177" fontId="1" fillId="0" borderId="0" xfId="8" applyNumberFormat="1" applyFont="1" applyFill="1" applyAlignment="1">
      <alignment horizontal="right" vertical="center"/>
    </xf>
    <xf numFmtId="177" fontId="8" fillId="0" borderId="0" xfId="8" applyNumberFormat="1" applyFont="1" applyFill="1" applyAlignment="1">
      <alignment vertical="top"/>
    </xf>
    <xf numFmtId="177" fontId="8" fillId="0" borderId="12" xfId="8" applyNumberFormat="1" applyFont="1" applyFill="1" applyBorder="1" applyAlignment="1">
      <alignment horizontal="left" vertical="top"/>
    </xf>
    <xf numFmtId="177" fontId="8" fillId="0" borderId="0" xfId="8" applyNumberFormat="1" applyFont="1" applyFill="1" applyBorder="1" applyAlignment="1">
      <alignment horizontal="left" vertical="top"/>
    </xf>
    <xf numFmtId="179" fontId="1" fillId="0" borderId="0" xfId="8" applyNumberFormat="1" applyFont="1" applyFill="1" applyBorder="1" applyAlignment="1">
      <alignment vertical="center"/>
    </xf>
    <xf numFmtId="179" fontId="1" fillId="0" borderId="5" xfId="8" applyNumberFormat="1" applyFont="1" applyFill="1" applyBorder="1" applyAlignment="1">
      <alignment vertical="center"/>
    </xf>
    <xf numFmtId="199" fontId="1" fillId="0" borderId="17" xfId="0" applyNumberFormat="1" applyFont="1" applyFill="1" applyBorder="1" applyAlignment="1">
      <alignment vertical="center"/>
    </xf>
    <xf numFmtId="199" fontId="1" fillId="0" borderId="19" xfId="0" applyNumberFormat="1" applyFont="1" applyFill="1" applyBorder="1" applyAlignment="1">
      <alignment vertical="center"/>
    </xf>
    <xf numFmtId="199" fontId="11" fillId="0" borderId="0" xfId="0" applyNumberFormat="1" applyFont="1" applyFill="1" applyBorder="1" applyAlignment="1">
      <alignment vertical="center"/>
    </xf>
    <xf numFmtId="199" fontId="1" fillId="0" borderId="0" xfId="0" applyNumberFormat="1" applyFont="1" applyFill="1" applyBorder="1" applyAlignment="1">
      <alignment vertical="center"/>
    </xf>
    <xf numFmtId="177" fontId="6" fillId="0" borderId="0" xfId="8" applyNumberFormat="1" applyFont="1" applyFill="1" applyAlignment="1">
      <alignment horizontal="right" vertical="top"/>
    </xf>
    <xf numFmtId="177" fontId="6" fillId="0" borderId="0" xfId="8" applyNumberFormat="1" applyFont="1" applyFill="1" applyAlignment="1">
      <alignment horizontal="left" vertical="top"/>
    </xf>
    <xf numFmtId="199" fontId="11" fillId="0" borderId="0" xfId="8" applyNumberFormat="1" applyFont="1" applyFill="1" applyBorder="1" applyAlignment="1">
      <alignment horizontal="right" vertical="center"/>
    </xf>
    <xf numFmtId="177" fontId="1" fillId="0" borderId="0" xfId="8" applyNumberFormat="1" applyFont="1" applyFill="1" applyBorder="1" applyAlignment="1">
      <alignment horizontal="center" vertical="center"/>
    </xf>
    <xf numFmtId="177" fontId="1" fillId="0" borderId="5" xfId="8" applyNumberFormat="1" applyFont="1" applyFill="1" applyBorder="1" applyAlignment="1">
      <alignment horizontal="center"/>
    </xf>
    <xf numFmtId="177" fontId="37" fillId="0" borderId="0" xfId="8" applyNumberFormat="1" applyFont="1" applyFill="1" applyAlignment="1">
      <alignment wrapText="1"/>
    </xf>
    <xf numFmtId="199" fontId="1" fillId="0" borderId="0" xfId="0" applyNumberFormat="1" applyFont="1" applyFill="1"/>
    <xf numFmtId="182" fontId="11" fillId="0" borderId="0" xfId="8" applyNumberFormat="1" applyFont="1" applyFill="1"/>
    <xf numFmtId="183" fontId="11" fillId="0" borderId="0" xfId="8" applyNumberFormat="1" applyFont="1" applyFill="1"/>
    <xf numFmtId="177" fontId="23" fillId="0" borderId="0" xfId="0" applyNumberFormat="1" applyFont="1" applyFill="1" applyAlignment="1">
      <alignment vertical="center"/>
    </xf>
    <xf numFmtId="177" fontId="37" fillId="0" borderId="0" xfId="0" applyNumberFormat="1" applyFont="1" applyFill="1" applyAlignment="1">
      <alignment horizontal="center" vertical="center"/>
    </xf>
    <xf numFmtId="199" fontId="1" fillId="0" borderId="0" xfId="0" applyNumberFormat="1" applyFont="1" applyFill="1" applyBorder="1" applyAlignment="1">
      <alignment horizontal="right" vertical="center"/>
    </xf>
    <xf numFmtId="199" fontId="1" fillId="0" borderId="5" xfId="0" applyNumberFormat="1" applyFont="1" applyFill="1" applyBorder="1" applyAlignment="1">
      <alignment horizontal="right" vertical="center"/>
    </xf>
    <xf numFmtId="184" fontId="11" fillId="0" borderId="0" xfId="8" applyNumberFormat="1" applyFont="1" applyFill="1" applyBorder="1"/>
    <xf numFmtId="199" fontId="11" fillId="0" borderId="0" xfId="8" applyNumberFormat="1" applyFont="1" applyFill="1" applyBorder="1" applyAlignment="1">
      <alignment horizontal="center" vertical="center"/>
    </xf>
    <xf numFmtId="199" fontId="10" fillId="0" borderId="0" xfId="0" applyNumberFormat="1" applyFont="1" applyFill="1" applyBorder="1" applyAlignment="1">
      <alignment horizontal="distributed" vertical="center"/>
    </xf>
    <xf numFmtId="191" fontId="37" fillId="0" borderId="0" xfId="8" applyNumberFormat="1" applyFont="1" applyFill="1"/>
    <xf numFmtId="191" fontId="37" fillId="0" borderId="0" xfId="8" applyNumberFormat="1" applyFont="1" applyFill="1" applyAlignment="1">
      <alignment horizontal="center"/>
    </xf>
    <xf numFmtId="191" fontId="37" fillId="0" borderId="0" xfId="0" applyNumberFormat="1" applyFont="1" applyFill="1"/>
    <xf numFmtId="188" fontId="1" fillId="0" borderId="0" xfId="0" applyNumberFormat="1" applyFont="1" applyFill="1" applyBorder="1" applyAlignment="1" applyProtection="1">
      <alignment vertical="center"/>
    </xf>
    <xf numFmtId="177" fontId="37" fillId="0" borderId="0" xfId="8" applyNumberFormat="1" applyFont="1" applyFill="1"/>
    <xf numFmtId="177" fontId="37" fillId="0" borderId="0" xfId="8" applyNumberFormat="1" applyFont="1" applyFill="1" applyAlignment="1">
      <alignment horizontal="center"/>
    </xf>
    <xf numFmtId="0" fontId="37" fillId="0" borderId="0" xfId="0" applyFont="1" applyFill="1"/>
    <xf numFmtId="0" fontId="1" fillId="0" borderId="0" xfId="0" applyFont="1" applyFill="1"/>
    <xf numFmtId="177" fontId="1" fillId="0" borderId="5" xfId="0" applyNumberFormat="1" applyFont="1" applyFill="1" applyBorder="1"/>
    <xf numFmtId="195" fontId="1" fillId="0" borderId="0" xfId="0" applyNumberFormat="1" applyFont="1" applyFill="1" applyAlignment="1">
      <alignment vertical="center"/>
    </xf>
    <xf numFmtId="192" fontId="1" fillId="0" borderId="0" xfId="8" applyNumberFormat="1" applyFont="1" applyFill="1" applyBorder="1" applyAlignment="1">
      <alignment vertical="center"/>
    </xf>
    <xf numFmtId="2" fontId="1" fillId="0" borderId="0" xfId="8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/>
    </xf>
    <xf numFmtId="179" fontId="1" fillId="0" borderId="0" xfId="0" applyNumberFormat="1" applyFont="1" applyFill="1"/>
    <xf numFmtId="192" fontId="1" fillId="0" borderId="0" xfId="0" applyNumberFormat="1" applyFont="1" applyFill="1" applyAlignment="1">
      <alignment vertical="center"/>
    </xf>
    <xf numFmtId="192" fontId="1" fillId="0" borderId="0" xfId="0" applyNumberFormat="1" applyFont="1" applyFill="1" applyBorder="1" applyAlignment="1">
      <alignment vertical="center"/>
    </xf>
    <xf numFmtId="179" fontId="1" fillId="0" borderId="0" xfId="0" applyNumberFormat="1" applyFont="1" applyFill="1" applyAlignment="1">
      <alignment horizontal="right"/>
    </xf>
    <xf numFmtId="195" fontId="1" fillId="0" borderId="5" xfId="0" applyNumberFormat="1" applyFont="1" applyFill="1" applyBorder="1" applyAlignment="1">
      <alignment vertical="center"/>
    </xf>
    <xf numFmtId="192" fontId="1" fillId="0" borderId="5" xfId="8" applyNumberFormat="1" applyFont="1" applyFill="1" applyBorder="1" applyAlignment="1">
      <alignment vertical="center"/>
    </xf>
    <xf numFmtId="2" fontId="1" fillId="0" borderId="5" xfId="8" applyNumberFormat="1" applyFont="1" applyFill="1" applyBorder="1" applyAlignment="1">
      <alignment vertical="center"/>
    </xf>
    <xf numFmtId="195" fontId="1" fillId="0" borderId="0" xfId="0" applyNumberFormat="1" applyFont="1" applyFill="1" applyAlignment="1">
      <alignment horizontal="right" vertical="center"/>
    </xf>
    <xf numFmtId="177" fontId="1" fillId="0" borderId="0" xfId="0" applyNumberFormat="1" applyFont="1" applyFill="1" applyBorder="1" applyAlignment="1">
      <alignment horizontal="center" vertical="center"/>
    </xf>
    <xf numFmtId="195" fontId="1" fillId="0" borderId="17" xfId="0" applyNumberFormat="1" applyFont="1" applyFill="1" applyBorder="1" applyAlignment="1">
      <alignment vertical="center"/>
    </xf>
    <xf numFmtId="195" fontId="1" fillId="0" borderId="0" xfId="0" applyNumberFormat="1" applyFont="1" applyFill="1" applyBorder="1" applyAlignment="1">
      <alignment vertical="center"/>
    </xf>
    <xf numFmtId="195" fontId="1" fillId="0" borderId="19" xfId="0" applyNumberFormat="1" applyFont="1" applyFill="1" applyBorder="1" applyAlignment="1">
      <alignment vertical="center"/>
    </xf>
    <xf numFmtId="206" fontId="1" fillId="0" borderId="0" xfId="0" applyNumberFormat="1" applyFont="1" applyFill="1" applyAlignment="1">
      <alignment vertical="center"/>
    </xf>
    <xf numFmtId="177" fontId="1" fillId="0" borderId="6" xfId="0" applyNumberFormat="1" applyFont="1" applyFill="1" applyBorder="1" applyAlignment="1">
      <alignment horizontal="center"/>
    </xf>
    <xf numFmtId="177" fontId="1" fillId="0" borderId="0" xfId="0" applyNumberFormat="1" applyFont="1" applyFill="1" applyAlignment="1">
      <alignment vertical="top"/>
    </xf>
    <xf numFmtId="177" fontId="1" fillId="0" borderId="0" xfId="0" applyNumberFormat="1" applyFont="1" applyFill="1" applyBorder="1" applyAlignment="1">
      <alignment vertical="top"/>
    </xf>
    <xf numFmtId="177" fontId="1" fillId="0" borderId="5" xfId="0" applyNumberFormat="1" applyFont="1" applyFill="1" applyBorder="1" applyAlignment="1">
      <alignment horizontal="center" vertical="center"/>
    </xf>
    <xf numFmtId="195" fontId="1" fillId="0" borderId="17" xfId="0" applyNumberFormat="1" applyFont="1" applyFill="1" applyBorder="1" applyAlignment="1">
      <alignment horizontal="right" vertical="center"/>
    </xf>
    <xf numFmtId="195" fontId="1" fillId="0" borderId="0" xfId="0" applyNumberFormat="1" applyFont="1" applyFill="1" applyBorder="1" applyAlignment="1">
      <alignment horizontal="right" vertical="center"/>
    </xf>
    <xf numFmtId="195" fontId="1" fillId="0" borderId="19" xfId="0" applyNumberFormat="1" applyFont="1" applyFill="1" applyBorder="1" applyAlignment="1">
      <alignment horizontal="right" vertical="center"/>
    </xf>
    <xf numFmtId="195" fontId="1" fillId="0" borderId="5" xfId="0" applyNumberFormat="1" applyFont="1" applyFill="1" applyBorder="1" applyAlignment="1">
      <alignment horizontal="right" vertical="center"/>
    </xf>
    <xf numFmtId="195" fontId="1" fillId="0" borderId="0" xfId="0" applyNumberFormat="1" applyFont="1" applyFill="1"/>
    <xf numFmtId="177" fontId="1" fillId="0" borderId="0" xfId="0" applyNumberFormat="1" applyFont="1" applyFill="1" applyAlignment="1">
      <alignment horizontal="center"/>
    </xf>
    <xf numFmtId="179" fontId="1" fillId="0" borderId="17" xfId="0" applyNumberFormat="1" applyFont="1" applyFill="1" applyBorder="1" applyAlignment="1">
      <alignment vertical="center"/>
    </xf>
    <xf numFmtId="179" fontId="1" fillId="0" borderId="19" xfId="0" applyNumberFormat="1" applyFont="1" applyFill="1" applyBorder="1" applyAlignment="1">
      <alignment vertical="center"/>
    </xf>
    <xf numFmtId="181" fontId="1" fillId="0" borderId="0" xfId="0" applyNumberFormat="1" applyFont="1" applyFill="1"/>
    <xf numFmtId="177" fontId="1" fillId="0" borderId="11" xfId="0" applyNumberFormat="1" applyFont="1" applyFill="1" applyBorder="1"/>
    <xf numFmtId="198" fontId="1" fillId="0" borderId="0" xfId="0" applyNumberFormat="1" applyFont="1" applyFill="1"/>
    <xf numFmtId="198" fontId="1" fillId="0" borderId="0" xfId="0" applyNumberFormat="1" applyFont="1" applyFill="1" applyAlignment="1">
      <alignment horizontal="right"/>
    </xf>
    <xf numFmtId="198" fontId="1" fillId="0" borderId="0" xfId="0" applyNumberFormat="1" applyFont="1" applyFill="1" applyAlignment="1">
      <alignment horizontal="right" vertical="center"/>
    </xf>
    <xf numFmtId="198" fontId="1" fillId="0" borderId="0" xfId="0" applyNumberFormat="1" applyFont="1" applyFill="1" applyBorder="1"/>
    <xf numFmtId="198" fontId="1" fillId="0" borderId="0" xfId="0" applyNumberFormat="1" applyFont="1" applyFill="1" applyBorder="1" applyAlignment="1">
      <alignment horizontal="right"/>
    </xf>
    <xf numFmtId="198" fontId="1" fillId="0" borderId="5" xfId="0" applyNumberFormat="1" applyFont="1" applyFill="1" applyBorder="1"/>
    <xf numFmtId="198" fontId="1" fillId="0" borderId="5" xfId="0" applyNumberFormat="1" applyFont="1" applyFill="1" applyBorder="1" applyAlignment="1">
      <alignment horizontal="right"/>
    </xf>
    <xf numFmtId="188" fontId="1" fillId="0" borderId="0" xfId="0" applyNumberFormat="1" applyFont="1" applyFill="1" applyBorder="1" applyAlignment="1">
      <alignment vertical="center"/>
    </xf>
    <xf numFmtId="188" fontId="1" fillId="0" borderId="5" xfId="0" applyNumberFormat="1" applyFont="1" applyFill="1" applyBorder="1" applyAlignment="1">
      <alignment vertical="center"/>
    </xf>
    <xf numFmtId="177" fontId="41" fillId="0" borderId="0" xfId="0" applyNumberFormat="1" applyFont="1" applyFill="1"/>
    <xf numFmtId="177" fontId="6" fillId="0" borderId="0" xfId="0" applyNumberFormat="1" applyFont="1" applyFill="1" applyAlignment="1">
      <alignment horizontal="right" vertical="top"/>
    </xf>
    <xf numFmtId="177" fontId="6" fillId="0" borderId="0" xfId="0" applyNumberFormat="1" applyFont="1" applyFill="1" applyAlignment="1">
      <alignment horizontal="left" vertical="top"/>
    </xf>
    <xf numFmtId="194" fontId="1" fillId="0" borderId="0" xfId="0" applyNumberFormat="1" applyFont="1" applyFill="1" applyAlignment="1">
      <alignment vertical="center"/>
    </xf>
    <xf numFmtId="185" fontId="1" fillId="0" borderId="0" xfId="0" applyNumberFormat="1" applyFont="1" applyFill="1"/>
    <xf numFmtId="194" fontId="1" fillId="0" borderId="0" xfId="0" applyNumberFormat="1" applyFont="1" applyFill="1" applyBorder="1" applyAlignment="1">
      <alignment vertical="center"/>
    </xf>
    <xf numFmtId="194" fontId="1" fillId="0" borderId="5" xfId="0" applyNumberFormat="1" applyFont="1" applyFill="1" applyBorder="1" applyAlignment="1">
      <alignment vertical="center"/>
    </xf>
    <xf numFmtId="177" fontId="23" fillId="0" borderId="0" xfId="0" applyNumberFormat="1" applyFont="1" applyFill="1"/>
    <xf numFmtId="177" fontId="37" fillId="0" borderId="0" xfId="0" applyNumberFormat="1" applyFont="1" applyFill="1"/>
    <xf numFmtId="177" fontId="37" fillId="0" borderId="0" xfId="0" applyNumberFormat="1" applyFont="1" applyFill="1" applyAlignment="1">
      <alignment horizontal="center"/>
    </xf>
    <xf numFmtId="177" fontId="43" fillId="0" borderId="0" xfId="0" applyNumberFormat="1" applyFont="1" applyFill="1"/>
    <xf numFmtId="177" fontId="23" fillId="0" borderId="12" xfId="0" applyNumberFormat="1" applyFont="1" applyFill="1" applyBorder="1" applyAlignment="1">
      <alignment wrapText="1"/>
    </xf>
    <xf numFmtId="177" fontId="23" fillId="0" borderId="12" xfId="0" applyNumberFormat="1" applyFont="1" applyFill="1" applyBorder="1" applyAlignment="1">
      <alignment horizontal="center" wrapText="1"/>
    </xf>
    <xf numFmtId="199" fontId="11" fillId="0" borderId="17" xfId="0" applyNumberFormat="1" applyFont="1" applyFill="1" applyBorder="1" applyAlignment="1">
      <alignment vertical="center"/>
    </xf>
    <xf numFmtId="199" fontId="0" fillId="0" borderId="17" xfId="0" applyNumberFormat="1" applyFont="1" applyFill="1" applyBorder="1" applyAlignment="1">
      <alignment vertical="center"/>
    </xf>
    <xf numFmtId="199" fontId="0" fillId="0" borderId="19" xfId="0" applyNumberFormat="1" applyFont="1" applyFill="1" applyBorder="1" applyAlignment="1">
      <alignment vertical="center"/>
    </xf>
    <xf numFmtId="187" fontId="11" fillId="0" borderId="0" xfId="0" applyNumberFormat="1" applyFont="1" applyFill="1" applyBorder="1" applyAlignment="1">
      <alignment vertical="center"/>
    </xf>
    <xf numFmtId="187" fontId="11" fillId="0" borderId="17" xfId="0" applyNumberFormat="1" applyFont="1" applyFill="1" applyBorder="1" applyAlignment="1">
      <alignment vertical="center"/>
    </xf>
    <xf numFmtId="187" fontId="0" fillId="0" borderId="17" xfId="0" applyNumberFormat="1" applyFont="1" applyFill="1" applyBorder="1" applyAlignment="1">
      <alignment vertical="center"/>
    </xf>
    <xf numFmtId="187" fontId="0" fillId="0" borderId="0" xfId="0" applyNumberFormat="1" applyFont="1" applyFill="1" applyBorder="1" applyAlignment="1">
      <alignment vertical="center"/>
    </xf>
    <xf numFmtId="187" fontId="0" fillId="0" borderId="19" xfId="0" applyNumberFormat="1" applyFont="1" applyFill="1" applyBorder="1" applyAlignment="1">
      <alignment vertical="center"/>
    </xf>
    <xf numFmtId="187" fontId="0" fillId="0" borderId="5" xfId="0" applyNumberFormat="1" applyFont="1" applyFill="1" applyBorder="1" applyAlignment="1">
      <alignment vertical="center"/>
    </xf>
    <xf numFmtId="178" fontId="6" fillId="0" borderId="0" xfId="0" applyNumberFormat="1" applyFont="1" applyFill="1" applyAlignment="1">
      <alignment horizontal="centerContinuous" vertical="center"/>
    </xf>
    <xf numFmtId="178" fontId="6" fillId="0" borderId="0" xfId="0" applyNumberFormat="1" applyFont="1" applyFill="1" applyAlignment="1">
      <alignment horizontal="right" vertical="center"/>
    </xf>
    <xf numFmtId="2" fontId="6" fillId="0" borderId="0" xfId="0" applyNumberFormat="1" applyFont="1" applyFill="1" applyAlignment="1">
      <alignment horizontal="centerContinuous" vertical="center"/>
    </xf>
    <xf numFmtId="178" fontId="6" fillId="0" borderId="0" xfId="0" applyNumberFormat="1" applyFont="1" applyFill="1" applyAlignment="1">
      <alignment horizontal="left"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vertical="center"/>
    </xf>
    <xf numFmtId="178" fontId="8" fillId="0" borderId="0" xfId="0" applyNumberFormat="1" applyFont="1" applyFill="1" applyAlignment="1">
      <alignment vertical="center"/>
    </xf>
    <xf numFmtId="178" fontId="8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>
      <alignment horizontal="right" vertical="center"/>
    </xf>
    <xf numFmtId="178" fontId="0" fillId="0" borderId="5" xfId="0" applyNumberFormat="1" applyFont="1" applyFill="1" applyBorder="1" applyAlignment="1">
      <alignment vertical="center"/>
    </xf>
    <xf numFmtId="2" fontId="0" fillId="0" borderId="0" xfId="0" applyNumberFormat="1" applyFont="1" applyFill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8" fillId="0" borderId="12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8" fontId="8" fillId="0" borderId="0" xfId="0" applyNumberFormat="1" applyFont="1" applyFill="1" applyAlignment="1">
      <alignment horizontal="center" vertical="center" wrapText="1"/>
    </xf>
    <xf numFmtId="178" fontId="8" fillId="0" borderId="0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8" fontId="8" fillId="0" borderId="21" xfId="0" applyNumberFormat="1" applyFont="1" applyFill="1" applyBorder="1" applyAlignment="1">
      <alignment horizontal="center" vertical="center" wrapText="1"/>
    </xf>
    <xf numFmtId="178" fontId="8" fillId="0" borderId="8" xfId="0" applyNumberFormat="1" applyFont="1" applyFill="1" applyBorder="1" applyAlignment="1">
      <alignment horizontal="center" vertical="center" wrapText="1"/>
    </xf>
    <xf numFmtId="178" fontId="8" fillId="0" borderId="15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178" fontId="8" fillId="0" borderId="4" xfId="0" applyNumberFormat="1" applyFont="1" applyFill="1" applyBorder="1" applyAlignment="1">
      <alignment horizontal="center" vertical="center" wrapText="1"/>
    </xf>
    <xf numFmtId="178" fontId="11" fillId="0" borderId="0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vertical="center"/>
    </xf>
    <xf numFmtId="2" fontId="11" fillId="0" borderId="0" xfId="12" applyNumberFormat="1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vertical="center"/>
    </xf>
    <xf numFmtId="178" fontId="11" fillId="0" borderId="0" xfId="0" applyNumberFormat="1" applyFont="1" applyFill="1" applyAlignment="1">
      <alignment vertical="center"/>
    </xf>
    <xf numFmtId="178" fontId="11" fillId="0" borderId="0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Alignment="1">
      <alignment vertical="center"/>
    </xf>
    <xf numFmtId="187" fontId="11" fillId="0" borderId="0" xfId="0" applyNumberFormat="1" applyFont="1" applyFill="1" applyAlignment="1">
      <alignment horizontal="right" vertical="center"/>
    </xf>
    <xf numFmtId="187" fontId="11" fillId="0" borderId="0" xfId="12" applyNumberFormat="1" applyFont="1" applyFill="1" applyBorder="1" applyAlignment="1">
      <alignment vertical="center"/>
    </xf>
    <xf numFmtId="199" fontId="11" fillId="0" borderId="0" xfId="0" applyNumberFormat="1" applyFont="1" applyFill="1" applyBorder="1" applyAlignment="1">
      <alignment horizontal="right" vertical="center"/>
    </xf>
    <xf numFmtId="43" fontId="11" fillId="0" borderId="0" xfId="12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horizontal="distributed" vertical="center"/>
    </xf>
    <xf numFmtId="178" fontId="0" fillId="0" borderId="0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8" fontId="13" fillId="0" borderId="0" xfId="0" applyNumberFormat="1" applyFont="1" applyFill="1" applyBorder="1" applyAlignment="1">
      <alignment horizontal="distributed" vertical="center"/>
    </xf>
    <xf numFmtId="178" fontId="11" fillId="0" borderId="0" xfId="0" applyNumberFormat="1" applyFont="1" applyFill="1" applyBorder="1" applyAlignment="1">
      <alignment horizontal="distributed" vertical="center"/>
    </xf>
    <xf numFmtId="178" fontId="0" fillId="0" borderId="0" xfId="0" applyNumberFormat="1" applyFont="1" applyFill="1" applyBorder="1" applyAlignment="1">
      <alignment horizontal="distributed" vertical="center"/>
    </xf>
    <xf numFmtId="178" fontId="0" fillId="0" borderId="5" xfId="0" applyNumberFormat="1" applyFont="1" applyFill="1" applyBorder="1" applyAlignment="1">
      <alignment horizontal="center" vertical="center"/>
    </xf>
    <xf numFmtId="178" fontId="0" fillId="0" borderId="6" xfId="0" applyNumberFormat="1" applyFont="1" applyFill="1" applyBorder="1" applyAlignment="1">
      <alignment horizontal="center" vertical="center"/>
    </xf>
    <xf numFmtId="178" fontId="15" fillId="0" borderId="0" xfId="0" applyNumberFormat="1" applyFont="1" applyFill="1" applyAlignment="1">
      <alignment vertical="center"/>
    </xf>
    <xf numFmtId="178" fontId="15" fillId="0" borderId="0" xfId="0" applyNumberFormat="1" applyFont="1" applyFill="1" applyAlignment="1">
      <alignment horizontal="center" vertical="center"/>
    </xf>
    <xf numFmtId="195" fontId="37" fillId="0" borderId="0" xfId="0" applyNumberFormat="1" applyFont="1" applyFill="1"/>
    <xf numFmtId="195" fontId="0" fillId="0" borderId="5" xfId="0" applyNumberFormat="1" applyFont="1" applyFill="1" applyBorder="1"/>
    <xf numFmtId="200" fontId="11" fillId="0" borderId="0" xfId="0" applyNumberFormat="1" applyFont="1" applyFill="1" applyAlignment="1">
      <alignment vertical="center"/>
    </xf>
    <xf numFmtId="187" fontId="11" fillId="0" borderId="0" xfId="0" applyNumberFormat="1" applyFont="1" applyFill="1" applyAlignment="1">
      <alignment vertical="center"/>
    </xf>
    <xf numFmtId="187" fontId="0" fillId="0" borderId="0" xfId="0" applyNumberFormat="1" applyFont="1" applyFill="1" applyAlignment="1">
      <alignment vertical="center"/>
    </xf>
    <xf numFmtId="188" fontId="0" fillId="0" borderId="5" xfId="0" applyNumberFormat="1" applyFont="1" applyFill="1" applyBorder="1" applyAlignment="1">
      <alignment vertical="center"/>
    </xf>
    <xf numFmtId="178" fontId="0" fillId="0" borderId="0" xfId="0" applyNumberFormat="1" applyFont="1" applyFill="1" applyAlignment="1">
      <alignment horizontal="left" vertical="center"/>
    </xf>
    <xf numFmtId="176" fontId="11" fillId="0" borderId="16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178" fontId="11" fillId="0" borderId="0" xfId="0" applyNumberFormat="1" applyFont="1" applyFill="1" applyAlignment="1">
      <alignment horizontal="right" vertical="center"/>
    </xf>
    <xf numFmtId="176" fontId="11" fillId="0" borderId="17" xfId="0" applyNumberFormat="1" applyFont="1" applyFill="1" applyBorder="1" applyAlignment="1">
      <alignment horizontal="right" vertical="center"/>
    </xf>
    <xf numFmtId="2" fontId="11" fillId="0" borderId="0" xfId="11" applyNumberFormat="1" applyFont="1" applyFill="1" applyAlignment="1">
      <alignment horizontal="right" vertical="center"/>
    </xf>
    <xf numFmtId="176" fontId="11" fillId="0" borderId="17" xfId="12" applyNumberFormat="1" applyFont="1" applyFill="1" applyBorder="1" applyAlignment="1">
      <alignment vertical="center"/>
    </xf>
    <xf numFmtId="176" fontId="11" fillId="0" borderId="0" xfId="12" applyNumberFormat="1" applyFont="1" applyFill="1" applyBorder="1" applyAlignment="1">
      <alignment vertical="center"/>
    </xf>
    <xf numFmtId="2" fontId="11" fillId="0" borderId="0" xfId="0" applyNumberFormat="1" applyFont="1" applyFill="1" applyAlignment="1">
      <alignment vertical="center"/>
    </xf>
    <xf numFmtId="200" fontId="11" fillId="0" borderId="17" xfId="0" applyNumberFormat="1" applyFont="1" applyFill="1" applyBorder="1" applyAlignment="1">
      <alignment vertical="center"/>
    </xf>
    <xf numFmtId="200" fontId="11" fillId="0" borderId="0" xfId="0" applyNumberFormat="1" applyFont="1" applyFill="1" applyAlignment="1">
      <alignment horizontal="right" vertical="center"/>
    </xf>
    <xf numFmtId="178" fontId="0" fillId="0" borderId="0" xfId="0" applyNumberFormat="1" applyFont="1" applyFill="1" applyAlignment="1">
      <alignment horizontal="right" vertical="center"/>
    </xf>
    <xf numFmtId="178" fontId="41" fillId="0" borderId="0" xfId="0" applyNumberFormat="1" applyFont="1" applyFill="1" applyAlignment="1">
      <alignment vertical="center"/>
    </xf>
    <xf numFmtId="200" fontId="11" fillId="0" borderId="0" xfId="0" applyNumberFormat="1" applyFont="1" applyFill="1" applyBorder="1" applyAlignment="1">
      <alignment vertical="center"/>
    </xf>
    <xf numFmtId="200" fontId="11" fillId="0" borderId="0" xfId="0" applyNumberFormat="1" applyFont="1" applyFill="1" applyBorder="1" applyAlignment="1">
      <alignment horizontal="right" vertical="center"/>
    </xf>
    <xf numFmtId="200" fontId="33" fillId="0" borderId="0" xfId="0" applyNumberFormat="1" applyFont="1" applyFill="1" applyAlignment="1">
      <alignment vertical="center"/>
    </xf>
    <xf numFmtId="200" fontId="0" fillId="0" borderId="17" xfId="0" applyNumberFormat="1" applyFont="1" applyFill="1" applyBorder="1" applyAlignment="1">
      <alignment vertical="center"/>
    </xf>
    <xf numFmtId="200" fontId="0" fillId="0" borderId="0" xfId="0" applyNumberFormat="1" applyFont="1" applyFill="1" applyBorder="1" applyAlignment="1">
      <alignment vertical="center"/>
    </xf>
    <xf numFmtId="200" fontId="0" fillId="0" borderId="0" xfId="0" applyNumberFormat="1" applyFont="1" applyFill="1" applyBorder="1" applyAlignment="1">
      <alignment horizontal="right" vertical="center"/>
    </xf>
    <xf numFmtId="200" fontId="0" fillId="0" borderId="19" xfId="0" applyNumberFormat="1" applyFont="1" applyFill="1" applyBorder="1" applyAlignment="1">
      <alignment vertical="center"/>
    </xf>
    <xf numFmtId="200" fontId="0" fillId="0" borderId="5" xfId="0" applyNumberFormat="1" applyFont="1" applyFill="1" applyBorder="1" applyAlignment="1">
      <alignment vertical="center"/>
    </xf>
    <xf numFmtId="200" fontId="32" fillId="0" borderId="0" xfId="0" applyNumberFormat="1" applyFont="1" applyFill="1" applyBorder="1" applyAlignment="1">
      <alignment vertical="center"/>
    </xf>
    <xf numFmtId="200" fontId="0" fillId="0" borderId="0" xfId="0" applyNumberFormat="1" applyFont="1" applyFill="1"/>
    <xf numFmtId="200" fontId="0" fillId="0" borderId="5" xfId="0" applyNumberFormat="1" applyFont="1" applyFill="1" applyBorder="1" applyAlignment="1">
      <alignment horizontal="right" vertical="center"/>
    </xf>
    <xf numFmtId="177" fontId="23" fillId="0" borderId="1" xfId="0" applyNumberFormat="1" applyFont="1" applyFill="1" applyBorder="1" applyAlignment="1">
      <alignment horizontal="center" vertical="center" wrapText="1"/>
    </xf>
    <xf numFmtId="177" fontId="37" fillId="0" borderId="11" xfId="0" applyNumberFormat="1" applyFont="1" applyFill="1" applyBorder="1"/>
    <xf numFmtId="177" fontId="23" fillId="0" borderId="7" xfId="0" applyNumberFormat="1" applyFont="1" applyFill="1" applyBorder="1" applyAlignment="1">
      <alignment vertical="center"/>
    </xf>
    <xf numFmtId="177" fontId="23" fillId="0" borderId="0" xfId="0" applyNumberFormat="1" applyFont="1" applyFill="1" applyAlignment="1">
      <alignment wrapText="1"/>
    </xf>
    <xf numFmtId="177" fontId="23" fillId="0" borderId="2" xfId="0" applyNumberFormat="1" applyFont="1" applyFill="1" applyBorder="1" applyAlignment="1">
      <alignment horizontal="center" vertical="center" wrapText="1"/>
    </xf>
    <xf numFmtId="177" fontId="23" fillId="0" borderId="20" xfId="0" applyNumberFormat="1" applyFont="1" applyFill="1" applyBorder="1" applyAlignment="1">
      <alignment vertical="center"/>
    </xf>
    <xf numFmtId="177" fontId="23" fillId="0" borderId="20" xfId="0" applyNumberFormat="1" applyFont="1" applyFill="1" applyBorder="1" applyAlignment="1">
      <alignment horizontal="right" vertical="center"/>
    </xf>
    <xf numFmtId="177" fontId="23" fillId="0" borderId="15" xfId="0" applyNumberFormat="1" applyFont="1" applyFill="1" applyBorder="1" applyAlignment="1">
      <alignment vertical="center"/>
    </xf>
    <xf numFmtId="177" fontId="37" fillId="0" borderId="0" xfId="0" applyNumberFormat="1" applyFont="1" applyFill="1" applyBorder="1"/>
    <xf numFmtId="177" fontId="23" fillId="0" borderId="4" xfId="0" applyNumberFormat="1" applyFont="1" applyFill="1" applyBorder="1" applyAlignment="1">
      <alignment horizontal="center" vertical="center" wrapText="1"/>
    </xf>
    <xf numFmtId="177" fontId="23" fillId="0" borderId="8" xfId="0" applyNumberFormat="1" applyFont="1" applyFill="1" applyBorder="1" applyAlignment="1">
      <alignment horizontal="center" vertical="center" wrapText="1"/>
    </xf>
    <xf numFmtId="187" fontId="32" fillId="0" borderId="0" xfId="0" applyNumberFormat="1" applyFont="1" applyFill="1" applyAlignment="1">
      <alignment horizontal="right" vertical="center"/>
    </xf>
    <xf numFmtId="177" fontId="11" fillId="0" borderId="22" xfId="0" applyNumberFormat="1" applyFont="1" applyFill="1" applyBorder="1" applyAlignment="1">
      <alignment horizontal="center" vertical="center"/>
    </xf>
    <xf numFmtId="176" fontId="32" fillId="0" borderId="0" xfId="0" applyNumberFormat="1" applyFont="1" applyFill="1" applyBorder="1" applyAlignment="1">
      <alignment vertical="center"/>
    </xf>
    <xf numFmtId="187" fontId="32" fillId="0" borderId="0" xfId="0" applyNumberFormat="1" applyFont="1" applyFill="1" applyAlignment="1">
      <alignment vertical="center"/>
    </xf>
    <xf numFmtId="176" fontId="11" fillId="0" borderId="0" xfId="0" applyNumberFormat="1" applyFont="1" applyFill="1" applyAlignment="1">
      <alignment horizontal="right" vertical="center"/>
    </xf>
    <xf numFmtId="176" fontId="32" fillId="0" borderId="0" xfId="0" applyNumberFormat="1" applyFont="1" applyFill="1" applyAlignment="1">
      <alignment vertical="center"/>
    </xf>
    <xf numFmtId="200" fontId="32" fillId="0" borderId="0" xfId="0" applyNumberFormat="1" applyFont="1" applyFill="1" applyBorder="1" applyAlignment="1">
      <alignment horizontal="right" vertical="center"/>
    </xf>
    <xf numFmtId="200" fontId="32" fillId="0" borderId="0" xfId="0" applyNumberFormat="1" applyFont="1" applyFill="1" applyAlignment="1">
      <alignment horizontal="right" vertical="center"/>
    </xf>
    <xf numFmtId="200" fontId="0" fillId="0" borderId="0" xfId="0" applyNumberFormat="1" applyFont="1" applyFill="1" applyAlignment="1">
      <alignment horizontal="right" vertical="center"/>
    </xf>
    <xf numFmtId="200" fontId="11" fillId="0" borderId="17" xfId="0" applyNumberFormat="1" applyFont="1" applyFill="1" applyBorder="1" applyAlignment="1">
      <alignment horizontal="right" vertical="center"/>
    </xf>
    <xf numFmtId="199" fontId="32" fillId="0" borderId="0" xfId="0" applyNumberFormat="1" applyFont="1" applyFill="1" applyBorder="1" applyAlignment="1">
      <alignment vertical="center"/>
    </xf>
    <xf numFmtId="200" fontId="0" fillId="0" borderId="0" xfId="0" applyNumberFormat="1" applyFont="1" applyFill="1" applyAlignment="1">
      <alignment vertical="center"/>
    </xf>
    <xf numFmtId="199" fontId="0" fillId="0" borderId="0" xfId="0" applyNumberFormat="1" applyFont="1" applyFill="1"/>
    <xf numFmtId="199" fontId="0" fillId="0" borderId="5" xfId="0" applyNumberFormat="1" applyFont="1" applyFill="1" applyBorder="1"/>
    <xf numFmtId="176" fontId="11" fillId="0" borderId="16" xfId="0" applyNumberFormat="1" applyFont="1" applyFill="1" applyBorder="1" applyAlignment="1">
      <alignment vertical="center"/>
    </xf>
    <xf numFmtId="176" fontId="11" fillId="0" borderId="17" xfId="0" applyNumberFormat="1" applyFont="1" applyFill="1" applyBorder="1" applyAlignment="1">
      <alignment vertical="center"/>
    </xf>
    <xf numFmtId="195" fontId="11" fillId="0" borderId="0" xfId="5" applyNumberFormat="1" applyFont="1" applyFill="1" applyBorder="1" applyAlignment="1">
      <alignment vertical="center"/>
    </xf>
    <xf numFmtId="205" fontId="11" fillId="0" borderId="0" xfId="5" applyNumberFormat="1" applyFont="1" applyFill="1" applyBorder="1" applyAlignment="1">
      <alignment vertical="center"/>
    </xf>
    <xf numFmtId="204" fontId="11" fillId="0" borderId="0" xfId="5" applyNumberFormat="1" applyFont="1" applyFill="1" applyBorder="1" applyAlignment="1">
      <alignment vertical="center"/>
    </xf>
    <xf numFmtId="195" fontId="1" fillId="0" borderId="0" xfId="0" applyNumberFormat="1" applyFont="1" applyFill="1" applyBorder="1" applyAlignment="1" applyProtection="1">
      <alignment horizontal="right" vertical="center"/>
    </xf>
    <xf numFmtId="178" fontId="6" fillId="0" borderId="0" xfId="5" applyNumberFormat="1" applyFont="1" applyFill="1" applyAlignment="1">
      <alignment horizontal="centerContinuous" vertical="top"/>
    </xf>
    <xf numFmtId="177" fontId="6" fillId="0" borderId="0" xfId="5" applyNumberFormat="1" applyFont="1" applyFill="1" applyAlignment="1">
      <alignment horizontal="left" vertical="center"/>
    </xf>
    <xf numFmtId="177" fontId="6" fillId="0" borderId="0" xfId="5" applyNumberFormat="1" applyFont="1" applyFill="1" applyAlignment="1">
      <alignment horizontal="centerContinuous" vertical="top"/>
    </xf>
    <xf numFmtId="178" fontId="8" fillId="0" borderId="0" xfId="5" applyNumberFormat="1" applyFont="1" applyFill="1" applyAlignment="1">
      <alignment horizontal="right" vertical="center"/>
    </xf>
    <xf numFmtId="178" fontId="8" fillId="0" borderId="5" xfId="5" applyNumberFormat="1" applyFont="1" applyFill="1" applyBorder="1"/>
    <xf numFmtId="177" fontId="1" fillId="0" borderId="0" xfId="5" applyNumberFormat="1" applyFont="1" applyFill="1"/>
    <xf numFmtId="178" fontId="8" fillId="0" borderId="12" xfId="5" applyNumberFormat="1" applyFont="1" applyFill="1" applyBorder="1" applyAlignment="1">
      <alignment horizontal="center" vertical="center" wrapText="1"/>
    </xf>
    <xf numFmtId="178" fontId="8" fillId="0" borderId="0" xfId="5" applyNumberFormat="1" applyFont="1" applyFill="1" applyAlignment="1">
      <alignment horizontal="center" vertical="center" wrapText="1"/>
    </xf>
    <xf numFmtId="178" fontId="8" fillId="0" borderId="0" xfId="5" applyNumberFormat="1" applyFont="1" applyFill="1" applyBorder="1" applyAlignment="1">
      <alignment horizontal="center" vertical="center" wrapText="1"/>
    </xf>
    <xf numFmtId="179" fontId="12" fillId="0" borderId="0" xfId="5" applyNumberFormat="1" applyFont="1" applyFill="1" applyBorder="1" applyAlignment="1">
      <alignment horizontal="right" vertical="center"/>
    </xf>
    <xf numFmtId="178" fontId="11" fillId="0" borderId="0" xfId="0" applyNumberFormat="1" applyFont="1" applyFill="1"/>
    <xf numFmtId="178" fontId="1" fillId="0" borderId="2" xfId="5" applyNumberFormat="1" applyFont="1" applyFill="1" applyBorder="1" applyAlignment="1">
      <alignment horizontal="center" vertical="center"/>
    </xf>
    <xf numFmtId="178" fontId="1" fillId="0" borderId="0" xfId="5" applyNumberFormat="1" applyFont="1" applyFill="1" applyBorder="1" applyAlignment="1">
      <alignment horizontal="distributed" vertical="center"/>
    </xf>
    <xf numFmtId="178" fontId="1" fillId="0" borderId="6" xfId="5" applyNumberFormat="1" applyFont="1" applyFill="1" applyBorder="1" applyAlignment="1">
      <alignment horizontal="center"/>
    </xf>
    <xf numFmtId="177" fontId="23" fillId="0" borderId="12" xfId="5" applyNumberFormat="1" applyFont="1" applyFill="1" applyBorder="1" applyAlignment="1">
      <alignment horizontal="left" vertical="center"/>
    </xf>
    <xf numFmtId="177" fontId="37" fillId="0" borderId="0" xfId="5" applyNumberFormat="1" applyFont="1" applyFill="1" applyAlignment="1">
      <alignment vertical="center"/>
    </xf>
    <xf numFmtId="177" fontId="37" fillId="0" borderId="0" xfId="5" applyNumberFormat="1" applyFont="1" applyFill="1" applyBorder="1" applyAlignment="1">
      <alignment vertical="center"/>
    </xf>
    <xf numFmtId="177" fontId="23" fillId="0" borderId="12" xfId="5" applyNumberFormat="1" applyFont="1" applyFill="1" applyBorder="1" applyAlignment="1">
      <alignment horizontal="left" vertical="center" wrapText="1"/>
    </xf>
    <xf numFmtId="177" fontId="23" fillId="0" borderId="0" xfId="5" applyNumberFormat="1" applyFont="1" applyFill="1" applyBorder="1" applyAlignment="1">
      <alignment horizontal="left" vertical="center" wrapText="1"/>
    </xf>
    <xf numFmtId="178" fontId="11" fillId="0" borderId="0" xfId="5" applyNumberFormat="1" applyFont="1" applyFill="1" applyBorder="1" applyAlignment="1">
      <alignment horizontal="center" vertical="center"/>
    </xf>
    <xf numFmtId="179" fontId="12" fillId="0" borderId="18" xfId="5" applyNumberFormat="1" applyFont="1" applyFill="1" applyBorder="1" applyAlignment="1">
      <alignment horizontal="right" vertical="center"/>
    </xf>
    <xf numFmtId="204" fontId="11" fillId="0" borderId="0" xfId="0" applyNumberFormat="1" applyFont="1" applyFill="1" applyAlignment="1">
      <alignment vertical="center"/>
    </xf>
    <xf numFmtId="177" fontId="8" fillId="0" borderId="0" xfId="0" applyNumberFormat="1" applyFont="1" applyFill="1" applyBorder="1" applyAlignment="1">
      <alignment horizontal="left" vertical="center" indent="1"/>
    </xf>
    <xf numFmtId="178" fontId="15" fillId="0" borderId="0" xfId="5" applyNumberFormat="1" applyFont="1" applyFill="1" applyBorder="1"/>
    <xf numFmtId="178" fontId="8" fillId="0" borderId="5" xfId="5" applyNumberFormat="1" applyFont="1" applyFill="1" applyBorder="1" applyAlignment="1">
      <alignment horizontal="center"/>
    </xf>
    <xf numFmtId="178" fontId="8" fillId="0" borderId="4" xfId="5" applyNumberFormat="1" applyFont="1" applyFill="1" applyBorder="1" applyAlignment="1">
      <alignment horizontal="centerContinuous" vertical="center"/>
    </xf>
    <xf numFmtId="178" fontId="8" fillId="0" borderId="14" xfId="5" applyNumberFormat="1" applyFont="1" applyFill="1" applyBorder="1" applyAlignment="1">
      <alignment horizontal="centerContinuous" vertical="center"/>
    </xf>
    <xf numFmtId="178" fontId="8" fillId="0" borderId="0" xfId="5" applyNumberFormat="1" applyFont="1" applyFill="1" applyAlignment="1">
      <alignment wrapText="1"/>
    </xf>
    <xf numFmtId="199" fontId="11" fillId="0" borderId="0" xfId="5" applyNumberFormat="1" applyFont="1" applyFill="1" applyBorder="1" applyAlignment="1">
      <alignment vertical="center"/>
    </xf>
    <xf numFmtId="178" fontId="6" fillId="0" borderId="0" xfId="5" applyNumberFormat="1" applyFont="1" applyFill="1" applyAlignment="1">
      <alignment vertical="center"/>
    </xf>
    <xf numFmtId="178" fontId="8" fillId="0" borderId="0" xfId="5" applyNumberFormat="1" applyFont="1" applyFill="1" applyBorder="1" applyAlignment="1">
      <alignment horizontal="right" vertical="center"/>
    </xf>
    <xf numFmtId="177" fontId="8" fillId="0" borderId="10" xfId="10" applyNumberFormat="1" applyFont="1" applyFill="1" applyBorder="1" applyAlignment="1">
      <alignment horizontal="centerContinuous" vertical="center" wrapText="1"/>
    </xf>
    <xf numFmtId="177" fontId="8" fillId="0" borderId="0" xfId="10" applyNumberFormat="1" applyFont="1" applyFill="1" applyBorder="1" applyAlignment="1">
      <alignment horizontal="center" vertical="center" wrapText="1"/>
    </xf>
    <xf numFmtId="179" fontId="12" fillId="0" borderId="0" xfId="0" applyNumberFormat="1" applyFont="1" applyFill="1" applyAlignment="1">
      <alignment horizontal="right" vertical="center"/>
    </xf>
    <xf numFmtId="178" fontId="6" fillId="0" borderId="0" xfId="5" applyNumberFormat="1" applyFont="1" applyFill="1" applyAlignment="1">
      <alignment horizontal="right" vertical="top"/>
    </xf>
    <xf numFmtId="178" fontId="1" fillId="0" borderId="5" xfId="5" applyNumberFormat="1" applyFont="1" applyFill="1" applyBorder="1" applyAlignment="1">
      <alignment horizontal="left"/>
    </xf>
    <xf numFmtId="199" fontId="1" fillId="0" borderId="0" xfId="13" applyNumberFormat="1" applyFont="1" applyFill="1" applyBorder="1" applyAlignment="1">
      <alignment vertical="center"/>
    </xf>
    <xf numFmtId="2" fontId="1" fillId="0" borderId="5" xfId="5" applyNumberFormat="1" applyFont="1" applyFill="1" applyBorder="1"/>
    <xf numFmtId="2" fontId="11" fillId="0" borderId="18" xfId="5" applyNumberFormat="1" applyFont="1" applyFill="1" applyBorder="1" applyAlignment="1">
      <alignment horizontal="right" vertical="center"/>
    </xf>
    <xf numFmtId="177" fontId="36" fillId="0" borderId="18" xfId="5" applyNumberFormat="1" applyFont="1" applyFill="1" applyBorder="1" applyAlignment="1">
      <alignment horizontal="right" vertical="center"/>
    </xf>
    <xf numFmtId="2" fontId="11" fillId="0" borderId="0" xfId="5" applyNumberFormat="1" applyFont="1" applyFill="1" applyBorder="1" applyAlignment="1">
      <alignment horizontal="right" vertical="center"/>
    </xf>
    <xf numFmtId="177" fontId="36" fillId="0" borderId="0" xfId="5" applyNumberFormat="1" applyFont="1" applyFill="1" applyBorder="1" applyAlignment="1">
      <alignment horizontal="right" vertical="center"/>
    </xf>
    <xf numFmtId="2" fontId="11" fillId="0" borderId="0" xfId="0" applyNumberFormat="1" applyFont="1" applyFill="1" applyBorder="1" applyAlignment="1">
      <alignment horizontal="right" vertical="center"/>
    </xf>
    <xf numFmtId="201" fontId="11" fillId="0" borderId="0" xfId="5" applyNumberFormat="1" applyFont="1" applyFill="1" applyBorder="1" applyAlignment="1">
      <alignment horizontal="right" vertical="center"/>
    </xf>
    <xf numFmtId="201" fontId="11" fillId="0" borderId="0" xfId="0" applyNumberFormat="1" applyFont="1" applyFill="1" applyAlignment="1">
      <alignment horizontal="right" vertical="center"/>
    </xf>
    <xf numFmtId="201" fontId="11" fillId="0" borderId="0" xfId="0" applyNumberFormat="1" applyFont="1" applyFill="1" applyAlignment="1">
      <alignment vertical="center"/>
    </xf>
    <xf numFmtId="2" fontId="1" fillId="0" borderId="0" xfId="13" applyNumberFormat="1" applyFont="1" applyFill="1" applyBorder="1" applyAlignment="1">
      <alignment vertical="center"/>
    </xf>
    <xf numFmtId="178" fontId="1" fillId="0" borderId="0" xfId="13" applyNumberFormat="1" applyFont="1" applyFill="1" applyBorder="1" applyAlignment="1">
      <alignment vertical="center"/>
    </xf>
    <xf numFmtId="178" fontId="1" fillId="0" borderId="0" xfId="5" applyNumberFormat="1" applyFont="1" applyFill="1" applyBorder="1" applyAlignment="1">
      <alignment horizontal="right" vertical="center"/>
    </xf>
    <xf numFmtId="201" fontId="1" fillId="0" borderId="0" xfId="5" applyNumberFormat="1" applyFont="1" applyFill="1" applyBorder="1" applyAlignment="1">
      <alignment horizontal="right" vertical="center"/>
    </xf>
    <xf numFmtId="2" fontId="1" fillId="0" borderId="0" xfId="5" applyNumberFormat="1" applyFont="1" applyFill="1" applyBorder="1" applyAlignment="1">
      <alignment horizontal="right" vertical="center"/>
    </xf>
    <xf numFmtId="201" fontId="1" fillId="0" borderId="0" xfId="0" applyNumberFormat="1" applyFont="1" applyFill="1" applyAlignment="1">
      <alignment vertical="center"/>
    </xf>
    <xf numFmtId="201" fontId="1" fillId="0" borderId="5" xfId="5" applyNumberFormat="1" applyFont="1" applyFill="1" applyBorder="1" applyAlignment="1">
      <alignment horizontal="right" vertical="center"/>
    </xf>
    <xf numFmtId="2" fontId="1" fillId="0" borderId="5" xfId="5" applyNumberFormat="1" applyFont="1" applyFill="1" applyBorder="1" applyAlignment="1">
      <alignment horizontal="right" vertical="center"/>
    </xf>
    <xf numFmtId="177" fontId="8" fillId="0" borderId="0" xfId="5" applyNumberFormat="1" applyFont="1" applyFill="1" applyAlignment="1">
      <alignment vertical="top"/>
    </xf>
    <xf numFmtId="2" fontId="1" fillId="0" borderId="0" xfId="5" applyNumberFormat="1" applyFont="1" applyFill="1"/>
    <xf numFmtId="201" fontId="0" fillId="0" borderId="0" xfId="5" applyNumberFormat="1" applyFont="1" applyFill="1" applyBorder="1" applyAlignment="1">
      <alignment horizontal="right" vertical="center"/>
    </xf>
    <xf numFmtId="201" fontId="0" fillId="0" borderId="0" xfId="0" applyNumberFormat="1" applyFont="1" applyFill="1" applyBorder="1" applyAlignment="1">
      <alignment vertical="center"/>
    </xf>
    <xf numFmtId="201" fontId="0" fillId="0" borderId="5" xfId="5" applyNumberFormat="1" applyFont="1" applyFill="1" applyBorder="1" applyAlignment="1">
      <alignment horizontal="right" vertical="center"/>
    </xf>
    <xf numFmtId="177" fontId="0" fillId="0" borderId="0" xfId="8" applyNumberFormat="1" applyFont="1" applyFill="1"/>
    <xf numFmtId="2" fontId="0" fillId="0" borderId="0" xfId="8" applyNumberFormat="1" applyFont="1" applyFill="1"/>
    <xf numFmtId="2" fontId="0" fillId="0" borderId="0" xfId="8" applyNumberFormat="1" applyFont="1" applyFill="1" applyAlignment="1">
      <alignment horizontal="right" vertical="center"/>
    </xf>
    <xf numFmtId="177" fontId="0" fillId="0" borderId="0" xfId="8" applyNumberFormat="1" applyFont="1" applyFill="1" applyBorder="1"/>
    <xf numFmtId="178" fontId="6" fillId="0" borderId="0" xfId="5" applyNumberFormat="1" applyFont="1" applyFill="1" applyBorder="1" applyAlignment="1">
      <alignment horizontal="centerContinuous" vertical="top"/>
    </xf>
    <xf numFmtId="178" fontId="6" fillId="0" borderId="0" xfId="5" applyNumberFormat="1" applyFont="1" applyFill="1" applyBorder="1" applyAlignment="1">
      <alignment horizontal="right" vertical="center"/>
    </xf>
    <xf numFmtId="178" fontId="6" fillId="0" borderId="0" xfId="5" applyNumberFormat="1" applyFont="1" applyFill="1" applyBorder="1" applyAlignment="1">
      <alignment horizontal="left" vertical="center"/>
    </xf>
    <xf numFmtId="177" fontId="8" fillId="0" borderId="4" xfId="5" applyNumberFormat="1" applyFont="1" applyFill="1" applyBorder="1" applyAlignment="1">
      <alignment horizontal="centerContinuous" vertical="center"/>
    </xf>
    <xf numFmtId="177" fontId="8" fillId="0" borderId="14" xfId="5" applyNumberFormat="1" applyFont="1" applyFill="1" applyBorder="1" applyAlignment="1">
      <alignment horizontal="centerContinuous" vertical="center"/>
    </xf>
    <xf numFmtId="178" fontId="15" fillId="0" borderId="2" xfId="5" applyNumberFormat="1" applyFont="1" applyFill="1" applyBorder="1" applyAlignment="1">
      <alignment horizontal="center"/>
    </xf>
    <xf numFmtId="178" fontId="1" fillId="0" borderId="0" xfId="5" applyNumberFormat="1" applyFont="1" applyFill="1" applyAlignment="1">
      <alignment horizontal="right" vertical="center"/>
    </xf>
    <xf numFmtId="199" fontId="1" fillId="0" borderId="0" xfId="5" applyNumberFormat="1" applyFont="1" applyFill="1" applyBorder="1" applyAlignment="1">
      <alignment vertical="center"/>
    </xf>
    <xf numFmtId="199" fontId="1" fillId="0" borderId="0" xfId="0" applyNumberFormat="1" applyFont="1" applyFill="1" applyBorder="1" applyAlignment="1">
      <alignment horizontal="distributed" vertical="center"/>
    </xf>
    <xf numFmtId="199" fontId="1" fillId="0" borderId="5" xfId="5" applyNumberFormat="1" applyFont="1" applyFill="1" applyBorder="1" applyAlignment="1">
      <alignment vertical="center"/>
    </xf>
    <xf numFmtId="199" fontId="1" fillId="0" borderId="5" xfId="0" applyNumberFormat="1" applyFont="1" applyFill="1" applyBorder="1" applyAlignment="1">
      <alignment horizontal="distributed" vertical="center"/>
    </xf>
    <xf numFmtId="178" fontId="8" fillId="0" borderId="1" xfId="5" applyNumberFormat="1" applyFont="1" applyFill="1" applyBorder="1" applyAlignment="1">
      <alignment vertical="center" wrapText="1"/>
    </xf>
    <xf numFmtId="178" fontId="8" fillId="0" borderId="2" xfId="5" applyNumberFormat="1" applyFont="1" applyFill="1" applyBorder="1" applyAlignment="1">
      <alignment vertical="center" wrapText="1"/>
    </xf>
    <xf numFmtId="178" fontId="8" fillId="0" borderId="3" xfId="5" applyNumberFormat="1" applyFont="1" applyFill="1" applyBorder="1" applyAlignment="1">
      <alignment vertical="center" wrapText="1"/>
    </xf>
    <xf numFmtId="199" fontId="11" fillId="0" borderId="17" xfId="5" applyNumberFormat="1" applyFont="1" applyFill="1" applyBorder="1" applyAlignment="1">
      <alignment vertical="center"/>
    </xf>
    <xf numFmtId="199" fontId="1" fillId="0" borderId="17" xfId="5" applyNumberFormat="1" applyFont="1" applyFill="1" applyBorder="1" applyAlignment="1">
      <alignment vertical="center"/>
    </xf>
    <xf numFmtId="179" fontId="1" fillId="0" borderId="0" xfId="5" applyNumberFormat="1" applyFont="1" applyFill="1" applyBorder="1" applyAlignment="1">
      <alignment vertical="center"/>
    </xf>
    <xf numFmtId="199" fontId="1" fillId="0" borderId="19" xfId="5" applyNumberFormat="1" applyFont="1" applyFill="1" applyBorder="1" applyAlignment="1">
      <alignment vertical="center"/>
    </xf>
    <xf numFmtId="179" fontId="1" fillId="0" borderId="5" xfId="5" applyNumberFormat="1" applyFont="1" applyFill="1" applyBorder="1" applyAlignment="1">
      <alignment vertical="center"/>
    </xf>
    <xf numFmtId="178" fontId="1" fillId="0" borderId="0" xfId="5" applyNumberFormat="1" applyFont="1" applyFill="1" applyAlignment="1">
      <alignment horizontal="center"/>
    </xf>
    <xf numFmtId="195" fontId="11" fillId="0" borderId="17" xfId="5" applyNumberFormat="1" applyFont="1" applyFill="1" applyBorder="1" applyAlignment="1">
      <alignment vertical="center"/>
    </xf>
    <xf numFmtId="195" fontId="1" fillId="0" borderId="17" xfId="5" applyNumberFormat="1" applyFont="1" applyFill="1" applyBorder="1" applyAlignment="1">
      <alignment vertical="center"/>
    </xf>
    <xf numFmtId="195" fontId="1" fillId="0" borderId="0" xfId="5" applyNumberFormat="1" applyFont="1" applyFill="1" applyBorder="1" applyAlignment="1">
      <alignment vertical="center"/>
    </xf>
    <xf numFmtId="195" fontId="1" fillId="0" borderId="0" xfId="0" applyNumberFormat="1" applyFont="1" applyFill="1" applyBorder="1"/>
    <xf numFmtId="195" fontId="1" fillId="0" borderId="0" xfId="5" applyNumberFormat="1" applyFont="1" applyFill="1"/>
    <xf numFmtId="195" fontId="1" fillId="0" borderId="17" xfId="5" applyNumberFormat="1" applyFont="1" applyFill="1" applyBorder="1"/>
    <xf numFmtId="195" fontId="1" fillId="0" borderId="19" xfId="5" applyNumberFormat="1" applyFont="1" applyFill="1" applyBorder="1" applyAlignment="1">
      <alignment vertical="center"/>
    </xf>
    <xf numFmtId="195" fontId="1" fillId="0" borderId="5" xfId="5" applyNumberFormat="1" applyFont="1" applyFill="1" applyBorder="1"/>
    <xf numFmtId="195" fontId="11" fillId="0" borderId="17" xfId="8" applyNumberFormat="1" applyFont="1" applyFill="1" applyBorder="1" applyAlignment="1">
      <alignment vertical="center"/>
    </xf>
    <xf numFmtId="195" fontId="1" fillId="0" borderId="0" xfId="8" applyNumberFormat="1" applyFont="1" applyFill="1"/>
    <xf numFmtId="195" fontId="1" fillId="0" borderId="17" xfId="0" applyNumberFormat="1" applyFont="1" applyFill="1" applyBorder="1"/>
    <xf numFmtId="195" fontId="1" fillId="0" borderId="19" xfId="5" applyNumberFormat="1" applyFont="1" applyFill="1" applyBorder="1"/>
    <xf numFmtId="195" fontId="11" fillId="0" borderId="0" xfId="5" applyNumberFormat="1" applyFont="1" applyFill="1"/>
    <xf numFmtId="195" fontId="1" fillId="0" borderId="0" xfId="8" applyNumberFormat="1" applyFont="1" applyFill="1" applyBorder="1"/>
    <xf numFmtId="195" fontId="1" fillId="0" borderId="0" xfId="5" applyNumberFormat="1" applyFont="1" applyFill="1" applyBorder="1"/>
    <xf numFmtId="195" fontId="11" fillId="0" borderId="0" xfId="6" applyNumberFormat="1" applyFont="1" applyFill="1" applyBorder="1" applyAlignment="1">
      <alignment vertical="center"/>
    </xf>
    <xf numFmtId="178" fontId="1" fillId="0" borderId="0" xfId="6" applyNumberFormat="1" applyFont="1" applyFill="1"/>
    <xf numFmtId="178" fontId="8" fillId="0" borderId="0" xfId="6" applyNumberFormat="1" applyFont="1" applyFill="1"/>
    <xf numFmtId="178" fontId="8" fillId="0" borderId="0" xfId="6" applyNumberFormat="1" applyFont="1" applyFill="1" applyAlignment="1">
      <alignment horizontal="center"/>
    </xf>
    <xf numFmtId="178" fontId="1" fillId="0" borderId="5" xfId="6" applyNumberFormat="1" applyFont="1" applyFill="1" applyBorder="1"/>
    <xf numFmtId="178" fontId="1" fillId="0" borderId="0" xfId="6" applyNumberFormat="1" applyFont="1" applyFill="1" applyBorder="1"/>
    <xf numFmtId="178" fontId="8" fillId="0" borderId="5" xfId="6" applyNumberFormat="1" applyFont="1" applyFill="1" applyBorder="1" applyAlignment="1">
      <alignment horizontal="right" vertical="center"/>
    </xf>
    <xf numFmtId="178" fontId="8" fillId="0" borderId="1" xfId="6" applyNumberFormat="1" applyFont="1" applyFill="1" applyBorder="1" applyAlignment="1">
      <alignment horizontal="center" vertical="center" wrapText="1"/>
    </xf>
    <xf numFmtId="178" fontId="8" fillId="0" borderId="2" xfId="6" applyNumberFormat="1" applyFont="1" applyFill="1" applyBorder="1" applyAlignment="1">
      <alignment horizontal="center" vertical="center" wrapText="1"/>
    </xf>
    <xf numFmtId="178" fontId="8" fillId="0" borderId="3" xfId="6" applyNumberFormat="1" applyFont="1" applyFill="1" applyBorder="1" applyAlignment="1">
      <alignment horizontal="center" vertical="center" wrapText="1"/>
    </xf>
    <xf numFmtId="178" fontId="11" fillId="0" borderId="2" xfId="6" applyNumberFormat="1" applyFont="1" applyFill="1" applyBorder="1" applyAlignment="1">
      <alignment horizontal="center" vertical="center"/>
    </xf>
    <xf numFmtId="179" fontId="11" fillId="0" borderId="16" xfId="6" applyNumberFormat="1" applyFont="1" applyFill="1" applyBorder="1" applyAlignment="1">
      <alignment vertical="center"/>
    </xf>
    <xf numFmtId="179" fontId="11" fillId="0" borderId="18" xfId="6" applyNumberFormat="1" applyFont="1" applyFill="1" applyBorder="1" applyAlignment="1">
      <alignment vertical="center"/>
    </xf>
    <xf numFmtId="179" fontId="11" fillId="0" borderId="17" xfId="6" applyNumberFormat="1" applyFont="1" applyFill="1" applyBorder="1" applyAlignment="1">
      <alignment vertical="center"/>
    </xf>
    <xf numFmtId="179" fontId="11" fillId="0" borderId="0" xfId="6" applyNumberFormat="1" applyFont="1" applyFill="1" applyBorder="1" applyAlignment="1">
      <alignment vertical="center"/>
    </xf>
    <xf numFmtId="178" fontId="8" fillId="0" borderId="0" xfId="6" applyNumberFormat="1" applyFont="1" applyFill="1" applyBorder="1" applyAlignment="1">
      <alignment horizontal="distributed" vertical="center"/>
    </xf>
    <xf numFmtId="178" fontId="1" fillId="0" borderId="2" xfId="6" applyNumberFormat="1" applyFont="1" applyFill="1" applyBorder="1" applyAlignment="1">
      <alignment horizontal="center" vertical="center"/>
    </xf>
    <xf numFmtId="178" fontId="13" fillId="0" borderId="0" xfId="6" applyNumberFormat="1" applyFont="1" applyFill="1" applyBorder="1" applyAlignment="1">
      <alignment horizontal="distributed" vertical="center"/>
    </xf>
    <xf numFmtId="178" fontId="11" fillId="0" borderId="0" xfId="6" applyNumberFormat="1" applyFont="1" applyFill="1" applyBorder="1" applyAlignment="1">
      <alignment horizontal="distributed" vertical="center"/>
    </xf>
    <xf numFmtId="178" fontId="1" fillId="0" borderId="0" xfId="6" applyNumberFormat="1" applyFont="1" applyFill="1" applyBorder="1" applyAlignment="1">
      <alignment horizontal="distributed" vertical="center"/>
    </xf>
    <xf numFmtId="178" fontId="1" fillId="0" borderId="6" xfId="6" applyNumberFormat="1" applyFont="1" applyFill="1" applyBorder="1" applyAlignment="1">
      <alignment horizontal="center"/>
    </xf>
    <xf numFmtId="178" fontId="15" fillId="0" borderId="0" xfId="6" applyNumberFormat="1" applyFont="1" applyFill="1"/>
    <xf numFmtId="178" fontId="15" fillId="0" borderId="0" xfId="6" applyNumberFormat="1" applyFont="1" applyFill="1" applyAlignment="1">
      <alignment horizontal="center"/>
    </xf>
    <xf numFmtId="195" fontId="11" fillId="0" borderId="17" xfId="6" applyNumberFormat="1" applyFont="1" applyFill="1" applyBorder="1" applyAlignment="1">
      <alignment vertical="center"/>
    </xf>
    <xf numFmtId="195" fontId="1" fillId="0" borderId="17" xfId="6" applyNumberFormat="1" applyFont="1" applyFill="1" applyBorder="1" applyAlignment="1">
      <alignment horizontal="right" vertical="center"/>
    </xf>
    <xf numFmtId="195" fontId="1" fillId="0" borderId="0" xfId="6" applyNumberFormat="1" applyFont="1" applyFill="1" applyBorder="1" applyAlignment="1">
      <alignment horizontal="right" vertical="center"/>
    </xf>
    <xf numFmtId="195" fontId="1" fillId="0" borderId="17" xfId="0" applyNumberFormat="1" applyFont="1" applyFill="1" applyBorder="1" applyAlignment="1">
      <alignment horizontal="right"/>
    </xf>
    <xf numFmtId="195" fontId="1" fillId="0" borderId="0" xfId="0" applyNumberFormat="1" applyFont="1" applyFill="1" applyAlignment="1">
      <alignment horizontal="right"/>
    </xf>
    <xf numFmtId="195" fontId="1" fillId="0" borderId="17" xfId="6" applyNumberFormat="1" applyFont="1" applyFill="1" applyBorder="1" applyAlignment="1">
      <alignment horizontal="right"/>
    </xf>
    <xf numFmtId="195" fontId="1" fillId="0" borderId="0" xfId="6" applyNumberFormat="1" applyFont="1" applyFill="1" applyAlignment="1">
      <alignment horizontal="right"/>
    </xf>
    <xf numFmtId="195" fontId="1" fillId="0" borderId="19" xfId="6" applyNumberFormat="1" applyFont="1" applyFill="1" applyBorder="1" applyAlignment="1">
      <alignment horizontal="right"/>
    </xf>
    <xf numFmtId="195" fontId="1" fillId="0" borderId="5" xfId="6" applyNumberFormat="1" applyFont="1" applyFill="1" applyBorder="1" applyAlignment="1">
      <alignment horizontal="right"/>
    </xf>
    <xf numFmtId="195" fontId="11" fillId="0" borderId="0" xfId="6" applyNumberFormat="1" applyFont="1" applyFill="1"/>
    <xf numFmtId="195" fontId="1" fillId="0" borderId="0" xfId="9" applyNumberFormat="1" applyFont="1" applyFill="1" applyBorder="1"/>
    <xf numFmtId="195" fontId="1" fillId="0" borderId="0" xfId="0" applyNumberFormat="1" applyFont="1" applyFill="1" applyBorder="1" applyAlignment="1">
      <alignment horizontal="right"/>
    </xf>
    <xf numFmtId="195" fontId="1" fillId="0" borderId="0" xfId="6" applyNumberFormat="1" applyFont="1" applyFill="1" applyAlignment="1">
      <alignment horizontal="right" vertical="center"/>
    </xf>
    <xf numFmtId="178" fontId="6" fillId="0" borderId="0" xfId="6" applyNumberFormat="1" applyFont="1" applyFill="1"/>
    <xf numFmtId="177" fontId="8" fillId="0" borderId="4" xfId="9" applyNumberFormat="1" applyFont="1" applyFill="1" applyBorder="1" applyAlignment="1">
      <alignment horizontal="centerContinuous" vertical="center"/>
    </xf>
    <xf numFmtId="177" fontId="8" fillId="0" borderId="14" xfId="9" applyNumberFormat="1" applyFont="1" applyFill="1" applyBorder="1" applyAlignment="1">
      <alignment horizontal="centerContinuous" vertical="center"/>
    </xf>
    <xf numFmtId="178" fontId="11" fillId="0" borderId="0" xfId="6" applyNumberFormat="1" applyFont="1" applyFill="1" applyBorder="1"/>
    <xf numFmtId="177" fontId="1" fillId="0" borderId="2" xfId="9" applyNumberFormat="1" applyFont="1" applyFill="1" applyBorder="1"/>
    <xf numFmtId="0" fontId="11" fillId="0" borderId="0" xfId="0" applyFont="1" applyFill="1"/>
    <xf numFmtId="0" fontId="12" fillId="0" borderId="0" xfId="0" applyFont="1" applyFill="1"/>
    <xf numFmtId="179" fontId="11" fillId="0" borderId="0" xfId="0" applyNumberFormat="1" applyFont="1" applyFill="1"/>
    <xf numFmtId="178" fontId="12" fillId="0" borderId="0" xfId="5" applyNumberFormat="1" applyFont="1" applyFill="1"/>
    <xf numFmtId="178" fontId="12" fillId="0" borderId="0" xfId="5" applyNumberFormat="1" applyFont="1" applyFill="1" applyAlignment="1">
      <alignment horizontal="center"/>
    </xf>
    <xf numFmtId="178" fontId="8" fillId="0" borderId="21" xfId="5" applyNumberFormat="1" applyFont="1" applyFill="1" applyBorder="1" applyAlignment="1">
      <alignment horizontal="center" vertical="center" wrapText="1"/>
    </xf>
    <xf numFmtId="178" fontId="8" fillId="0" borderId="14" xfId="5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2" fontId="11" fillId="0" borderId="17" xfId="5" applyNumberFormat="1" applyFont="1" applyFill="1" applyBorder="1" applyAlignment="1">
      <alignment horizontal="right" vertical="center"/>
    </xf>
    <xf numFmtId="178" fontId="11" fillId="0" borderId="0" xfId="5" applyNumberFormat="1" applyFont="1" applyFill="1" applyAlignment="1"/>
    <xf numFmtId="177" fontId="11" fillId="0" borderId="0" xfId="5" applyNumberFormat="1" applyFont="1" applyFill="1" applyAlignment="1">
      <alignment vertical="center"/>
    </xf>
    <xf numFmtId="178" fontId="11" fillId="0" borderId="0" xfId="5" applyNumberFormat="1" applyFont="1" applyFill="1" applyAlignment="1">
      <alignment vertical="center"/>
    </xf>
    <xf numFmtId="0" fontId="11" fillId="0" borderId="0" xfId="5" applyFont="1" applyFill="1"/>
    <xf numFmtId="2" fontId="11" fillId="0" borderId="17" xfId="0" applyNumberFormat="1" applyFont="1" applyFill="1" applyBorder="1" applyAlignment="1">
      <alignment horizontal="right" vertical="center"/>
    </xf>
    <xf numFmtId="201" fontId="11" fillId="0" borderId="17" xfId="5" applyNumberFormat="1" applyFont="1" applyFill="1" applyBorder="1" applyAlignment="1">
      <alignment horizontal="right" vertical="center"/>
    </xf>
    <xf numFmtId="201" fontId="1" fillId="0" borderId="17" xfId="5" applyNumberFormat="1" applyFont="1" applyFill="1" applyBorder="1" applyAlignment="1">
      <alignment horizontal="right" vertical="center"/>
    </xf>
    <xf numFmtId="201" fontId="1" fillId="0" borderId="0" xfId="5" applyNumberFormat="1" applyFont="1" applyFill="1" applyBorder="1" applyAlignment="1" applyProtection="1">
      <alignment horizontal="right" vertical="center"/>
    </xf>
    <xf numFmtId="201" fontId="1" fillId="0" borderId="19" xfId="5" applyNumberFormat="1" applyFont="1" applyFill="1" applyBorder="1" applyAlignment="1">
      <alignment horizontal="right" vertical="center"/>
    </xf>
    <xf numFmtId="178" fontId="39" fillId="0" borderId="0" xfId="5" applyNumberFormat="1" applyFont="1" applyFill="1"/>
    <xf numFmtId="2" fontId="11" fillId="0" borderId="16" xfId="5" applyNumberFormat="1" applyFont="1" applyFill="1" applyBorder="1" applyAlignment="1">
      <alignment horizontal="right" vertical="center"/>
    </xf>
    <xf numFmtId="178" fontId="1" fillId="0" borderId="0" xfId="5" applyNumberFormat="1" applyFont="1" applyFill="1" applyBorder="1" applyAlignment="1">
      <alignment horizontal="center" vertical="center"/>
    </xf>
    <xf numFmtId="178" fontId="41" fillId="0" borderId="0" xfId="5" applyNumberFormat="1" applyFont="1" applyFill="1"/>
    <xf numFmtId="178" fontId="41" fillId="0" borderId="0" xfId="5" applyNumberFormat="1" applyFont="1" applyFill="1" applyAlignment="1">
      <alignment horizontal="center"/>
    </xf>
    <xf numFmtId="178" fontId="8" fillId="0" borderId="0" xfId="5" applyNumberFormat="1" applyFont="1" applyFill="1" applyBorder="1"/>
    <xf numFmtId="178" fontId="6" fillId="0" borderId="0" xfId="5" applyNumberFormat="1" applyFont="1" applyFill="1" applyAlignment="1">
      <alignment horizontal="centerContinuous" vertical="center"/>
    </xf>
    <xf numFmtId="178" fontId="6" fillId="0" borderId="0" xfId="5" applyNumberFormat="1" applyFont="1" applyFill="1" applyBorder="1"/>
    <xf numFmtId="178" fontId="39" fillId="0" borderId="0" xfId="5" applyNumberFormat="1" applyFont="1" applyFill="1" applyBorder="1"/>
    <xf numFmtId="2" fontId="11" fillId="0" borderId="0" xfId="5" applyNumberFormat="1" applyFont="1" applyFill="1" applyAlignment="1">
      <alignment horizontal="right" vertical="center"/>
    </xf>
    <xf numFmtId="178" fontId="1" fillId="0" borderId="0" xfId="5" applyNumberFormat="1" applyFont="1" applyFill="1" applyAlignment="1">
      <alignment vertical="center"/>
    </xf>
    <xf numFmtId="0" fontId="1" fillId="0" borderId="0" xfId="5" applyFont="1" applyFill="1"/>
    <xf numFmtId="179" fontId="11" fillId="0" borderId="0" xfId="5" applyNumberFormat="1" applyFont="1" applyFill="1" applyAlignment="1">
      <alignment vertical="center"/>
    </xf>
    <xf numFmtId="178" fontId="1" fillId="0" borderId="0" xfId="0" applyNumberFormat="1" applyFont="1" applyFill="1"/>
    <xf numFmtId="2" fontId="11" fillId="0" borderId="0" xfId="0" applyNumberFormat="1" applyFont="1" applyFill="1" applyAlignment="1">
      <alignment horizontal="right" vertical="center"/>
    </xf>
    <xf numFmtId="187" fontId="1" fillId="0" borderId="0" xfId="0" applyNumberFormat="1" applyFont="1" applyFill="1"/>
    <xf numFmtId="196" fontId="1" fillId="0" borderId="0" xfId="0" applyNumberFormat="1" applyFont="1" applyFill="1"/>
    <xf numFmtId="201" fontId="11" fillId="0" borderId="0" xfId="5" applyNumberFormat="1" applyFont="1" applyFill="1" applyAlignment="1">
      <alignment horizontal="right" vertical="center"/>
    </xf>
    <xf numFmtId="187" fontId="1" fillId="0" borderId="0" xfId="5" applyNumberFormat="1" applyFont="1" applyFill="1"/>
    <xf numFmtId="201" fontId="1" fillId="0" borderId="0" xfId="5" applyNumberFormat="1" applyFont="1" applyFill="1" applyAlignment="1">
      <alignment horizontal="right" vertical="center"/>
    </xf>
    <xf numFmtId="197" fontId="1" fillId="0" borderId="0" xfId="0" applyNumberFormat="1" applyFont="1" applyFill="1"/>
    <xf numFmtId="178" fontId="11" fillId="0" borderId="0" xfId="5" applyNumberFormat="1" applyFont="1" applyFill="1" applyAlignment="1">
      <alignment horizontal="right"/>
    </xf>
    <xf numFmtId="179" fontId="11" fillId="0" borderId="17" xfId="0" applyNumberFormat="1" applyFont="1" applyFill="1" applyBorder="1" applyAlignment="1">
      <alignment horizontal="right" vertical="center"/>
    </xf>
    <xf numFmtId="201" fontId="11" fillId="0" borderId="17" xfId="0" applyNumberFormat="1" applyFont="1" applyFill="1" applyBorder="1" applyAlignment="1">
      <alignment horizontal="right" vertical="center"/>
    </xf>
    <xf numFmtId="201" fontId="1" fillId="0" borderId="17" xfId="0" applyNumberFormat="1" applyFont="1" applyFill="1" applyBorder="1" applyAlignment="1">
      <alignment horizontal="right" vertical="center"/>
    </xf>
    <xf numFmtId="201" fontId="1" fillId="0" borderId="0" xfId="0" applyNumberFormat="1" applyFont="1" applyFill="1" applyAlignment="1">
      <alignment horizontal="right" vertical="center"/>
    </xf>
    <xf numFmtId="201" fontId="1" fillId="0" borderId="0" xfId="0" applyNumberFormat="1" applyFont="1" applyFill="1" applyBorder="1" applyAlignment="1">
      <alignment horizontal="right" vertical="center"/>
    </xf>
    <xf numFmtId="201" fontId="1" fillId="0" borderId="19" xfId="0" applyNumberFormat="1" applyFont="1" applyFill="1" applyBorder="1" applyAlignment="1">
      <alignment horizontal="right" vertical="center"/>
    </xf>
    <xf numFmtId="201" fontId="1" fillId="0" borderId="5" xfId="0" applyNumberFormat="1" applyFont="1" applyFill="1" applyBorder="1" applyAlignment="1">
      <alignment horizontal="right" vertical="center"/>
    </xf>
    <xf numFmtId="178" fontId="11" fillId="0" borderId="16" xfId="5" applyNumberFormat="1" applyFont="1" applyFill="1" applyBorder="1" applyAlignment="1">
      <alignment horizontal="right" vertical="center"/>
    </xf>
    <xf numFmtId="178" fontId="11" fillId="0" borderId="18" xfId="5" applyNumberFormat="1" applyFont="1" applyFill="1" applyBorder="1" applyAlignment="1">
      <alignment horizontal="right" vertical="center"/>
    </xf>
    <xf numFmtId="178" fontId="11" fillId="0" borderId="17" xfId="5" applyNumberFormat="1" applyFont="1" applyFill="1" applyBorder="1" applyAlignment="1">
      <alignment horizontal="right" vertical="center"/>
    </xf>
    <xf numFmtId="178" fontId="11" fillId="0" borderId="0" xfId="5" applyNumberFormat="1" applyFont="1" applyFill="1" applyBorder="1" applyAlignment="1">
      <alignment horizontal="right" vertical="center"/>
    </xf>
    <xf numFmtId="2" fontId="11" fillId="0" borderId="0" xfId="11" applyNumberFormat="1" applyFont="1" applyFill="1" applyBorder="1" applyAlignment="1">
      <alignment horizontal="right" vertical="center"/>
    </xf>
    <xf numFmtId="176" fontId="11" fillId="0" borderId="17" xfId="5" applyNumberFormat="1" applyFont="1" applyFill="1" applyBorder="1" applyAlignment="1">
      <alignment horizontal="right" vertical="center"/>
    </xf>
    <xf numFmtId="176" fontId="11" fillId="0" borderId="0" xfId="5" applyNumberFormat="1" applyFont="1" applyFill="1" applyBorder="1" applyAlignment="1">
      <alignment horizontal="right" vertical="center"/>
    </xf>
    <xf numFmtId="201" fontId="11" fillId="0" borderId="0" xfId="11" applyNumberFormat="1" applyFont="1" applyFill="1" applyBorder="1" applyAlignment="1">
      <alignment horizontal="right" vertical="center"/>
    </xf>
    <xf numFmtId="201" fontId="11" fillId="0" borderId="0" xfId="0" applyNumberFormat="1" applyFont="1" applyFill="1" applyBorder="1" applyAlignment="1">
      <alignment horizontal="right" vertical="center"/>
    </xf>
    <xf numFmtId="200" fontId="1" fillId="0" borderId="17" xfId="5" applyNumberFormat="1" applyFont="1" applyFill="1" applyBorder="1" applyAlignment="1">
      <alignment horizontal="right" vertical="center"/>
    </xf>
    <xf numFmtId="200" fontId="1" fillId="0" borderId="0" xfId="5" applyNumberFormat="1" applyFont="1" applyFill="1" applyBorder="1" applyAlignment="1">
      <alignment horizontal="right" vertical="center"/>
    </xf>
    <xf numFmtId="200" fontId="1" fillId="0" borderId="0" xfId="0" applyNumberFormat="1" applyFont="1" applyFill="1" applyBorder="1" applyAlignment="1">
      <alignment horizontal="right" vertical="center"/>
    </xf>
    <xf numFmtId="201" fontId="1" fillId="0" borderId="0" xfId="11" applyNumberFormat="1" applyFont="1" applyFill="1" applyBorder="1" applyAlignment="1">
      <alignment horizontal="right" vertical="center"/>
    </xf>
    <xf numFmtId="200" fontId="1" fillId="0" borderId="19" xfId="5" applyNumberFormat="1" applyFont="1" applyFill="1" applyBorder="1" applyAlignment="1">
      <alignment horizontal="right" vertical="center"/>
    </xf>
    <xf numFmtId="200" fontId="1" fillId="0" borderId="5" xfId="0" applyNumberFormat="1" applyFont="1" applyFill="1" applyBorder="1" applyAlignment="1">
      <alignment horizontal="right" vertical="center"/>
    </xf>
    <xf numFmtId="201" fontId="1" fillId="0" borderId="5" xfId="11" applyNumberFormat="1" applyFont="1" applyFill="1" applyBorder="1" applyAlignment="1">
      <alignment horizontal="right" vertical="center"/>
    </xf>
    <xf numFmtId="176" fontId="1" fillId="0" borderId="5" xfId="5" applyNumberFormat="1" applyFont="1" applyFill="1" applyBorder="1"/>
    <xf numFmtId="176" fontId="11" fillId="0" borderId="16" xfId="5" applyNumberFormat="1" applyFont="1" applyFill="1" applyBorder="1" applyAlignment="1">
      <alignment horizontal="right" vertical="center"/>
    </xf>
    <xf numFmtId="176" fontId="11" fillId="0" borderId="18" xfId="5" applyNumberFormat="1" applyFont="1" applyFill="1" applyBorder="1" applyAlignment="1">
      <alignment horizontal="right" vertical="center"/>
    </xf>
    <xf numFmtId="186" fontId="11" fillId="0" borderId="0" xfId="5" applyNumberFormat="1" applyFont="1" applyFill="1"/>
    <xf numFmtId="200" fontId="11" fillId="0" borderId="17" xfId="5" applyNumberFormat="1" applyFont="1" applyFill="1" applyBorder="1" applyAlignment="1">
      <alignment horizontal="right" vertical="center"/>
    </xf>
    <xf numFmtId="200" fontId="11" fillId="0" borderId="0" xfId="5" applyNumberFormat="1" applyFont="1" applyFill="1" applyBorder="1" applyAlignment="1">
      <alignment horizontal="right" vertical="center"/>
    </xf>
    <xf numFmtId="200" fontId="1" fillId="0" borderId="17" xfId="0" applyNumberFormat="1" applyFont="1" applyFill="1" applyBorder="1" applyAlignment="1">
      <alignment horizontal="right" vertical="center"/>
    </xf>
    <xf numFmtId="200" fontId="1" fillId="0" borderId="19" xfId="0" applyNumberFormat="1" applyFont="1" applyFill="1" applyBorder="1" applyAlignment="1">
      <alignment horizontal="right" vertical="center"/>
    </xf>
    <xf numFmtId="195" fontId="1" fillId="0" borderId="5" xfId="5" applyNumberFormat="1" applyFont="1" applyFill="1" applyBorder="1" applyAlignment="1">
      <alignment vertical="center"/>
    </xf>
    <xf numFmtId="178" fontId="8" fillId="0" borderId="0" xfId="5" applyNumberFormat="1" applyFont="1" applyFill="1" applyAlignment="1">
      <alignment horizontal="left"/>
    </xf>
    <xf numFmtId="176" fontId="1" fillId="0" borderId="0" xfId="5" applyNumberFormat="1" applyFont="1" applyFill="1"/>
    <xf numFmtId="178" fontId="6" fillId="0" borderId="0" xfId="5" applyNumberFormat="1" applyFont="1" applyFill="1" applyAlignment="1">
      <alignment horizontal="centerContinuous" vertical="top" wrapText="1"/>
    </xf>
    <xf numFmtId="178" fontId="6" fillId="0" borderId="0" xfId="5" applyNumberFormat="1" applyFont="1" applyFill="1" applyBorder="1" applyAlignment="1">
      <alignment wrapText="1"/>
    </xf>
    <xf numFmtId="178" fontId="6" fillId="0" borderId="0" xfId="5" applyNumberFormat="1" applyFont="1" applyFill="1" applyAlignment="1">
      <alignment wrapText="1"/>
    </xf>
    <xf numFmtId="0" fontId="39" fillId="0" borderId="0" xfId="0" applyFont="1" applyFill="1"/>
    <xf numFmtId="0" fontId="1" fillId="0" borderId="0" xfId="0" applyFont="1" applyFill="1" applyAlignment="1">
      <alignment horizontal="center"/>
    </xf>
    <xf numFmtId="178" fontId="8" fillId="0" borderId="14" xfId="5" applyNumberFormat="1" applyFont="1" applyFill="1" applyBorder="1" applyAlignment="1">
      <alignment horizontal="center" vertical="top" wrapText="1"/>
    </xf>
    <xf numFmtId="178" fontId="8" fillId="0" borderId="4" xfId="5" applyNumberFormat="1" applyFont="1" applyFill="1" applyBorder="1" applyAlignment="1">
      <alignment horizontal="center" vertical="top" wrapText="1"/>
    </xf>
    <xf numFmtId="178" fontId="1" fillId="0" borderId="0" xfId="5" applyNumberFormat="1" applyFont="1" applyFill="1" applyBorder="1" applyAlignment="1">
      <alignment horizontal="center"/>
    </xf>
    <xf numFmtId="0" fontId="2" fillId="0" borderId="0" xfId="7" applyFont="1" applyFill="1">
      <alignment vertical="center"/>
    </xf>
    <xf numFmtId="180" fontId="2" fillId="0" borderId="0" xfId="7" applyNumberFormat="1" applyFont="1" applyFill="1">
      <alignment vertical="center"/>
    </xf>
    <xf numFmtId="201" fontId="45" fillId="0" borderId="0" xfId="5" applyNumberFormat="1" applyFont="1" applyFill="1" applyBorder="1" applyAlignment="1">
      <alignment horizontal="right" vertical="center"/>
    </xf>
    <xf numFmtId="198" fontId="46" fillId="0" borderId="17" xfId="14" applyNumberFormat="1" applyFont="1" applyFill="1" applyBorder="1" applyAlignment="1">
      <alignment vertical="center"/>
    </xf>
    <xf numFmtId="202" fontId="46" fillId="0" borderId="0" xfId="6" applyNumberFormat="1" applyFont="1" applyFill="1" applyBorder="1" applyAlignment="1">
      <alignment horizontal="right" vertical="center"/>
    </xf>
    <xf numFmtId="198" fontId="35" fillId="0" borderId="17" xfId="14" applyNumberFormat="1" applyFont="1" applyFill="1" applyBorder="1" applyAlignment="1">
      <alignment vertical="center"/>
    </xf>
    <xf numFmtId="198" fontId="35" fillId="0" borderId="17" xfId="14" applyNumberFormat="1" applyFont="1" applyFill="1" applyBorder="1" applyAlignment="1">
      <alignment horizontal="right" vertical="center"/>
    </xf>
    <xf numFmtId="202" fontId="35" fillId="0" borderId="0" xfId="6" applyNumberFormat="1" applyFont="1" applyFill="1" applyBorder="1" applyAlignment="1">
      <alignment horizontal="right" vertical="center"/>
    </xf>
    <xf numFmtId="198" fontId="35" fillId="0" borderId="19" xfId="14" applyNumberFormat="1" applyFont="1" applyFill="1" applyBorder="1" applyAlignment="1">
      <alignment horizontal="right" vertical="center"/>
    </xf>
    <xf numFmtId="202" fontId="35" fillId="0" borderId="5" xfId="6" applyNumberFormat="1" applyFont="1" applyFill="1" applyBorder="1" applyAlignment="1">
      <alignment horizontal="right" vertical="center"/>
    </xf>
    <xf numFmtId="203" fontId="46" fillId="0" borderId="0" xfId="6" applyNumberFormat="1" applyFont="1" applyFill="1" applyBorder="1" applyAlignment="1">
      <alignment horizontal="right" vertical="center"/>
    </xf>
    <xf numFmtId="203" fontId="46" fillId="0" borderId="0" xfId="6" applyNumberFormat="1" applyFont="1" applyFill="1" applyBorder="1" applyAlignment="1">
      <alignment vertical="center"/>
    </xf>
    <xf numFmtId="202" fontId="35" fillId="0" borderId="0" xfId="14" applyNumberFormat="1" applyFont="1" applyFill="1" applyAlignment="1">
      <alignment horizontal="right" vertical="center"/>
    </xf>
    <xf numFmtId="203" fontId="35" fillId="0" borderId="0" xfId="14" applyNumberFormat="1" applyFont="1" applyFill="1" applyAlignment="1">
      <alignment horizontal="right" vertical="center"/>
    </xf>
    <xf numFmtId="203" fontId="35" fillId="0" borderId="0" xfId="6" applyNumberFormat="1" applyFont="1" applyFill="1" applyBorder="1" applyAlignment="1">
      <alignment horizontal="right" vertical="center"/>
    </xf>
    <xf numFmtId="203" fontId="35" fillId="0" borderId="5" xfId="6" applyNumberFormat="1" applyFont="1" applyFill="1" applyBorder="1" applyAlignment="1">
      <alignment horizontal="right" vertical="center"/>
    </xf>
    <xf numFmtId="178" fontId="6" fillId="0" borderId="0" xfId="6" applyNumberFormat="1" applyFont="1" applyFill="1" applyAlignment="1">
      <alignment horizontal="right" vertical="center"/>
    </xf>
    <xf numFmtId="178" fontId="6" fillId="0" borderId="0" xfId="6" applyNumberFormat="1" applyFont="1" applyFill="1" applyAlignment="1">
      <alignment vertical="center"/>
    </xf>
    <xf numFmtId="178" fontId="6" fillId="0" borderId="0" xfId="6" applyNumberFormat="1" applyFont="1" applyFill="1" applyAlignment="1">
      <alignment vertical="top"/>
    </xf>
    <xf numFmtId="178" fontId="34" fillId="0" borderId="1" xfId="6" applyNumberFormat="1" applyFont="1" applyFill="1" applyBorder="1" applyAlignment="1">
      <alignment horizontal="center" vertical="center" wrapText="1"/>
    </xf>
    <xf numFmtId="178" fontId="34" fillId="0" borderId="0" xfId="6" applyNumberFormat="1" applyFont="1" applyFill="1" applyAlignment="1">
      <alignment horizontal="center" vertical="center" wrapText="1"/>
    </xf>
    <xf numFmtId="178" fontId="34" fillId="0" borderId="2" xfId="6" applyNumberFormat="1" applyFont="1" applyFill="1" applyBorder="1" applyAlignment="1">
      <alignment horizontal="center" vertical="center" wrapText="1"/>
    </xf>
    <xf numFmtId="178" fontId="34" fillId="0" borderId="13" xfId="6" applyNumberFormat="1" applyFont="1" applyFill="1" applyBorder="1" applyAlignment="1">
      <alignment horizontal="center" vertical="center" wrapText="1"/>
    </xf>
    <xf numFmtId="178" fontId="34" fillId="0" borderId="8" xfId="6" applyNumberFormat="1" applyFont="1" applyFill="1" applyBorder="1" applyAlignment="1">
      <alignment horizontal="center" vertical="center" wrapText="1"/>
    </xf>
    <xf numFmtId="178" fontId="34" fillId="0" borderId="3" xfId="6" applyNumberFormat="1" applyFont="1" applyFill="1" applyBorder="1" applyAlignment="1">
      <alignment horizontal="center" vertical="center" wrapText="1"/>
    </xf>
    <xf numFmtId="178" fontId="34" fillId="0" borderId="0" xfId="6" applyNumberFormat="1" applyFont="1" applyFill="1" applyBorder="1" applyAlignment="1">
      <alignment horizontal="center" vertical="center" wrapText="1"/>
    </xf>
    <xf numFmtId="0" fontId="35" fillId="0" borderId="0" xfId="14" applyFont="1" applyFill="1"/>
    <xf numFmtId="2" fontId="12" fillId="0" borderId="0" xfId="6" applyNumberFormat="1" applyFont="1" applyFill="1" applyBorder="1" applyAlignment="1">
      <alignment horizontal="right" vertical="center"/>
    </xf>
    <xf numFmtId="178" fontId="11" fillId="0" borderId="0" xfId="6" applyNumberFormat="1" applyFont="1" applyFill="1"/>
    <xf numFmtId="178" fontId="11" fillId="0" borderId="0" xfId="6" applyNumberFormat="1" applyFont="1" applyFill="1" applyBorder="1" applyAlignment="1">
      <alignment horizontal="center" vertical="center"/>
    </xf>
    <xf numFmtId="2" fontId="12" fillId="0" borderId="17" xfId="6" applyNumberFormat="1" applyFont="1" applyFill="1" applyBorder="1" applyAlignment="1">
      <alignment horizontal="right" vertical="center"/>
    </xf>
    <xf numFmtId="178" fontId="11" fillId="0" borderId="17" xfId="6" applyNumberFormat="1" applyFont="1" applyFill="1" applyBorder="1" applyAlignment="1">
      <alignment horizontal="right" vertical="center"/>
    </xf>
    <xf numFmtId="179" fontId="11" fillId="0" borderId="17" xfId="6" applyNumberFormat="1" applyFont="1" applyFill="1" applyBorder="1" applyAlignment="1">
      <alignment horizontal="right" vertical="center"/>
    </xf>
    <xf numFmtId="179" fontId="13" fillId="0" borderId="17" xfId="6" applyNumberFormat="1" applyFont="1" applyFill="1" applyBorder="1" applyAlignment="1">
      <alignment horizontal="right" vertical="top"/>
    </xf>
    <xf numFmtId="179" fontId="13" fillId="0" borderId="0" xfId="6" applyNumberFormat="1" applyFont="1" applyFill="1" applyBorder="1" applyAlignment="1">
      <alignment horizontal="right" vertical="top"/>
    </xf>
    <xf numFmtId="179" fontId="12" fillId="0" borderId="0" xfId="6" applyNumberFormat="1" applyFont="1" applyFill="1" applyBorder="1" applyAlignment="1">
      <alignment horizontal="right" vertical="top"/>
    </xf>
    <xf numFmtId="179" fontId="12" fillId="0" borderId="17" xfId="6" applyNumberFormat="1" applyFont="1" applyFill="1" applyBorder="1" applyAlignment="1">
      <alignment horizontal="right" vertical="top"/>
    </xf>
    <xf numFmtId="2" fontId="45" fillId="0" borderId="0" xfId="6" applyNumberFormat="1" applyFont="1" applyFill="1" applyBorder="1" applyAlignment="1">
      <alignment horizontal="right" vertical="center"/>
    </xf>
    <xf numFmtId="179" fontId="11" fillId="0" borderId="17" xfId="14" applyNumberFormat="1" applyFont="1" applyFill="1" applyBorder="1" applyAlignment="1">
      <alignment vertical="center"/>
    </xf>
    <xf numFmtId="2" fontId="11" fillId="0" borderId="0" xfId="6" applyNumberFormat="1" applyFont="1" applyFill="1" applyBorder="1" applyAlignment="1">
      <alignment horizontal="right" vertical="center"/>
    </xf>
    <xf numFmtId="179" fontId="11" fillId="0" borderId="0" xfId="6" applyNumberFormat="1" applyFont="1" applyFill="1" applyBorder="1" applyAlignment="1">
      <alignment horizontal="right" vertical="center"/>
    </xf>
    <xf numFmtId="179" fontId="11" fillId="0" borderId="0" xfId="14" applyNumberFormat="1" applyFont="1" applyFill="1" applyBorder="1" applyAlignment="1">
      <alignment vertical="center"/>
    </xf>
    <xf numFmtId="198" fontId="11" fillId="0" borderId="17" xfId="14" applyNumberFormat="1" applyFont="1" applyFill="1" applyBorder="1" applyAlignment="1">
      <alignment vertical="center"/>
    </xf>
    <xf numFmtId="202" fontId="11" fillId="0" borderId="0" xfId="6" applyNumberFormat="1" applyFont="1" applyFill="1" applyBorder="1" applyAlignment="1">
      <alignment horizontal="right" vertical="center"/>
    </xf>
    <xf numFmtId="198" fontId="11" fillId="0" borderId="0" xfId="14" applyNumberFormat="1" applyFont="1" applyFill="1" applyBorder="1" applyAlignment="1">
      <alignment vertical="center"/>
    </xf>
    <xf numFmtId="203" fontId="11" fillId="0" borderId="0" xfId="6" applyNumberFormat="1" applyFont="1" applyFill="1" applyBorder="1" applyAlignment="1">
      <alignment horizontal="right" vertical="center"/>
    </xf>
    <xf numFmtId="198" fontId="46" fillId="0" borderId="0" xfId="6" applyNumberFormat="1" applyFont="1" applyFill="1" applyBorder="1" applyAlignment="1">
      <alignment horizontal="right" vertical="center"/>
    </xf>
    <xf numFmtId="198" fontId="46" fillId="0" borderId="0" xfId="14" applyNumberFormat="1" applyFont="1" applyFill="1" applyBorder="1" applyAlignment="1">
      <alignment vertical="center"/>
    </xf>
    <xf numFmtId="178" fontId="10" fillId="0" borderId="0" xfId="6" applyNumberFormat="1" applyFont="1" applyFill="1" applyBorder="1" applyAlignment="1">
      <alignment horizontal="distributed" vertical="center"/>
    </xf>
    <xf numFmtId="179" fontId="1" fillId="0" borderId="17" xfId="14" applyNumberFormat="1" applyFont="1" applyFill="1" applyBorder="1" applyAlignment="1">
      <alignment vertical="center"/>
    </xf>
    <xf numFmtId="179" fontId="1" fillId="0" borderId="0" xfId="14" applyNumberFormat="1" applyFont="1" applyFill="1" applyAlignment="1">
      <alignment vertical="center"/>
    </xf>
    <xf numFmtId="178" fontId="1" fillId="0" borderId="0" xfId="6" applyNumberFormat="1" applyFont="1" applyFill="1" applyBorder="1" applyAlignment="1">
      <alignment horizontal="center" vertical="center"/>
    </xf>
    <xf numFmtId="179" fontId="1" fillId="0" borderId="17" xfId="6" applyNumberFormat="1" applyFont="1" applyFill="1" applyBorder="1" applyAlignment="1">
      <alignment horizontal="right" vertical="center"/>
    </xf>
    <xf numFmtId="198" fontId="35" fillId="0" borderId="0" xfId="14" applyNumberFormat="1" applyFont="1" applyFill="1" applyBorder="1" applyAlignment="1">
      <alignment vertical="center"/>
    </xf>
    <xf numFmtId="198" fontId="35" fillId="0" borderId="0" xfId="14" applyNumberFormat="1" applyFont="1" applyFill="1" applyBorder="1" applyAlignment="1">
      <alignment horizontal="right" vertical="center"/>
    </xf>
    <xf numFmtId="177" fontId="8" fillId="0" borderId="0" xfId="14" applyNumberFormat="1" applyFont="1" applyFill="1" applyBorder="1" applyAlignment="1">
      <alignment horizontal="distributed" vertical="center"/>
    </xf>
    <xf numFmtId="177" fontId="10" fillId="0" borderId="0" xfId="14" applyNumberFormat="1" applyFont="1" applyFill="1" applyBorder="1" applyAlignment="1">
      <alignment horizontal="distributed" vertical="center"/>
    </xf>
    <xf numFmtId="177" fontId="8" fillId="0" borderId="5" xfId="14" applyNumberFormat="1" applyFont="1" applyFill="1" applyBorder="1" applyAlignment="1">
      <alignment horizontal="distributed" vertical="center"/>
    </xf>
    <xf numFmtId="178" fontId="1" fillId="0" borderId="5" xfId="6" applyNumberFormat="1" applyFont="1" applyFill="1" applyBorder="1" applyAlignment="1">
      <alignment horizontal="center"/>
    </xf>
    <xf numFmtId="179" fontId="1" fillId="0" borderId="19" xfId="6" applyNumberFormat="1" applyFont="1" applyFill="1" applyBorder="1" applyAlignment="1">
      <alignment horizontal="right" vertical="center"/>
    </xf>
    <xf numFmtId="198" fontId="35" fillId="0" borderId="5" xfId="14" applyNumberFormat="1" applyFont="1" applyFill="1" applyBorder="1" applyAlignment="1">
      <alignment vertical="center"/>
    </xf>
    <xf numFmtId="179" fontId="1" fillId="0" borderId="19" xfId="14" applyNumberFormat="1" applyFont="1" applyFill="1" applyBorder="1" applyAlignment="1">
      <alignment vertical="center"/>
    </xf>
    <xf numFmtId="179" fontId="1" fillId="0" borderId="5" xfId="14" applyNumberFormat="1" applyFont="1" applyFill="1" applyBorder="1" applyAlignment="1">
      <alignment vertical="center"/>
    </xf>
    <xf numFmtId="177" fontId="37" fillId="0" borderId="0" xfId="14" applyNumberFormat="1" applyFont="1" applyFill="1" applyAlignment="1">
      <alignment vertical="top"/>
    </xf>
    <xf numFmtId="177" fontId="37" fillId="0" borderId="0" xfId="14" applyNumberFormat="1" applyFont="1" applyFill="1"/>
    <xf numFmtId="2" fontId="1" fillId="0" borderId="0" xfId="6" applyNumberFormat="1" applyFont="1" applyFill="1" applyBorder="1" applyAlignment="1">
      <alignment horizontal="right" vertical="center"/>
    </xf>
    <xf numFmtId="198" fontId="35" fillId="0" borderId="0" xfId="6" applyNumberFormat="1" applyFont="1" applyFill="1" applyBorder="1" applyAlignment="1">
      <alignment horizontal="right" vertical="center"/>
    </xf>
    <xf numFmtId="198" fontId="35" fillId="0" borderId="5" xfId="6" applyNumberFormat="1" applyFont="1" applyFill="1" applyBorder="1" applyAlignment="1">
      <alignment horizontal="right" vertical="center"/>
    </xf>
    <xf numFmtId="203" fontId="46" fillId="0" borderId="0" xfId="14" applyNumberFormat="1" applyFont="1" applyFill="1" applyAlignment="1">
      <alignment horizontal="right" vertical="center"/>
    </xf>
    <xf numFmtId="203" fontId="3" fillId="0" borderId="0" xfId="7" applyNumberFormat="1" applyFont="1" applyFill="1" applyAlignment="1">
      <alignment horizontal="right" vertical="center"/>
    </xf>
    <xf numFmtId="203" fontId="35" fillId="0" borderId="0" xfId="6" applyNumberFormat="1" applyFont="1" applyFill="1" applyAlignment="1">
      <alignment horizontal="right"/>
    </xf>
    <xf numFmtId="2" fontId="1" fillId="0" borderId="17" xfId="6" applyNumberFormat="1" applyFont="1" applyFill="1" applyBorder="1" applyAlignment="1">
      <alignment horizontal="right" vertical="center"/>
    </xf>
    <xf numFmtId="2" fontId="1" fillId="0" borderId="19" xfId="6" applyNumberFormat="1" applyFont="1" applyFill="1" applyBorder="1" applyAlignment="1">
      <alignment horizontal="right" vertical="center"/>
    </xf>
    <xf numFmtId="198" fontId="45" fillId="0" borderId="17" xfId="0" applyNumberFormat="1" applyFont="1" applyFill="1" applyBorder="1" applyAlignment="1">
      <alignment vertical="center"/>
    </xf>
    <xf numFmtId="203" fontId="45" fillId="0" borderId="0" xfId="6" applyNumberFormat="1" applyFont="1" applyFill="1" applyBorder="1" applyAlignment="1">
      <alignment horizontal="right" vertical="center"/>
    </xf>
    <xf numFmtId="198" fontId="37" fillId="0" borderId="17" xfId="0" applyNumberFormat="1" applyFont="1" applyFill="1" applyBorder="1" applyAlignment="1">
      <alignment vertical="center"/>
    </xf>
    <xf numFmtId="203" fontId="37" fillId="0" borderId="0" xfId="0" applyNumberFormat="1" applyFont="1" applyFill="1" applyBorder="1" applyAlignment="1">
      <alignment vertical="center"/>
    </xf>
    <xf numFmtId="198" fontId="37" fillId="0" borderId="0" xfId="6" applyNumberFormat="1" applyFont="1" applyFill="1" applyBorder="1" applyAlignment="1">
      <alignment horizontal="right" vertical="center"/>
    </xf>
    <xf numFmtId="203" fontId="37" fillId="0" borderId="0" xfId="6" applyNumberFormat="1" applyFont="1" applyFill="1" applyBorder="1" applyAlignment="1">
      <alignment horizontal="right" vertical="center"/>
    </xf>
    <xf numFmtId="198" fontId="37" fillId="0" borderId="5" xfId="6" applyNumberFormat="1" applyFont="1" applyFill="1" applyBorder="1" applyAlignment="1">
      <alignment horizontal="right" vertical="center"/>
    </xf>
    <xf numFmtId="203" fontId="37" fillId="0" borderId="5" xfId="6" applyNumberFormat="1" applyFont="1" applyFill="1" applyBorder="1" applyAlignment="1">
      <alignment horizontal="right" vertical="center"/>
    </xf>
    <xf numFmtId="178" fontId="6" fillId="0" borderId="0" xfId="6" applyNumberFormat="1" applyFont="1" applyFill="1" applyAlignment="1">
      <alignment horizontal="right" vertical="top"/>
    </xf>
    <xf numFmtId="178" fontId="8" fillId="0" borderId="0" xfId="6" applyNumberFormat="1" applyFont="1" applyFill="1" applyAlignment="1">
      <alignment horizontal="center" vertical="center" wrapText="1"/>
    </xf>
    <xf numFmtId="178" fontId="23" fillId="0" borderId="7" xfId="6" applyNumberFormat="1" applyFont="1" applyFill="1" applyBorder="1" applyAlignment="1">
      <alignment vertical="center" wrapText="1"/>
    </xf>
    <xf numFmtId="178" fontId="23" fillId="0" borderId="7" xfId="6" applyNumberFormat="1" applyFont="1" applyFill="1" applyBorder="1" applyAlignment="1">
      <alignment horizontal="center" vertical="center" wrapText="1"/>
    </xf>
    <xf numFmtId="178" fontId="23" fillId="0" borderId="20" xfId="6" applyNumberFormat="1" applyFont="1" applyFill="1" applyBorder="1" applyAlignment="1">
      <alignment horizontal="center" vertical="center" wrapText="1"/>
    </xf>
    <xf numFmtId="178" fontId="23" fillId="0" borderId="15" xfId="6" applyNumberFormat="1" applyFont="1" applyFill="1" applyBorder="1" applyAlignment="1">
      <alignment horizontal="center" vertical="center" wrapText="1"/>
    </xf>
    <xf numFmtId="178" fontId="23" fillId="0" borderId="8" xfId="6" applyNumberFormat="1" applyFont="1" applyFill="1" applyBorder="1" applyAlignment="1">
      <alignment horizontal="center" vertical="center" wrapText="1"/>
    </xf>
    <xf numFmtId="178" fontId="8" fillId="0" borderId="0" xfId="6" applyNumberFormat="1" applyFont="1" applyFill="1" applyBorder="1" applyAlignment="1">
      <alignment horizontal="center" vertical="center" wrapText="1"/>
    </xf>
    <xf numFmtId="2" fontId="12" fillId="0" borderId="18" xfId="6" applyNumberFormat="1" applyFont="1" applyFill="1" applyBorder="1" applyAlignment="1">
      <alignment horizontal="right" vertical="center"/>
    </xf>
    <xf numFmtId="178" fontId="45" fillId="0" borderId="2" xfId="6" applyNumberFormat="1" applyFont="1" applyFill="1" applyBorder="1" applyAlignment="1">
      <alignment horizontal="center" vertical="center"/>
    </xf>
    <xf numFmtId="179" fontId="45" fillId="0" borderId="17" xfId="6" applyNumberFormat="1" applyFont="1" applyFill="1" applyBorder="1" applyAlignment="1">
      <alignment horizontal="right" vertical="center"/>
    </xf>
    <xf numFmtId="178" fontId="45" fillId="0" borderId="0" xfId="6" applyNumberFormat="1" applyFont="1" applyFill="1"/>
    <xf numFmtId="178" fontId="45" fillId="0" borderId="0" xfId="6" applyNumberFormat="1" applyFont="1" applyFill="1" applyBorder="1" applyAlignment="1">
      <alignment horizontal="center" vertical="center"/>
    </xf>
    <xf numFmtId="179" fontId="45" fillId="0" borderId="17" xfId="0" applyNumberFormat="1" applyFont="1" applyFill="1" applyBorder="1" applyAlignment="1">
      <alignment vertical="center"/>
    </xf>
    <xf numFmtId="189" fontId="45" fillId="0" borderId="0" xfId="6" applyNumberFormat="1" applyFont="1" applyFill="1" applyBorder="1" applyAlignment="1">
      <alignment horizontal="right" vertical="center"/>
    </xf>
    <xf numFmtId="179" fontId="45" fillId="0" borderId="0" xfId="0" applyNumberFormat="1" applyFont="1" applyFill="1" applyBorder="1" applyAlignment="1">
      <alignment vertical="center"/>
    </xf>
    <xf numFmtId="198" fontId="45" fillId="0" borderId="0" xfId="0" applyNumberFormat="1" applyFont="1" applyFill="1" applyBorder="1" applyAlignment="1">
      <alignment vertical="center"/>
    </xf>
    <xf numFmtId="198" fontId="45" fillId="0" borderId="0" xfId="6" applyNumberFormat="1" applyFont="1" applyFill="1" applyBorder="1" applyAlignment="1">
      <alignment horizontal="right" vertical="center"/>
    </xf>
    <xf numFmtId="203" fontId="45" fillId="0" borderId="0" xfId="0" applyNumberFormat="1" applyFont="1" applyFill="1" applyAlignment="1">
      <alignment vertical="center"/>
    </xf>
    <xf numFmtId="203" fontId="49" fillId="0" borderId="0" xfId="7" applyNumberFormat="1" applyFont="1" applyFill="1">
      <alignment vertical="center"/>
    </xf>
    <xf numFmtId="178" fontId="37" fillId="0" borderId="0" xfId="6" applyNumberFormat="1" applyFont="1" applyFill="1"/>
    <xf numFmtId="189" fontId="37" fillId="0" borderId="0" xfId="0" applyNumberFormat="1" applyFont="1" applyFill="1" applyAlignment="1">
      <alignment vertical="center"/>
    </xf>
    <xf numFmtId="178" fontId="23" fillId="0" borderId="0" xfId="6" applyNumberFormat="1" applyFont="1" applyFill="1" applyBorder="1" applyAlignment="1">
      <alignment horizontal="distributed" vertical="center"/>
    </xf>
    <xf numFmtId="178" fontId="37" fillId="0" borderId="2" xfId="6" applyNumberFormat="1" applyFont="1" applyFill="1" applyBorder="1" applyAlignment="1">
      <alignment horizontal="center" vertical="center"/>
    </xf>
    <xf numFmtId="179" fontId="37" fillId="0" borderId="17" xfId="6" applyNumberFormat="1" applyFont="1" applyFill="1" applyBorder="1" applyAlignment="1">
      <alignment horizontal="right" vertical="center"/>
    </xf>
    <xf numFmtId="177" fontId="23" fillId="0" borderId="0" xfId="0" applyNumberFormat="1" applyFont="1" applyFill="1" applyBorder="1" applyAlignment="1">
      <alignment horizontal="distributed" vertical="center"/>
    </xf>
    <xf numFmtId="178" fontId="50" fillId="0" borderId="0" xfId="6" applyNumberFormat="1" applyFont="1" applyFill="1" applyBorder="1" applyAlignment="1">
      <alignment horizontal="distributed" vertical="center"/>
    </xf>
    <xf numFmtId="177" fontId="45" fillId="0" borderId="0" xfId="0" applyNumberFormat="1" applyFont="1" applyFill="1" applyBorder="1" applyAlignment="1">
      <alignment horizontal="distributed" vertical="center"/>
    </xf>
    <xf numFmtId="177" fontId="37" fillId="0" borderId="0" xfId="0" applyNumberFormat="1" applyFont="1" applyFill="1" applyBorder="1" applyAlignment="1">
      <alignment horizontal="distributed" vertical="center"/>
    </xf>
    <xf numFmtId="178" fontId="37" fillId="0" borderId="0" xfId="6" applyNumberFormat="1" applyFont="1" applyFill="1" applyBorder="1" applyAlignment="1">
      <alignment horizontal="distributed" vertical="center"/>
    </xf>
    <xf numFmtId="178" fontId="37" fillId="0" borderId="0" xfId="6" applyNumberFormat="1" applyFont="1" applyFill="1" applyBorder="1"/>
    <xf numFmtId="177" fontId="47" fillId="0" borderId="0" xfId="0" applyNumberFormat="1" applyFont="1" applyFill="1" applyBorder="1" applyAlignment="1">
      <alignment horizontal="distributed" vertical="center"/>
    </xf>
    <xf numFmtId="177" fontId="23" fillId="0" borderId="5" xfId="0" applyNumberFormat="1" applyFont="1" applyFill="1" applyBorder="1" applyAlignment="1">
      <alignment horizontal="distributed" vertical="center"/>
    </xf>
    <xf numFmtId="178" fontId="37" fillId="0" borderId="6" xfId="6" applyNumberFormat="1" applyFont="1" applyFill="1" applyBorder="1" applyAlignment="1">
      <alignment horizontal="center"/>
    </xf>
    <xf numFmtId="179" fontId="37" fillId="0" borderId="19" xfId="6" applyNumberFormat="1" applyFont="1" applyFill="1" applyBorder="1" applyAlignment="1">
      <alignment horizontal="right" vertical="center"/>
    </xf>
    <xf numFmtId="178" fontId="37" fillId="0" borderId="5" xfId="6" applyNumberFormat="1" applyFont="1" applyFill="1" applyBorder="1"/>
    <xf numFmtId="189" fontId="37" fillId="0" borderId="5" xfId="0" applyNumberFormat="1" applyFont="1" applyFill="1" applyBorder="1" applyAlignment="1">
      <alignment vertical="center"/>
    </xf>
    <xf numFmtId="179" fontId="37" fillId="0" borderId="17" xfId="0" applyNumberFormat="1" applyFont="1" applyFill="1" applyBorder="1" applyAlignment="1">
      <alignment vertical="center"/>
    </xf>
    <xf numFmtId="2" fontId="37" fillId="0" borderId="0" xfId="6" applyNumberFormat="1" applyFont="1" applyFill="1" applyBorder="1" applyAlignment="1">
      <alignment horizontal="right" vertical="center"/>
    </xf>
    <xf numFmtId="179" fontId="37" fillId="0" borderId="0" xfId="0" applyNumberFormat="1" applyFont="1" applyFill="1" applyBorder="1" applyAlignment="1">
      <alignment vertical="center"/>
    </xf>
    <xf numFmtId="44" fontId="37" fillId="0" borderId="0" xfId="6" applyNumberFormat="1" applyFont="1" applyFill="1" applyBorder="1" applyAlignment="1">
      <alignment horizontal="right" vertical="center"/>
    </xf>
    <xf numFmtId="179" fontId="37" fillId="0" borderId="19" xfId="0" applyNumberFormat="1" applyFont="1" applyFill="1" applyBorder="1" applyAlignment="1">
      <alignment vertical="center"/>
    </xf>
    <xf numFmtId="2" fontId="37" fillId="0" borderId="5" xfId="6" applyNumberFormat="1" applyFont="1" applyFill="1" applyBorder="1" applyAlignment="1">
      <alignment horizontal="right" vertical="center"/>
    </xf>
    <xf numFmtId="179" fontId="37" fillId="0" borderId="5" xfId="0" applyNumberFormat="1" applyFont="1" applyFill="1" applyBorder="1" applyAlignment="1">
      <alignment vertical="center"/>
    </xf>
    <xf numFmtId="44" fontId="37" fillId="0" borderId="5" xfId="6" applyNumberFormat="1" applyFont="1" applyFill="1" applyBorder="1" applyAlignment="1">
      <alignment horizontal="right" vertical="center"/>
    </xf>
    <xf numFmtId="177" fontId="23" fillId="0" borderId="12" xfId="0" applyNumberFormat="1" applyFont="1" applyFill="1" applyBorder="1" applyAlignment="1">
      <alignment vertical="top" wrapText="1"/>
    </xf>
    <xf numFmtId="177" fontId="23" fillId="0" borderId="0" xfId="0" applyNumberFormat="1" applyFont="1" applyFill="1" applyBorder="1" applyAlignment="1">
      <alignment vertical="top" wrapText="1"/>
    </xf>
    <xf numFmtId="198" fontId="37" fillId="0" borderId="19" xfId="0" applyNumberFormat="1" applyFont="1" applyFill="1" applyBorder="1" applyAlignment="1">
      <alignment vertical="center"/>
    </xf>
    <xf numFmtId="179" fontId="45" fillId="0" borderId="0" xfId="6" applyNumberFormat="1" applyFont="1" applyFill="1" applyBorder="1" applyAlignment="1">
      <alignment horizontal="right" vertical="center"/>
    </xf>
    <xf numFmtId="179" fontId="48" fillId="0" borderId="0" xfId="6" applyNumberFormat="1" applyFont="1" applyFill="1" applyBorder="1" applyAlignment="1">
      <alignment horizontal="right" vertical="top"/>
    </xf>
    <xf numFmtId="198" fontId="37" fillId="0" borderId="0" xfId="0" applyNumberFormat="1" applyFont="1" applyFill="1" applyBorder="1" applyAlignment="1">
      <alignment vertical="center"/>
    </xf>
    <xf numFmtId="177" fontId="45" fillId="0" borderId="2" xfId="0" applyNumberFormat="1" applyFont="1" applyFill="1" applyBorder="1" applyAlignment="1">
      <alignment horizontal="center" vertical="center"/>
    </xf>
    <xf numFmtId="177" fontId="23" fillId="0" borderId="0" xfId="0" applyNumberFormat="1" applyFont="1" applyFill="1" applyBorder="1" applyAlignment="1">
      <alignment horizontal="left" vertical="center"/>
    </xf>
    <xf numFmtId="177" fontId="37" fillId="0" borderId="2" xfId="0" applyNumberFormat="1" applyFont="1" applyFill="1" applyBorder="1" applyAlignment="1">
      <alignment horizontal="center" vertical="center"/>
    </xf>
    <xf numFmtId="177" fontId="37" fillId="0" borderId="2" xfId="0" applyNumberFormat="1" applyFont="1" applyFill="1" applyBorder="1" applyAlignment="1">
      <alignment horizontal="center"/>
    </xf>
    <xf numFmtId="2" fontId="37" fillId="0" borderId="17" xfId="6" applyNumberFormat="1" applyFont="1" applyFill="1" applyBorder="1" applyAlignment="1">
      <alignment horizontal="right" vertical="center"/>
    </xf>
    <xf numFmtId="177" fontId="50" fillId="0" borderId="0" xfId="0" applyNumberFormat="1" applyFont="1" applyFill="1" applyBorder="1" applyAlignment="1">
      <alignment horizontal="distributed" vertical="center"/>
    </xf>
    <xf numFmtId="177" fontId="23" fillId="0" borderId="5" xfId="0" applyNumberFormat="1" applyFont="1" applyFill="1" applyBorder="1" applyAlignment="1">
      <alignment horizontal="left" vertical="center"/>
    </xf>
    <xf numFmtId="177" fontId="37" fillId="0" borderId="6" xfId="0" applyNumberFormat="1" applyFont="1" applyFill="1" applyBorder="1" applyAlignment="1">
      <alignment horizontal="center" vertical="center"/>
    </xf>
    <xf numFmtId="2" fontId="37" fillId="0" borderId="19" xfId="6" applyNumberFormat="1" applyFont="1" applyFill="1" applyBorder="1" applyAlignment="1">
      <alignment horizontal="right" vertical="center"/>
    </xf>
    <xf numFmtId="198" fontId="37" fillId="0" borderId="5" xfId="0" applyNumberFormat="1" applyFont="1" applyFill="1" applyBorder="1" applyAlignment="1">
      <alignment vertical="center"/>
    </xf>
    <xf numFmtId="198" fontId="11" fillId="0" borderId="17" xfId="0" applyNumberFormat="1" applyFont="1" applyFill="1" applyBorder="1" applyAlignment="1">
      <alignment vertical="center"/>
    </xf>
    <xf numFmtId="203" fontId="11" fillId="0" borderId="0" xfId="5" applyNumberFormat="1" applyFont="1" applyFill="1" applyBorder="1" applyAlignment="1">
      <alignment horizontal="right" vertical="center"/>
    </xf>
    <xf numFmtId="179" fontId="11" fillId="0" borderId="17" xfId="5" applyNumberFormat="1" applyFont="1" applyFill="1" applyBorder="1" applyAlignment="1">
      <alignment horizontal="right" vertical="center"/>
    </xf>
    <xf numFmtId="189" fontId="11" fillId="0" borderId="0" xfId="5" applyNumberFormat="1" applyFont="1" applyFill="1" applyBorder="1" applyAlignment="1">
      <alignment horizontal="right" vertical="center"/>
    </xf>
    <xf numFmtId="198" fontId="1" fillId="0" borderId="17" xfId="0" applyNumberFormat="1" applyFont="1" applyFill="1" applyBorder="1" applyAlignment="1">
      <alignment vertical="center"/>
    </xf>
    <xf numFmtId="203" fontId="1" fillId="0" borderId="0" xfId="0" applyNumberFormat="1" applyFont="1" applyFill="1" applyBorder="1" applyAlignment="1">
      <alignment vertical="center"/>
    </xf>
    <xf numFmtId="203" fontId="1" fillId="0" borderId="0" xfId="0" applyNumberFormat="1" applyFont="1" applyFill="1" applyAlignment="1">
      <alignment vertical="center"/>
    </xf>
    <xf numFmtId="189" fontId="1" fillId="0" borderId="0" xfId="0" applyNumberFormat="1" applyFont="1" applyFill="1" applyAlignment="1">
      <alignment vertical="center"/>
    </xf>
    <xf numFmtId="203" fontId="1" fillId="0" borderId="0" xfId="5" applyNumberFormat="1" applyFont="1" applyFill="1" applyBorder="1" applyAlignment="1">
      <alignment horizontal="right" vertical="center"/>
    </xf>
    <xf numFmtId="9" fontId="1" fillId="0" borderId="0" xfId="15" applyFont="1" applyFill="1" applyBorder="1" applyAlignment="1">
      <alignment horizontal="distributed" vertical="center"/>
    </xf>
    <xf numFmtId="9" fontId="1" fillId="0" borderId="0" xfId="15" applyFont="1" applyFill="1" applyBorder="1" applyAlignment="1">
      <alignment horizontal="center" vertical="center"/>
    </xf>
    <xf numFmtId="9" fontId="1" fillId="0" borderId="17" xfId="15" applyFont="1" applyFill="1" applyBorder="1" applyAlignment="1">
      <alignment horizontal="right" vertical="center"/>
    </xf>
    <xf numFmtId="9" fontId="1" fillId="0" borderId="0" xfId="15" applyFont="1" applyFill="1"/>
    <xf numFmtId="9" fontId="1" fillId="0" borderId="0" xfId="15" applyFont="1" applyFill="1" applyAlignment="1">
      <alignment vertical="center"/>
    </xf>
    <xf numFmtId="189" fontId="1" fillId="0" borderId="0" xfId="0" applyNumberFormat="1" applyFont="1" applyFill="1" applyBorder="1" applyAlignment="1">
      <alignment vertical="center"/>
    </xf>
    <xf numFmtId="178" fontId="1" fillId="0" borderId="5" xfId="5" applyNumberFormat="1" applyFont="1" applyFill="1" applyBorder="1" applyAlignment="1">
      <alignment horizontal="center"/>
    </xf>
    <xf numFmtId="179" fontId="1" fillId="0" borderId="19" xfId="5" applyNumberFormat="1" applyFont="1" applyFill="1" applyBorder="1" applyAlignment="1">
      <alignment horizontal="right" vertical="center"/>
    </xf>
    <xf numFmtId="198" fontId="1" fillId="0" borderId="19" xfId="0" applyNumberFormat="1" applyFont="1" applyFill="1" applyBorder="1" applyAlignment="1">
      <alignment vertical="center"/>
    </xf>
    <xf numFmtId="203" fontId="1" fillId="0" borderId="5" xfId="5" applyNumberFormat="1" applyFont="1" applyFill="1" applyBorder="1" applyAlignment="1">
      <alignment horizontal="right" vertical="center"/>
    </xf>
    <xf numFmtId="198" fontId="11" fillId="0" borderId="0" xfId="5" applyNumberFormat="1" applyFont="1" applyFill="1" applyBorder="1" applyAlignment="1">
      <alignment horizontal="right" vertical="center"/>
    </xf>
    <xf numFmtId="179" fontId="11" fillId="0" borderId="0" xfId="5" applyNumberFormat="1" applyFont="1" applyFill="1" applyBorder="1" applyAlignment="1">
      <alignment horizontal="right" vertical="center"/>
    </xf>
    <xf numFmtId="198" fontId="11" fillId="0" borderId="0" xfId="0" applyNumberFormat="1" applyFont="1" applyFill="1" applyBorder="1" applyAlignment="1">
      <alignment horizontal="right" vertical="center"/>
    </xf>
    <xf numFmtId="198" fontId="1" fillId="0" borderId="17" xfId="0" applyNumberFormat="1" applyFont="1" applyFill="1" applyBorder="1" applyAlignment="1">
      <alignment horizontal="right" vertical="center"/>
    </xf>
    <xf numFmtId="198" fontId="1" fillId="0" borderId="0" xfId="5" applyNumberFormat="1" applyFont="1" applyFill="1" applyBorder="1" applyAlignment="1">
      <alignment horizontal="right" vertical="center"/>
    </xf>
    <xf numFmtId="2" fontId="1" fillId="0" borderId="17" xfId="5" applyNumberFormat="1" applyFont="1" applyFill="1" applyBorder="1" applyAlignment="1">
      <alignment horizontal="right" vertical="center"/>
    </xf>
    <xf numFmtId="203" fontId="1" fillId="0" borderId="0" xfId="5" applyNumberFormat="1" applyFont="1" applyFill="1" applyBorder="1" applyAlignment="1" applyProtection="1">
      <alignment horizontal="right" vertical="center"/>
    </xf>
    <xf numFmtId="2" fontId="1" fillId="0" borderId="19" xfId="5" applyNumberFormat="1" applyFont="1" applyFill="1" applyBorder="1" applyAlignment="1">
      <alignment horizontal="right" vertical="center"/>
    </xf>
    <xf numFmtId="198" fontId="1" fillId="0" borderId="19" xfId="0" applyNumberFormat="1" applyFont="1" applyFill="1" applyBorder="1" applyAlignment="1">
      <alignment horizontal="right" vertical="center"/>
    </xf>
    <xf numFmtId="177" fontId="8" fillId="0" borderId="23" xfId="0" applyNumberFormat="1" applyFont="1" applyFill="1" applyBorder="1" applyAlignment="1">
      <alignment horizontal="center" vertical="center" wrapText="1"/>
    </xf>
    <xf numFmtId="177" fontId="8" fillId="0" borderId="24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177" fontId="8" fillId="0" borderId="12" xfId="0" applyNumberFormat="1" applyFont="1" applyFill="1" applyBorder="1" applyAlignment="1">
      <alignment horizontal="distributed" vertical="center" wrapText="1"/>
    </xf>
    <xf numFmtId="177" fontId="8" fillId="0" borderId="0" xfId="0" applyNumberFormat="1" applyFont="1" applyFill="1" applyBorder="1" applyAlignment="1">
      <alignment horizontal="distributed" vertical="center" wrapText="1"/>
    </xf>
    <xf numFmtId="177" fontId="8" fillId="0" borderId="21" xfId="0" applyNumberFormat="1" applyFont="1" applyFill="1" applyBorder="1" applyAlignment="1">
      <alignment horizontal="distributed" vertical="center" wrapText="1"/>
    </xf>
    <xf numFmtId="177" fontId="10" fillId="0" borderId="0" xfId="0" applyNumberFormat="1" applyFont="1" applyFill="1" applyBorder="1" applyAlignment="1">
      <alignment horizontal="distributed" vertical="center"/>
    </xf>
    <xf numFmtId="177" fontId="8" fillId="0" borderId="25" xfId="0" applyNumberFormat="1" applyFont="1" applyFill="1" applyBorder="1" applyAlignment="1">
      <alignment horizontal="center" vertical="center" wrapText="1"/>
    </xf>
    <xf numFmtId="177" fontId="8" fillId="0" borderId="17" xfId="0" applyNumberFormat="1" applyFont="1" applyFill="1" applyBorder="1" applyAlignment="1">
      <alignment horizontal="center" vertical="center" wrapText="1"/>
    </xf>
    <xf numFmtId="177" fontId="8" fillId="0" borderId="14" xfId="0" applyNumberFormat="1" applyFont="1" applyFill="1" applyBorder="1" applyAlignment="1">
      <alignment horizontal="center" vertical="center" wrapText="1"/>
    </xf>
    <xf numFmtId="177" fontId="10" fillId="0" borderId="18" xfId="0" applyNumberFormat="1" applyFont="1" applyFill="1" applyBorder="1" applyAlignment="1">
      <alignment horizontal="distributed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left" vertical="center" wrapText="1"/>
    </xf>
    <xf numFmtId="177" fontId="8" fillId="0" borderId="2" xfId="0" applyNumberFormat="1" applyFont="1" applyFill="1" applyBorder="1" applyAlignment="1">
      <alignment horizontal="left" vertical="center" wrapText="1"/>
    </xf>
    <xf numFmtId="177" fontId="8" fillId="0" borderId="3" xfId="0" applyNumberFormat="1" applyFont="1" applyFill="1" applyBorder="1" applyAlignment="1">
      <alignment horizontal="left" vertical="center" wrapText="1"/>
    </xf>
    <xf numFmtId="177" fontId="8" fillId="0" borderId="12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 wrapText="1"/>
    </xf>
    <xf numFmtId="177" fontId="8" fillId="0" borderId="21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distributed" vertical="center"/>
    </xf>
    <xf numFmtId="177" fontId="8" fillId="0" borderId="5" xfId="0" applyNumberFormat="1" applyFont="1" applyFill="1" applyBorder="1" applyAlignment="1">
      <alignment horizontal="distributed" vertical="center"/>
    </xf>
    <xf numFmtId="177" fontId="34" fillId="0" borderId="12" xfId="0" applyNumberFormat="1" applyFont="1" applyFill="1" applyBorder="1" applyAlignment="1">
      <alignment horizontal="left" wrapText="1"/>
    </xf>
    <xf numFmtId="177" fontId="34" fillId="0" borderId="0" xfId="0" applyNumberFormat="1" applyFont="1" applyFill="1" applyBorder="1" applyAlignment="1">
      <alignment horizontal="left" wrapText="1"/>
    </xf>
    <xf numFmtId="177" fontId="6" fillId="0" borderId="0" xfId="0" applyNumberFormat="1" applyFont="1" applyFill="1" applyAlignment="1">
      <alignment horizontal="left" vertical="center"/>
    </xf>
    <xf numFmtId="177" fontId="8" fillId="0" borderId="25" xfId="0" applyNumberFormat="1" applyFont="1" applyFill="1" applyBorder="1" applyAlignment="1">
      <alignment horizontal="right" vertical="center" wrapText="1"/>
    </xf>
    <xf numFmtId="177" fontId="8" fillId="0" borderId="17" xfId="0" applyNumberFormat="1" applyFont="1" applyFill="1" applyBorder="1" applyAlignment="1">
      <alignment horizontal="right" vertical="center" wrapText="1"/>
    </xf>
    <xf numFmtId="177" fontId="8" fillId="0" borderId="14" xfId="0" applyNumberFormat="1" applyFont="1" applyFill="1" applyBorder="1" applyAlignment="1">
      <alignment horizontal="right" vertical="center" wrapText="1"/>
    </xf>
    <xf numFmtId="177" fontId="6" fillId="0" borderId="0" xfId="0" applyNumberFormat="1" applyFont="1" applyFill="1" applyAlignment="1">
      <alignment horizontal="right" vertical="center"/>
    </xf>
    <xf numFmtId="177" fontId="8" fillId="0" borderId="13" xfId="0" applyNumberFormat="1" applyFont="1" applyFill="1" applyBorder="1" applyAlignment="1">
      <alignment horizontal="right" vertical="center" wrapText="1"/>
    </xf>
    <xf numFmtId="177" fontId="8" fillId="0" borderId="20" xfId="0" applyNumberFormat="1" applyFont="1" applyFill="1" applyBorder="1" applyAlignment="1">
      <alignment horizontal="right" vertical="center" wrapText="1"/>
    </xf>
    <xf numFmtId="177" fontId="8" fillId="0" borderId="20" xfId="0" applyNumberFormat="1" applyFont="1" applyFill="1" applyBorder="1" applyAlignment="1">
      <alignment horizontal="left" vertical="center" wrapText="1"/>
    </xf>
    <xf numFmtId="177" fontId="8" fillId="0" borderId="15" xfId="0" applyNumberFormat="1" applyFont="1" applyFill="1" applyBorder="1" applyAlignment="1">
      <alignment horizontal="left" vertical="center" wrapText="1"/>
    </xf>
    <xf numFmtId="177" fontId="8" fillId="0" borderId="8" xfId="0" applyNumberFormat="1" applyFont="1" applyFill="1" applyBorder="1" applyAlignment="1">
      <alignment horizontal="center" vertical="center" wrapText="1"/>
    </xf>
    <xf numFmtId="177" fontId="8" fillId="0" borderId="26" xfId="0" applyNumberFormat="1" applyFont="1" applyFill="1" applyBorder="1" applyAlignment="1">
      <alignment horizontal="center" vertical="center" wrapText="1"/>
    </xf>
    <xf numFmtId="177" fontId="8" fillId="0" borderId="13" xfId="0" applyNumberFormat="1" applyFont="1" applyFill="1" applyBorder="1" applyAlignment="1">
      <alignment horizontal="center" vertical="center" wrapText="1"/>
    </xf>
    <xf numFmtId="177" fontId="8" fillId="0" borderId="20" xfId="0" applyNumberFormat="1" applyFont="1" applyFill="1" applyBorder="1" applyAlignment="1">
      <alignment horizontal="center" vertical="center" wrapText="1"/>
    </xf>
    <xf numFmtId="177" fontId="8" fillId="0" borderId="15" xfId="0" applyNumberFormat="1" applyFont="1" applyFill="1" applyBorder="1" applyAlignment="1">
      <alignment horizontal="center" vertical="center" wrapText="1"/>
    </xf>
    <xf numFmtId="177" fontId="8" fillId="0" borderId="16" xfId="0" applyNumberFormat="1" applyFont="1" applyFill="1" applyBorder="1" applyAlignment="1">
      <alignment horizontal="center" vertical="center" wrapText="1"/>
    </xf>
    <xf numFmtId="177" fontId="8" fillId="0" borderId="18" xfId="0" applyNumberFormat="1" applyFont="1" applyFill="1" applyBorder="1" applyAlignment="1">
      <alignment horizontal="center" vertical="center" wrapText="1"/>
    </xf>
    <xf numFmtId="177" fontId="8" fillId="0" borderId="22" xfId="0" applyNumberFormat="1" applyFont="1" applyFill="1" applyBorder="1" applyAlignment="1">
      <alignment horizontal="center" vertical="center" wrapText="1"/>
    </xf>
    <xf numFmtId="177" fontId="10" fillId="0" borderId="0" xfId="8" applyNumberFormat="1" applyFont="1" applyFill="1" applyBorder="1" applyAlignment="1">
      <alignment horizontal="distributed" vertical="center"/>
    </xf>
    <xf numFmtId="177" fontId="8" fillId="0" borderId="12" xfId="8" applyNumberFormat="1" applyFont="1" applyFill="1" applyBorder="1" applyAlignment="1">
      <alignment horizontal="distributed" vertical="center" wrapText="1"/>
    </xf>
    <xf numFmtId="177" fontId="8" fillId="0" borderId="0" xfId="8" applyNumberFormat="1" applyFont="1" applyFill="1" applyBorder="1" applyAlignment="1">
      <alignment horizontal="distributed" vertical="center" wrapText="1"/>
    </xf>
    <xf numFmtId="177" fontId="8" fillId="0" borderId="21" xfId="8" applyNumberFormat="1" applyFont="1" applyFill="1" applyBorder="1" applyAlignment="1">
      <alignment horizontal="distributed" vertical="center" wrapText="1"/>
    </xf>
    <xf numFmtId="177" fontId="8" fillId="0" borderId="25" xfId="8" applyNumberFormat="1" applyFont="1" applyFill="1" applyBorder="1" applyAlignment="1">
      <alignment horizontal="center" vertical="center" wrapText="1"/>
    </xf>
    <xf numFmtId="177" fontId="8" fillId="0" borderId="1" xfId="8" applyNumberFormat="1" applyFont="1" applyFill="1" applyBorder="1" applyAlignment="1">
      <alignment horizontal="center" vertical="center" wrapText="1"/>
    </xf>
    <xf numFmtId="177" fontId="8" fillId="0" borderId="17" xfId="8" applyNumberFormat="1" applyFont="1" applyFill="1" applyBorder="1" applyAlignment="1">
      <alignment horizontal="center" vertical="center" wrapText="1"/>
    </xf>
    <xf numFmtId="177" fontId="8" fillId="0" borderId="2" xfId="8" applyNumberFormat="1" applyFont="1" applyFill="1" applyBorder="1" applyAlignment="1">
      <alignment horizontal="center" vertical="center" wrapText="1"/>
    </xf>
    <xf numFmtId="177" fontId="8" fillId="0" borderId="14" xfId="8" applyNumberFormat="1" applyFont="1" applyFill="1" applyBorder="1" applyAlignment="1">
      <alignment horizontal="center" vertical="center" wrapText="1"/>
    </xf>
    <xf numFmtId="177" fontId="8" fillId="0" borderId="3" xfId="8" applyNumberFormat="1" applyFont="1" applyFill="1" applyBorder="1" applyAlignment="1">
      <alignment horizontal="center" vertical="center" wrapText="1"/>
    </xf>
    <xf numFmtId="177" fontId="8" fillId="0" borderId="12" xfId="8" applyNumberFormat="1" applyFont="1" applyFill="1" applyBorder="1" applyAlignment="1">
      <alignment horizontal="center" vertical="center" wrapText="1"/>
    </xf>
    <xf numFmtId="177" fontId="8" fillId="0" borderId="0" xfId="8" applyNumberFormat="1" applyFont="1" applyFill="1" applyBorder="1" applyAlignment="1">
      <alignment horizontal="center" vertical="center" wrapText="1"/>
    </xf>
    <xf numFmtId="177" fontId="8" fillId="0" borderId="21" xfId="8" applyNumberFormat="1" applyFont="1" applyFill="1" applyBorder="1" applyAlignment="1">
      <alignment horizontal="center" vertical="center" wrapText="1"/>
    </xf>
    <xf numFmtId="177" fontId="10" fillId="0" borderId="18" xfId="8" applyNumberFormat="1" applyFont="1" applyFill="1" applyBorder="1" applyAlignment="1">
      <alignment horizontal="distributed" vertical="center"/>
    </xf>
    <xf numFmtId="177" fontId="23" fillId="0" borderId="12" xfId="0" applyNumberFormat="1" applyFont="1" applyFill="1" applyBorder="1" applyAlignment="1">
      <alignment horizontal="left" vertical="top" wrapText="1"/>
    </xf>
    <xf numFmtId="177" fontId="23" fillId="0" borderId="12" xfId="0" applyNumberFormat="1" applyFont="1" applyFill="1" applyBorder="1" applyAlignment="1">
      <alignment horizontal="left" vertical="top"/>
    </xf>
    <xf numFmtId="177" fontId="8" fillId="0" borderId="7" xfId="0" applyNumberFormat="1" applyFont="1" applyFill="1" applyBorder="1" applyAlignment="1">
      <alignment horizontal="distributed" vertical="center" wrapText="1"/>
    </xf>
    <xf numFmtId="177" fontId="8" fillId="0" borderId="12" xfId="0" applyNumberFormat="1" applyFont="1" applyFill="1" applyBorder="1" applyAlignment="1">
      <alignment horizontal="left" vertical="top" wrapText="1"/>
    </xf>
    <xf numFmtId="0" fontId="1" fillId="0" borderId="12" xfId="0" applyFont="1" applyFill="1" applyBorder="1"/>
    <xf numFmtId="0" fontId="1" fillId="0" borderId="0" xfId="0" applyFont="1" applyFill="1"/>
    <xf numFmtId="177" fontId="8" fillId="0" borderId="13" xfId="0" applyNumberFormat="1" applyFont="1" applyFill="1" applyBorder="1" applyAlignment="1">
      <alignment horizontal="center" vertical="center" shrinkToFit="1"/>
    </xf>
    <xf numFmtId="177" fontId="8" fillId="0" borderId="20" xfId="0" applyNumberFormat="1" applyFont="1" applyFill="1" applyBorder="1" applyAlignment="1">
      <alignment horizontal="center" vertical="center" shrinkToFit="1"/>
    </xf>
    <xf numFmtId="177" fontId="8" fillId="0" borderId="15" xfId="0" applyNumberFormat="1" applyFont="1" applyFill="1" applyBorder="1" applyAlignment="1">
      <alignment horizontal="center" vertical="center" shrinkToFit="1"/>
    </xf>
    <xf numFmtId="177" fontId="8" fillId="0" borderId="11" xfId="0" applyNumberFormat="1" applyFont="1" applyFill="1" applyBorder="1" applyAlignment="1">
      <alignment horizontal="center" vertical="center" wrapText="1"/>
    </xf>
    <xf numFmtId="177" fontId="8" fillId="0" borderId="7" xfId="0" applyNumberFormat="1" applyFont="1" applyFill="1" applyBorder="1" applyAlignment="1">
      <alignment horizontal="center" vertical="center" wrapText="1"/>
    </xf>
    <xf numFmtId="177" fontId="8" fillId="0" borderId="9" xfId="0" applyNumberFormat="1" applyFont="1" applyFill="1" applyBorder="1" applyAlignment="1">
      <alignment horizontal="center" vertical="center" wrapText="1"/>
    </xf>
    <xf numFmtId="177" fontId="8" fillId="0" borderId="14" xfId="0" applyNumberFormat="1" applyFont="1" applyFill="1" applyBorder="1" applyAlignment="1">
      <alignment horizontal="center" vertical="center"/>
    </xf>
    <xf numFmtId="177" fontId="8" fillId="0" borderId="21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7" fontId="8" fillId="0" borderId="20" xfId="0" applyNumberFormat="1" applyFont="1" applyFill="1" applyBorder="1" applyAlignment="1">
      <alignment horizontal="right" vertical="center" shrinkToFit="1"/>
    </xf>
    <xf numFmtId="177" fontId="23" fillId="0" borderId="12" xfId="0" applyNumberFormat="1" applyFont="1" applyFill="1" applyBorder="1" applyAlignment="1">
      <alignment horizontal="left" vertical="center" wrapText="1"/>
    </xf>
    <xf numFmtId="177" fontId="8" fillId="0" borderId="11" xfId="0" applyNumberFormat="1" applyFont="1" applyFill="1" applyBorder="1" applyAlignment="1">
      <alignment horizontal="distributed" vertical="center" wrapText="1" indent="3"/>
    </xf>
    <xf numFmtId="177" fontId="8" fillId="0" borderId="7" xfId="0" applyNumberFormat="1" applyFont="1" applyFill="1" applyBorder="1" applyAlignment="1">
      <alignment horizontal="distributed" vertical="center" wrapText="1" indent="3"/>
    </xf>
    <xf numFmtId="177" fontId="8" fillId="0" borderId="11" xfId="0" applyNumberFormat="1" applyFont="1" applyFill="1" applyBorder="1" applyAlignment="1">
      <alignment horizontal="distributed" vertical="center" wrapText="1" indent="4"/>
    </xf>
    <xf numFmtId="177" fontId="8" fillId="0" borderId="7" xfId="0" applyNumberFormat="1" applyFont="1" applyFill="1" applyBorder="1" applyAlignment="1">
      <alignment horizontal="distributed" vertical="center" wrapText="1" indent="4"/>
    </xf>
    <xf numFmtId="177" fontId="8" fillId="0" borderId="9" xfId="0" applyNumberFormat="1" applyFont="1" applyFill="1" applyBorder="1" applyAlignment="1">
      <alignment horizontal="distributed" vertical="center" wrapText="1" indent="4"/>
    </xf>
    <xf numFmtId="177" fontId="8" fillId="0" borderId="13" xfId="0" applyNumberFormat="1" applyFont="1" applyFill="1" applyBorder="1" applyAlignment="1">
      <alignment horizontal="center" vertical="center"/>
    </xf>
    <xf numFmtId="177" fontId="8" fillId="0" borderId="20" xfId="0" applyNumberFormat="1" applyFont="1" applyFill="1" applyBorder="1" applyAlignment="1">
      <alignment horizontal="center" vertical="center"/>
    </xf>
    <xf numFmtId="177" fontId="23" fillId="0" borderId="0" xfId="0" applyNumberFormat="1" applyFont="1" applyFill="1" applyBorder="1" applyAlignment="1">
      <alignment horizontal="left" vertical="center" wrapText="1"/>
    </xf>
    <xf numFmtId="177" fontId="8" fillId="0" borderId="15" xfId="0" applyNumberFormat="1" applyFont="1" applyFill="1" applyBorder="1" applyAlignment="1">
      <alignment horizontal="center" vertical="center"/>
    </xf>
    <xf numFmtId="177" fontId="8" fillId="0" borderId="11" xfId="0" applyNumberFormat="1" applyFont="1" applyFill="1" applyBorder="1" applyAlignment="1">
      <alignment horizontal="center" vertical="center"/>
    </xf>
    <xf numFmtId="177" fontId="8" fillId="0" borderId="7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Alignment="1">
      <alignment horizontal="left" wrapText="1"/>
    </xf>
    <xf numFmtId="177" fontId="8" fillId="0" borderId="23" xfId="8" applyNumberFormat="1" applyFont="1" applyFill="1" applyBorder="1" applyAlignment="1">
      <alignment horizontal="center" vertical="center" wrapText="1"/>
    </xf>
    <xf numFmtId="177" fontId="8" fillId="0" borderId="24" xfId="8" applyNumberFormat="1" applyFont="1" applyFill="1" applyBorder="1" applyAlignment="1">
      <alignment horizontal="center" vertical="center" wrapText="1"/>
    </xf>
    <xf numFmtId="177" fontId="8" fillId="0" borderId="4" xfId="8" applyNumberFormat="1" applyFont="1" applyFill="1" applyBorder="1" applyAlignment="1">
      <alignment horizontal="center" vertical="center" wrapText="1"/>
    </xf>
    <xf numFmtId="177" fontId="8" fillId="0" borderId="12" xfId="0" applyNumberFormat="1" applyFont="1" applyFill="1" applyBorder="1" applyAlignment="1">
      <alignment horizontal="center" wrapText="1"/>
    </xf>
    <xf numFmtId="177" fontId="6" fillId="0" borderId="0" xfId="10" applyNumberFormat="1" applyFont="1" applyFill="1" applyAlignment="1">
      <alignment horizontal="left" vertical="center"/>
    </xf>
    <xf numFmtId="177" fontId="10" fillId="0" borderId="0" xfId="10" applyNumberFormat="1" applyFont="1" applyFill="1" applyBorder="1" applyAlignment="1">
      <alignment horizontal="distributed" vertical="center"/>
    </xf>
    <xf numFmtId="177" fontId="8" fillId="0" borderId="23" xfId="10" applyNumberFormat="1" applyFont="1" applyFill="1" applyBorder="1" applyAlignment="1">
      <alignment horizontal="center" vertical="center" wrapText="1"/>
    </xf>
    <xf numFmtId="177" fontId="8" fillId="0" borderId="24" xfId="10" applyNumberFormat="1" applyFont="1" applyFill="1" applyBorder="1" applyAlignment="1">
      <alignment horizontal="center" vertical="center" wrapText="1"/>
    </xf>
    <xf numFmtId="177" fontId="8" fillId="0" borderId="4" xfId="10" applyNumberFormat="1" applyFont="1" applyFill="1" applyBorder="1" applyAlignment="1">
      <alignment horizontal="center" vertical="center" wrapText="1"/>
    </xf>
    <xf numFmtId="177" fontId="8" fillId="0" borderId="26" xfId="10" applyNumberFormat="1" applyFont="1" applyFill="1" applyBorder="1" applyAlignment="1">
      <alignment horizontal="center" vertical="center" wrapText="1"/>
    </xf>
    <xf numFmtId="177" fontId="8" fillId="0" borderId="12" xfId="10" applyNumberFormat="1" applyFont="1" applyFill="1" applyBorder="1" applyAlignment="1">
      <alignment horizontal="distributed" vertical="center" wrapText="1"/>
    </xf>
    <xf numFmtId="177" fontId="8" fillId="0" borderId="0" xfId="10" applyNumberFormat="1" applyFont="1" applyFill="1" applyBorder="1" applyAlignment="1">
      <alignment horizontal="distributed" vertical="center" wrapText="1"/>
    </xf>
    <xf numFmtId="177" fontId="8" fillId="0" borderId="21" xfId="10" applyNumberFormat="1" applyFont="1" applyFill="1" applyBorder="1" applyAlignment="1">
      <alignment horizontal="distributed" vertical="center" wrapText="1"/>
    </xf>
    <xf numFmtId="177" fontId="10" fillId="0" borderId="18" xfId="10" applyNumberFormat="1" applyFont="1" applyFill="1" applyBorder="1" applyAlignment="1">
      <alignment horizontal="distributed" vertical="center"/>
    </xf>
    <xf numFmtId="177" fontId="8" fillId="0" borderId="25" xfId="10" applyNumberFormat="1" applyFont="1" applyFill="1" applyBorder="1" applyAlignment="1">
      <alignment horizontal="center" vertical="center" wrapText="1"/>
    </xf>
    <xf numFmtId="177" fontId="8" fillId="0" borderId="17" xfId="10" applyNumberFormat="1" applyFont="1" applyFill="1" applyBorder="1" applyAlignment="1">
      <alignment horizontal="center" vertical="center" wrapText="1"/>
    </xf>
    <xf numFmtId="177" fontId="8" fillId="0" borderId="14" xfId="10" applyNumberFormat="1" applyFont="1" applyFill="1" applyBorder="1" applyAlignment="1">
      <alignment horizontal="center" vertical="center" wrapText="1"/>
    </xf>
    <xf numFmtId="177" fontId="8" fillId="0" borderId="1" xfId="10" applyNumberFormat="1" applyFont="1" applyFill="1" applyBorder="1" applyAlignment="1">
      <alignment horizontal="center" vertical="center" wrapText="1"/>
    </xf>
    <xf numFmtId="177" fontId="8" fillId="0" borderId="2" xfId="10" applyNumberFormat="1" applyFont="1" applyFill="1" applyBorder="1" applyAlignment="1">
      <alignment horizontal="center" vertical="center" wrapText="1"/>
    </xf>
    <xf numFmtId="177" fontId="8" fillId="0" borderId="3" xfId="10" applyNumberFormat="1" applyFont="1" applyFill="1" applyBorder="1" applyAlignment="1">
      <alignment horizontal="center" vertical="center" wrapText="1"/>
    </xf>
    <xf numFmtId="177" fontId="8" fillId="0" borderId="11" xfId="10" applyNumberFormat="1" applyFont="1" applyFill="1" applyBorder="1" applyAlignment="1">
      <alignment horizontal="center" vertical="center" wrapText="1"/>
    </xf>
    <xf numFmtId="177" fontId="8" fillId="0" borderId="7" xfId="10" applyNumberFormat="1" applyFont="1" applyFill="1" applyBorder="1" applyAlignment="1">
      <alignment horizontal="center" vertical="center" wrapText="1"/>
    </xf>
    <xf numFmtId="177" fontId="8" fillId="0" borderId="22" xfId="10" applyNumberFormat="1" applyFont="1" applyFill="1" applyBorder="1" applyAlignment="1">
      <alignment horizontal="center" vertical="center" wrapText="1"/>
    </xf>
    <xf numFmtId="177" fontId="8" fillId="0" borderId="9" xfId="10" applyNumberFormat="1" applyFont="1" applyFill="1" applyBorder="1" applyAlignment="1">
      <alignment horizontal="center" vertical="center" wrapText="1"/>
    </xf>
    <xf numFmtId="177" fontId="6" fillId="0" borderId="0" xfId="8" applyNumberFormat="1" applyFont="1" applyFill="1" applyAlignment="1">
      <alignment horizontal="right" vertical="center"/>
    </xf>
    <xf numFmtId="177" fontId="8" fillId="0" borderId="25" xfId="9" applyNumberFormat="1" applyFont="1" applyFill="1" applyBorder="1" applyAlignment="1">
      <alignment horizontal="center" vertical="center" wrapText="1"/>
    </xf>
    <xf numFmtId="177" fontId="8" fillId="0" borderId="12" xfId="9" applyNumberFormat="1" applyFont="1" applyFill="1" applyBorder="1" applyAlignment="1">
      <alignment horizontal="center" vertical="center" wrapText="1"/>
    </xf>
    <xf numFmtId="177" fontId="8" fillId="0" borderId="17" xfId="9" applyNumberFormat="1" applyFont="1" applyFill="1" applyBorder="1" applyAlignment="1">
      <alignment horizontal="center" vertical="center" wrapText="1"/>
    </xf>
    <xf numFmtId="177" fontId="8" fillId="0" borderId="0" xfId="9" applyNumberFormat="1" applyFont="1" applyFill="1" applyBorder="1" applyAlignment="1">
      <alignment horizontal="center" vertical="center" wrapText="1"/>
    </xf>
    <xf numFmtId="177" fontId="10" fillId="0" borderId="0" xfId="9" applyNumberFormat="1" applyFont="1" applyFill="1" applyBorder="1" applyAlignment="1">
      <alignment horizontal="distributed" vertical="center"/>
    </xf>
    <xf numFmtId="177" fontId="8" fillId="0" borderId="1" xfId="9" applyNumberFormat="1" applyFont="1" applyFill="1" applyBorder="1" applyAlignment="1">
      <alignment horizontal="center" vertical="center" wrapText="1"/>
    </xf>
    <xf numFmtId="177" fontId="8" fillId="0" borderId="2" xfId="9" applyNumberFormat="1" applyFont="1" applyFill="1" applyBorder="1" applyAlignment="1">
      <alignment horizontal="center" vertical="center" wrapText="1"/>
    </xf>
    <xf numFmtId="177" fontId="8" fillId="0" borderId="12" xfId="9" applyNumberFormat="1" applyFont="1" applyFill="1" applyBorder="1" applyAlignment="1">
      <alignment horizontal="distributed" vertical="center" wrapText="1"/>
    </xf>
    <xf numFmtId="177" fontId="8" fillId="0" borderId="0" xfId="9" applyNumberFormat="1" applyFont="1" applyFill="1" applyBorder="1" applyAlignment="1">
      <alignment horizontal="distributed" vertical="center" wrapText="1"/>
    </xf>
    <xf numFmtId="177" fontId="8" fillId="0" borderId="21" xfId="9" applyNumberFormat="1" applyFont="1" applyFill="1" applyBorder="1" applyAlignment="1">
      <alignment horizontal="distributed" vertical="center" wrapText="1"/>
    </xf>
    <xf numFmtId="177" fontId="10" fillId="0" borderId="18" xfId="9" applyNumberFormat="1" applyFont="1" applyFill="1" applyBorder="1" applyAlignment="1">
      <alignment horizontal="distributed" vertical="center"/>
    </xf>
    <xf numFmtId="177" fontId="15" fillId="0" borderId="0" xfId="9" applyNumberFormat="1" applyFont="1" applyFill="1" applyAlignment="1">
      <alignment horizontal="left"/>
    </xf>
    <xf numFmtId="177" fontId="8" fillId="0" borderId="26" xfId="8" applyNumberFormat="1" applyFont="1" applyFill="1" applyBorder="1" applyAlignment="1">
      <alignment horizontal="center" vertical="center" wrapText="1"/>
    </xf>
    <xf numFmtId="177" fontId="0" fillId="0" borderId="26" xfId="8" applyNumberFormat="1" applyFont="1" applyFill="1" applyBorder="1" applyAlignment="1">
      <alignment vertical="center" wrapText="1"/>
    </xf>
    <xf numFmtId="177" fontId="1" fillId="0" borderId="4" xfId="8" applyNumberFormat="1" applyFont="1" applyFill="1" applyBorder="1" applyAlignment="1">
      <alignment vertical="center" wrapText="1"/>
    </xf>
    <xf numFmtId="177" fontId="8" fillId="0" borderId="16" xfId="8" applyNumberFormat="1" applyFont="1" applyFill="1" applyBorder="1" applyAlignment="1">
      <alignment horizontal="center" vertical="center" wrapText="1"/>
    </xf>
    <xf numFmtId="177" fontId="8" fillId="0" borderId="22" xfId="8" applyNumberFormat="1" applyFont="1" applyFill="1" applyBorder="1" applyAlignment="1">
      <alignment horizontal="center" vertical="center" wrapText="1"/>
    </xf>
    <xf numFmtId="177" fontId="1" fillId="0" borderId="26" xfId="8" applyNumberFormat="1" applyFont="1" applyFill="1" applyBorder="1" applyAlignment="1">
      <alignment horizontal="center" vertical="center" wrapText="1"/>
    </xf>
    <xf numFmtId="177" fontId="1" fillId="0" borderId="4" xfId="8" applyNumberFormat="1" applyFont="1" applyFill="1" applyBorder="1" applyAlignment="1">
      <alignment horizontal="center" vertical="center" wrapText="1"/>
    </xf>
    <xf numFmtId="177" fontId="8" fillId="0" borderId="11" xfId="8" applyNumberFormat="1" applyFont="1" applyFill="1" applyBorder="1" applyAlignment="1">
      <alignment horizontal="distributed" vertical="center" indent="15"/>
    </xf>
    <xf numFmtId="177" fontId="8" fillId="0" borderId="7" xfId="8" applyNumberFormat="1" applyFont="1" applyFill="1" applyBorder="1" applyAlignment="1">
      <alignment horizontal="distributed" vertical="center" indent="15"/>
    </xf>
    <xf numFmtId="177" fontId="8" fillId="0" borderId="9" xfId="8" applyNumberFormat="1" applyFont="1" applyFill="1" applyBorder="1" applyAlignment="1">
      <alignment horizontal="distributed" vertical="center" indent="15"/>
    </xf>
    <xf numFmtId="177" fontId="23" fillId="0" borderId="12" xfId="8" applyNumberFormat="1" applyFont="1" applyFill="1" applyBorder="1" applyAlignment="1">
      <alignment wrapText="1"/>
    </xf>
    <xf numFmtId="177" fontId="37" fillId="0" borderId="12" xfId="8" applyNumberFormat="1" applyFont="1" applyFill="1" applyBorder="1" applyAlignment="1">
      <alignment wrapText="1"/>
    </xf>
    <xf numFmtId="177" fontId="23" fillId="0" borderId="12" xfId="8" applyNumberFormat="1" applyFont="1" applyFill="1" applyBorder="1" applyAlignment="1">
      <alignment vertical="center" wrapText="1"/>
    </xf>
    <xf numFmtId="177" fontId="37" fillId="0" borderId="12" xfId="8" applyNumberFormat="1" applyFont="1" applyFill="1" applyBorder="1" applyAlignment="1">
      <alignment vertical="center" wrapText="1"/>
    </xf>
    <xf numFmtId="177" fontId="6" fillId="0" borderId="0" xfId="8" applyNumberFormat="1" applyFont="1" applyFill="1" applyAlignment="1">
      <alignment horizontal="left" vertical="center"/>
    </xf>
    <xf numFmtId="177" fontId="6" fillId="0" borderId="0" xfId="8" applyNumberFormat="1" applyFont="1" applyFill="1" applyBorder="1" applyAlignment="1">
      <alignment horizontal="left" vertical="center"/>
    </xf>
    <xf numFmtId="177" fontId="8" fillId="0" borderId="11" xfId="8" applyNumberFormat="1" applyFont="1" applyFill="1" applyBorder="1" applyAlignment="1">
      <alignment horizontal="center" vertical="center"/>
    </xf>
    <xf numFmtId="177" fontId="8" fillId="0" borderId="7" xfId="8" applyNumberFormat="1" applyFont="1" applyFill="1" applyBorder="1" applyAlignment="1">
      <alignment horizontal="center" vertical="center"/>
    </xf>
    <xf numFmtId="177" fontId="8" fillId="0" borderId="17" xfId="8" applyNumberFormat="1" applyFont="1" applyFill="1" applyBorder="1" applyAlignment="1">
      <alignment horizontal="distributed" vertical="distributed" indent="2"/>
    </xf>
    <xf numFmtId="177" fontId="8" fillId="0" borderId="21" xfId="8" applyNumberFormat="1" applyFont="1" applyFill="1" applyBorder="1" applyAlignment="1">
      <alignment horizontal="distributed" vertical="distributed" indent="2"/>
    </xf>
    <xf numFmtId="177" fontId="8" fillId="0" borderId="3" xfId="8" applyNumberFormat="1" applyFont="1" applyFill="1" applyBorder="1" applyAlignment="1">
      <alignment horizontal="distributed" vertical="distributed" indent="2"/>
    </xf>
    <xf numFmtId="0" fontId="1" fillId="0" borderId="17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177" fontId="8" fillId="0" borderId="11" xfId="8" applyNumberFormat="1" applyFont="1" applyFill="1" applyBorder="1" applyAlignment="1">
      <alignment horizontal="distributed" vertical="distributed" wrapText="1" indent="3"/>
    </xf>
    <xf numFmtId="0" fontId="1" fillId="0" borderId="7" xfId="0" applyFont="1" applyFill="1" applyBorder="1" applyAlignment="1">
      <alignment horizontal="distributed" vertical="distributed" indent="3"/>
    </xf>
    <xf numFmtId="0" fontId="1" fillId="0" borderId="9" xfId="0" applyFont="1" applyFill="1" applyBorder="1" applyAlignment="1">
      <alignment horizontal="distributed" vertical="distributed" indent="3"/>
    </xf>
    <xf numFmtId="177" fontId="8" fillId="0" borderId="18" xfId="8" applyNumberFormat="1" applyFont="1" applyFill="1" applyBorder="1" applyAlignment="1">
      <alignment horizontal="distributed" vertical="distributed" indent="2"/>
    </xf>
    <xf numFmtId="0" fontId="1" fillId="0" borderId="18" xfId="0" applyFont="1" applyFill="1" applyBorder="1" applyAlignment="1">
      <alignment horizontal="distributed" vertical="distributed" indent="2"/>
    </xf>
    <xf numFmtId="0" fontId="1" fillId="0" borderId="22" xfId="0" applyFont="1" applyFill="1" applyBorder="1" applyAlignment="1">
      <alignment horizontal="distributed" vertical="distributed" indent="2"/>
    </xf>
    <xf numFmtId="177" fontId="6" fillId="0" borderId="0" xfId="8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77" fontId="8" fillId="0" borderId="12" xfId="8" applyNumberFormat="1" applyFont="1" applyFill="1" applyBorder="1" applyAlignment="1">
      <alignment horizontal="distributed" vertical="distributed" wrapText="1" indent="2"/>
    </xf>
    <xf numFmtId="0" fontId="1" fillId="0" borderId="12" xfId="0" applyFont="1" applyFill="1" applyBorder="1" applyAlignment="1">
      <alignment horizontal="distributed" vertical="distributed" indent="2"/>
    </xf>
    <xf numFmtId="0" fontId="1" fillId="0" borderId="1" xfId="0" applyFont="1" applyFill="1" applyBorder="1" applyAlignment="1">
      <alignment horizontal="distributed" vertical="distributed" indent="2"/>
    </xf>
    <xf numFmtId="178" fontId="10" fillId="0" borderId="0" xfId="0" applyNumberFormat="1" applyFont="1" applyFill="1" applyBorder="1" applyAlignment="1">
      <alignment horizontal="distributed" vertical="center"/>
    </xf>
    <xf numFmtId="178" fontId="8" fillId="0" borderId="23" xfId="0" applyNumberFormat="1" applyFont="1" applyFill="1" applyBorder="1" applyAlignment="1">
      <alignment horizontal="center" vertical="center" wrapText="1"/>
    </xf>
    <xf numFmtId="178" fontId="8" fillId="0" borderId="24" xfId="0" applyNumberFormat="1" applyFont="1" applyFill="1" applyBorder="1" applyAlignment="1">
      <alignment horizontal="center" vertical="center" wrapText="1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25" xfId="0" applyNumberFormat="1" applyFont="1" applyFill="1" applyBorder="1" applyAlignment="1">
      <alignment horizontal="center" vertical="center" wrapText="1"/>
    </xf>
    <xf numFmtId="178" fontId="8" fillId="0" borderId="17" xfId="0" applyNumberFormat="1" applyFont="1" applyFill="1" applyBorder="1" applyAlignment="1">
      <alignment horizontal="center" vertical="center" wrapText="1"/>
    </xf>
    <xf numFmtId="178" fontId="8" fillId="0" borderId="14" xfId="0" applyNumberFormat="1" applyFont="1" applyFill="1" applyBorder="1" applyAlignment="1">
      <alignment horizontal="center" vertical="center" wrapText="1"/>
    </xf>
    <xf numFmtId="2" fontId="8" fillId="0" borderId="23" xfId="0" applyNumberFormat="1" applyFont="1" applyFill="1" applyBorder="1" applyAlignment="1">
      <alignment horizontal="center" vertical="center" wrapText="1"/>
    </xf>
    <xf numFmtId="2" fontId="8" fillId="0" borderId="24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178" fontId="8" fillId="0" borderId="12" xfId="0" applyNumberFormat="1" applyFont="1" applyFill="1" applyBorder="1" applyAlignment="1">
      <alignment horizontal="distributed" vertical="center" wrapText="1"/>
    </xf>
    <xf numFmtId="178" fontId="8" fillId="0" borderId="0" xfId="0" applyNumberFormat="1" applyFont="1" applyFill="1" applyBorder="1" applyAlignment="1">
      <alignment horizontal="distributed" vertical="center" wrapText="1"/>
    </xf>
    <xf numFmtId="178" fontId="8" fillId="0" borderId="21" xfId="0" applyNumberFormat="1" applyFont="1" applyFill="1" applyBorder="1" applyAlignment="1">
      <alignment horizontal="distributed" vertical="center" wrapText="1"/>
    </xf>
    <xf numFmtId="178" fontId="10" fillId="0" borderId="18" xfId="0" applyNumberFormat="1" applyFont="1" applyFill="1" applyBorder="1" applyAlignment="1">
      <alignment horizontal="distributed" vertical="center"/>
    </xf>
    <xf numFmtId="178" fontId="6" fillId="0" borderId="0" xfId="0" applyNumberFormat="1" applyFont="1" applyFill="1" applyAlignment="1">
      <alignment horizontal="left" vertical="center"/>
    </xf>
    <xf numFmtId="178" fontId="8" fillId="0" borderId="8" xfId="0" applyNumberFormat="1" applyFont="1" applyFill="1" applyBorder="1" applyAlignment="1">
      <alignment horizontal="center" vertical="center" wrapText="1"/>
    </xf>
    <xf numFmtId="177" fontId="23" fillId="0" borderId="12" xfId="0" applyNumberFormat="1" applyFont="1" applyFill="1" applyBorder="1" applyAlignment="1">
      <alignment horizontal="distributed" vertical="center" wrapText="1"/>
    </xf>
    <xf numFmtId="177" fontId="23" fillId="0" borderId="0" xfId="0" applyNumberFormat="1" applyFont="1" applyFill="1" applyBorder="1" applyAlignment="1">
      <alignment horizontal="distributed" vertical="center" wrapText="1"/>
    </xf>
    <xf numFmtId="177" fontId="23" fillId="0" borderId="21" xfId="0" applyNumberFormat="1" applyFont="1" applyFill="1" applyBorder="1" applyAlignment="1">
      <alignment horizontal="distributed" vertical="center" wrapText="1"/>
    </xf>
    <xf numFmtId="177" fontId="23" fillId="0" borderId="25" xfId="0" applyNumberFormat="1" applyFont="1" applyFill="1" applyBorder="1" applyAlignment="1">
      <alignment horizontal="center" vertical="center" wrapText="1"/>
    </xf>
    <xf numFmtId="177" fontId="23" fillId="0" borderId="12" xfId="0" applyNumberFormat="1" applyFont="1" applyFill="1" applyBorder="1" applyAlignment="1">
      <alignment horizontal="center" vertical="center" wrapText="1"/>
    </xf>
    <xf numFmtId="177" fontId="23" fillId="0" borderId="1" xfId="0" applyNumberFormat="1" applyFont="1" applyFill="1" applyBorder="1" applyAlignment="1">
      <alignment horizontal="center" vertical="center" wrapText="1"/>
    </xf>
    <xf numFmtId="177" fontId="23" fillId="0" borderId="17" xfId="0" applyNumberFormat="1" applyFont="1" applyFill="1" applyBorder="1" applyAlignment="1">
      <alignment horizontal="center" vertical="center" wrapText="1"/>
    </xf>
    <xf numFmtId="177" fontId="23" fillId="0" borderId="0" xfId="0" applyNumberFormat="1" applyFont="1" applyFill="1" applyBorder="1" applyAlignment="1">
      <alignment horizontal="center" vertical="center" wrapText="1"/>
    </xf>
    <xf numFmtId="177" fontId="23" fillId="0" borderId="2" xfId="0" applyNumberFormat="1" applyFont="1" applyFill="1" applyBorder="1" applyAlignment="1">
      <alignment horizontal="center" vertical="center" wrapText="1"/>
    </xf>
    <xf numFmtId="177" fontId="23" fillId="0" borderId="26" xfId="0" applyNumberFormat="1" applyFont="1" applyFill="1" applyBorder="1" applyAlignment="1">
      <alignment horizontal="center" vertical="center" wrapText="1"/>
    </xf>
    <xf numFmtId="177" fontId="23" fillId="0" borderId="4" xfId="0" applyNumberFormat="1" applyFont="1" applyFill="1" applyBorder="1" applyAlignment="1">
      <alignment horizontal="center" vertical="center" wrapText="1"/>
    </xf>
    <xf numFmtId="177" fontId="23" fillId="0" borderId="16" xfId="0" applyNumberFormat="1" applyFont="1" applyFill="1" applyBorder="1" applyAlignment="1">
      <alignment horizontal="center" vertical="center" wrapText="1"/>
    </xf>
    <xf numFmtId="177" fontId="23" fillId="0" borderId="18" xfId="0" applyNumberFormat="1" applyFont="1" applyFill="1" applyBorder="1" applyAlignment="1">
      <alignment horizontal="center" vertical="center" wrapText="1"/>
    </xf>
    <xf numFmtId="177" fontId="23" fillId="0" borderId="13" xfId="0" applyNumberFormat="1" applyFont="1" applyFill="1" applyBorder="1" applyAlignment="1">
      <alignment horizontal="right" vertical="center" wrapText="1"/>
    </xf>
    <xf numFmtId="177" fontId="23" fillId="0" borderId="20" xfId="0" applyNumberFormat="1" applyFont="1" applyFill="1" applyBorder="1" applyAlignment="1">
      <alignment horizontal="right" vertical="center" wrapText="1"/>
    </xf>
    <xf numFmtId="177" fontId="23" fillId="0" borderId="20" xfId="0" applyNumberFormat="1" applyFont="1" applyFill="1" applyBorder="1" applyAlignment="1">
      <alignment horizontal="left" vertical="center" wrapText="1"/>
    </xf>
    <xf numFmtId="177" fontId="23" fillId="0" borderId="15" xfId="0" applyNumberFormat="1" applyFont="1" applyFill="1" applyBorder="1" applyAlignment="1">
      <alignment horizontal="left" vertical="center" wrapText="1"/>
    </xf>
    <xf numFmtId="177" fontId="23" fillId="0" borderId="22" xfId="0" applyNumberFormat="1" applyFont="1" applyFill="1" applyBorder="1" applyAlignment="1">
      <alignment horizontal="center" vertical="center" wrapText="1"/>
    </xf>
    <xf numFmtId="177" fontId="23" fillId="0" borderId="20" xfId="0" applyNumberFormat="1" applyFont="1" applyFill="1" applyBorder="1" applyAlignment="1">
      <alignment horizontal="center" vertical="center" wrapText="1"/>
    </xf>
    <xf numFmtId="177" fontId="23" fillId="0" borderId="15" xfId="0" applyNumberFormat="1" applyFont="1" applyFill="1" applyBorder="1" applyAlignment="1">
      <alignment horizontal="center" vertical="center" wrapText="1"/>
    </xf>
    <xf numFmtId="177" fontId="23" fillId="0" borderId="8" xfId="0" applyNumberFormat="1" applyFont="1" applyFill="1" applyBorder="1" applyAlignment="1">
      <alignment horizontal="center" vertical="center" wrapText="1"/>
    </xf>
    <xf numFmtId="177" fontId="23" fillId="0" borderId="14" xfId="0" applyNumberFormat="1" applyFont="1" applyFill="1" applyBorder="1" applyAlignment="1">
      <alignment horizontal="center" vertical="center" wrapText="1"/>
    </xf>
    <xf numFmtId="177" fontId="23" fillId="0" borderId="13" xfId="0" applyNumberFormat="1" applyFont="1" applyFill="1" applyBorder="1" applyAlignment="1">
      <alignment horizontal="center" vertical="center" wrapText="1"/>
    </xf>
    <xf numFmtId="178" fontId="10" fillId="0" borderId="0" xfId="5" applyNumberFormat="1" applyFont="1" applyFill="1" applyBorder="1" applyAlignment="1">
      <alignment horizontal="distributed" vertical="center"/>
    </xf>
    <xf numFmtId="178" fontId="10" fillId="0" borderId="18" xfId="5" applyNumberFormat="1" applyFont="1" applyFill="1" applyBorder="1" applyAlignment="1">
      <alignment horizontal="distributed" vertical="center"/>
    </xf>
    <xf numFmtId="0" fontId="1" fillId="0" borderId="7" xfId="0" applyFont="1" applyFill="1" applyBorder="1"/>
    <xf numFmtId="0" fontId="1" fillId="0" borderId="9" xfId="0" applyFont="1" applyFill="1" applyBorder="1"/>
    <xf numFmtId="178" fontId="8" fillId="0" borderId="12" xfId="5" applyNumberFormat="1" applyFont="1" applyFill="1" applyBorder="1" applyAlignment="1">
      <alignment horizontal="distributed" vertical="center" wrapText="1"/>
    </xf>
    <xf numFmtId="178" fontId="8" fillId="0" borderId="0" xfId="5" applyNumberFormat="1" applyFont="1" applyFill="1" applyBorder="1" applyAlignment="1">
      <alignment horizontal="distributed" vertical="center" wrapText="1"/>
    </xf>
    <xf numFmtId="178" fontId="8" fillId="0" borderId="21" xfId="5" applyNumberFormat="1" applyFont="1" applyFill="1" applyBorder="1" applyAlignment="1">
      <alignment horizontal="distributed" vertical="center" wrapText="1"/>
    </xf>
    <xf numFmtId="0" fontId="1" fillId="0" borderId="17" xfId="0" applyFont="1" applyFill="1" applyBorder="1"/>
    <xf numFmtId="0" fontId="1" fillId="0" borderId="14" xfId="0" applyFont="1" applyFill="1" applyBorder="1"/>
    <xf numFmtId="178" fontId="6" fillId="0" borderId="0" xfId="5" applyNumberFormat="1" applyFont="1" applyFill="1" applyAlignment="1">
      <alignment horizontal="left" vertical="center"/>
    </xf>
    <xf numFmtId="177" fontId="6" fillId="0" borderId="0" xfId="5" applyNumberFormat="1" applyFont="1" applyFill="1" applyAlignment="1">
      <alignment horizontal="left" vertical="center"/>
    </xf>
    <xf numFmtId="177" fontId="8" fillId="0" borderId="0" xfId="0" applyNumberFormat="1" applyFont="1" applyFill="1" applyBorder="1" applyAlignment="1">
      <alignment horizontal="center" vertical="center"/>
    </xf>
    <xf numFmtId="178" fontId="8" fillId="0" borderId="26" xfId="5" applyNumberFormat="1" applyFont="1" applyFill="1" applyBorder="1" applyAlignment="1">
      <alignment horizontal="center" vertical="center" wrapText="1"/>
    </xf>
    <xf numFmtId="178" fontId="8" fillId="0" borderId="4" xfId="5" applyNumberFormat="1" applyFont="1" applyFill="1" applyBorder="1" applyAlignment="1">
      <alignment horizontal="center" vertical="center" wrapText="1"/>
    </xf>
    <xf numFmtId="178" fontId="8" fillId="0" borderId="23" xfId="5" applyNumberFormat="1" applyFont="1" applyFill="1" applyBorder="1" applyAlignment="1">
      <alignment horizontal="center" vertical="center" wrapText="1"/>
    </xf>
    <xf numFmtId="178" fontId="8" fillId="0" borderId="24" xfId="5" applyNumberFormat="1" applyFont="1" applyFill="1" applyBorder="1" applyAlignment="1">
      <alignment horizontal="center" vertical="center" wrapText="1"/>
    </xf>
    <xf numFmtId="178" fontId="8" fillId="0" borderId="16" xfId="5" applyNumberFormat="1" applyFont="1" applyFill="1" applyBorder="1" applyAlignment="1">
      <alignment horizontal="center" vertical="center" wrapText="1"/>
    </xf>
    <xf numFmtId="178" fontId="8" fillId="0" borderId="14" xfId="5" applyNumberFormat="1" applyFont="1" applyFill="1" applyBorder="1" applyAlignment="1">
      <alignment horizontal="center" vertical="center" wrapText="1"/>
    </xf>
    <xf numFmtId="178" fontId="8" fillId="0" borderId="22" xfId="5" applyNumberFormat="1" applyFont="1" applyFill="1" applyBorder="1" applyAlignment="1">
      <alignment horizontal="center" vertical="center" wrapText="1"/>
    </xf>
    <xf numFmtId="178" fontId="8" fillId="0" borderId="3" xfId="5" applyNumberFormat="1" applyFont="1" applyFill="1" applyBorder="1" applyAlignment="1">
      <alignment horizontal="center" vertical="center" wrapText="1"/>
    </xf>
    <xf numFmtId="178" fontId="6" fillId="0" borderId="0" xfId="5" applyNumberFormat="1" applyFont="1" applyFill="1" applyAlignment="1">
      <alignment horizontal="right" vertical="center"/>
    </xf>
    <xf numFmtId="177" fontId="8" fillId="0" borderId="1" xfId="8" applyNumberFormat="1" applyFont="1" applyFill="1" applyBorder="1" applyAlignment="1">
      <alignment horizontal="left" vertical="center" wrapText="1"/>
    </xf>
    <xf numFmtId="177" fontId="8" fillId="0" borderId="3" xfId="8" applyNumberFormat="1" applyFont="1" applyFill="1" applyBorder="1" applyAlignment="1">
      <alignment horizontal="left" vertical="center" wrapText="1"/>
    </xf>
    <xf numFmtId="0" fontId="1" fillId="0" borderId="1" xfId="0" applyFont="1" applyFill="1" applyBorder="1"/>
    <xf numFmtId="0" fontId="1" fillId="0" borderId="2" xfId="0" applyFont="1" applyFill="1" applyBorder="1"/>
    <xf numFmtId="177" fontId="8" fillId="0" borderId="25" xfId="8" applyNumberFormat="1" applyFont="1" applyFill="1" applyBorder="1" applyAlignment="1">
      <alignment horizontal="right" vertical="center" wrapText="1"/>
    </xf>
    <xf numFmtId="177" fontId="8" fillId="0" borderId="17" xfId="8" applyNumberFormat="1" applyFont="1" applyFill="1" applyBorder="1" applyAlignment="1">
      <alignment horizontal="right" vertical="center" wrapText="1"/>
    </xf>
    <xf numFmtId="177" fontId="8" fillId="0" borderId="23" xfId="5" applyNumberFormat="1" applyFont="1" applyFill="1" applyBorder="1" applyAlignment="1">
      <alignment horizontal="center" vertical="center" wrapText="1"/>
    </xf>
    <xf numFmtId="177" fontId="8" fillId="0" borderId="24" xfId="5" applyNumberFormat="1" applyFont="1" applyFill="1" applyBorder="1" applyAlignment="1">
      <alignment horizontal="center" vertical="center" wrapText="1"/>
    </xf>
    <xf numFmtId="177" fontId="8" fillId="0" borderId="4" xfId="5" applyNumberFormat="1" applyFont="1" applyFill="1" applyBorder="1" applyAlignment="1">
      <alignment horizontal="center" vertical="center" wrapText="1"/>
    </xf>
    <xf numFmtId="177" fontId="8" fillId="0" borderId="22" xfId="5" applyNumberFormat="1" applyFont="1" applyFill="1" applyBorder="1" applyAlignment="1">
      <alignment horizontal="center" vertical="center" wrapText="1"/>
    </xf>
    <xf numFmtId="177" fontId="8" fillId="0" borderId="3" xfId="5" applyNumberFormat="1" applyFont="1" applyFill="1" applyBorder="1" applyAlignment="1">
      <alignment horizontal="center" vertical="center" wrapText="1"/>
    </xf>
    <xf numFmtId="177" fontId="8" fillId="0" borderId="26" xfId="5" applyNumberFormat="1" applyFont="1" applyFill="1" applyBorder="1" applyAlignment="1">
      <alignment horizontal="center" vertical="center" wrapText="1"/>
    </xf>
    <xf numFmtId="177" fontId="1" fillId="0" borderId="26" xfId="5" applyNumberFormat="1" applyFont="1" applyFill="1" applyBorder="1" applyAlignment="1">
      <alignment vertical="center" wrapText="1"/>
    </xf>
    <xf numFmtId="177" fontId="1" fillId="0" borderId="4" xfId="5" applyNumberFormat="1" applyFont="1" applyFill="1" applyBorder="1" applyAlignment="1">
      <alignment vertical="center" wrapText="1"/>
    </xf>
    <xf numFmtId="178" fontId="6" fillId="0" borderId="0" xfId="5" applyNumberFormat="1" applyFont="1" applyFill="1" applyAlignment="1">
      <alignment horizontal="center" vertical="center"/>
    </xf>
    <xf numFmtId="0" fontId="7" fillId="0" borderId="17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177" fontId="8" fillId="0" borderId="13" xfId="8" applyNumberFormat="1" applyFont="1" applyFill="1" applyBorder="1" applyAlignment="1">
      <alignment horizontal="distributed" vertical="distributed" indent="2"/>
    </xf>
    <xf numFmtId="0" fontId="7" fillId="0" borderId="20" xfId="0" applyFont="1" applyFill="1" applyBorder="1"/>
    <xf numFmtId="0" fontId="7" fillId="0" borderId="15" xfId="0" applyFont="1" applyFill="1" applyBorder="1"/>
    <xf numFmtId="0" fontId="7" fillId="0" borderId="2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distributed" vertical="distributed" indent="2"/>
    </xf>
    <xf numFmtId="0" fontId="7" fillId="0" borderId="1" xfId="0" applyFont="1" applyFill="1" applyBorder="1" applyAlignment="1">
      <alignment horizontal="distributed" vertical="distributed" indent="2"/>
    </xf>
    <xf numFmtId="0" fontId="7" fillId="0" borderId="18" xfId="0" applyFont="1" applyFill="1" applyBorder="1" applyAlignment="1">
      <alignment horizontal="distributed" vertical="distributed" indent="2"/>
    </xf>
    <xf numFmtId="0" fontId="7" fillId="0" borderId="22" xfId="0" applyFont="1" applyFill="1" applyBorder="1" applyAlignment="1">
      <alignment horizontal="distributed" vertical="distributed" indent="2"/>
    </xf>
    <xf numFmtId="177" fontId="8" fillId="0" borderId="16" xfId="8" applyNumberFormat="1" applyFont="1" applyFill="1" applyBorder="1" applyAlignment="1">
      <alignment horizontal="distributed" vertical="distributed" indent="2"/>
    </xf>
    <xf numFmtId="177" fontId="8" fillId="0" borderId="20" xfId="8" applyNumberFormat="1" applyFont="1" applyFill="1" applyBorder="1" applyAlignment="1">
      <alignment horizontal="distributed" vertical="distributed" indent="2"/>
    </xf>
    <xf numFmtId="177" fontId="8" fillId="0" borderId="15" xfId="8" applyNumberFormat="1" applyFont="1" applyFill="1" applyBorder="1" applyAlignment="1">
      <alignment horizontal="distributed" vertical="distributed" indent="2"/>
    </xf>
    <xf numFmtId="0" fontId="0" fillId="0" borderId="24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2" xfId="0" applyFill="1" applyBorder="1" applyAlignment="1">
      <alignment horizontal="distributed" vertical="distributed" indent="2"/>
    </xf>
    <xf numFmtId="0" fontId="0" fillId="0" borderId="1" xfId="0" applyFill="1" applyBorder="1" applyAlignment="1">
      <alignment horizontal="distributed" vertical="distributed" indent="2"/>
    </xf>
    <xf numFmtId="0" fontId="0" fillId="0" borderId="18" xfId="0" applyFill="1" applyBorder="1" applyAlignment="1">
      <alignment horizontal="distributed" vertical="distributed" indent="2"/>
    </xf>
    <xf numFmtId="0" fontId="0" fillId="0" borderId="22" xfId="0" applyFill="1" applyBorder="1" applyAlignment="1">
      <alignment horizontal="distributed" vertical="distributed" indent="2"/>
    </xf>
    <xf numFmtId="177" fontId="27" fillId="0" borderId="22" xfId="9" applyNumberFormat="1" applyFont="1" applyFill="1" applyBorder="1" applyAlignment="1">
      <alignment horizontal="center" vertical="center" wrapText="1"/>
    </xf>
    <xf numFmtId="177" fontId="27" fillId="0" borderId="3" xfId="9" applyNumberFormat="1" applyFont="1" applyFill="1" applyBorder="1" applyAlignment="1">
      <alignment horizontal="center" vertical="center" wrapText="1"/>
    </xf>
    <xf numFmtId="177" fontId="8" fillId="0" borderId="26" xfId="9" applyNumberFormat="1" applyFont="1" applyFill="1" applyBorder="1" applyAlignment="1">
      <alignment horizontal="center" vertical="center" wrapText="1"/>
    </xf>
    <xf numFmtId="177" fontId="8" fillId="0" borderId="4" xfId="9" applyNumberFormat="1" applyFont="1" applyFill="1" applyBorder="1" applyAlignment="1">
      <alignment horizontal="center" vertical="center" wrapText="1"/>
    </xf>
    <xf numFmtId="177" fontId="27" fillId="0" borderId="26" xfId="9" applyNumberFormat="1" applyFont="1" applyFill="1" applyBorder="1" applyAlignment="1">
      <alignment horizontal="center" vertical="center" wrapText="1"/>
    </xf>
    <xf numFmtId="177" fontId="27" fillId="0" borderId="4" xfId="9" applyNumberFormat="1" applyFont="1" applyFill="1" applyBorder="1" applyAlignment="1">
      <alignment horizontal="center" vertical="center" wrapText="1"/>
    </xf>
    <xf numFmtId="178" fontId="27" fillId="0" borderId="12" xfId="6" applyNumberFormat="1" applyFont="1" applyFill="1" applyBorder="1" applyAlignment="1">
      <alignment horizontal="distributed" vertical="center" wrapText="1"/>
    </xf>
    <xf numFmtId="178" fontId="27" fillId="0" borderId="0" xfId="6" applyNumberFormat="1" applyFont="1" applyFill="1" applyBorder="1" applyAlignment="1">
      <alignment horizontal="distributed" vertical="center" wrapText="1"/>
    </xf>
    <xf numFmtId="178" fontId="27" fillId="0" borderId="21" xfId="6" applyNumberFormat="1" applyFont="1" applyFill="1" applyBorder="1" applyAlignment="1">
      <alignment horizontal="distributed" vertical="center" wrapText="1"/>
    </xf>
    <xf numFmtId="178" fontId="6" fillId="0" borderId="0" xfId="6" applyNumberFormat="1" applyFont="1" applyFill="1" applyAlignment="1">
      <alignment horizontal="right" vertical="center"/>
    </xf>
    <xf numFmtId="178" fontId="6" fillId="0" borderId="0" xfId="6" applyNumberFormat="1" applyFont="1" applyFill="1" applyAlignment="1">
      <alignment horizontal="left" vertical="center"/>
    </xf>
    <xf numFmtId="178" fontId="26" fillId="0" borderId="0" xfId="6" applyNumberFormat="1" applyFont="1" applyFill="1" applyAlignment="1">
      <alignment horizontal="right" vertical="center"/>
    </xf>
    <xf numFmtId="178" fontId="26" fillId="0" borderId="0" xfId="6" applyNumberFormat="1" applyFont="1" applyFill="1" applyAlignment="1">
      <alignment horizontal="left" vertical="center"/>
    </xf>
    <xf numFmtId="177" fontId="27" fillId="0" borderId="16" xfId="9" applyNumberFormat="1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vertical="center"/>
    </xf>
    <xf numFmtId="0" fontId="25" fillId="0" borderId="14" xfId="0" applyFont="1" applyFill="1" applyBorder="1" applyAlignment="1">
      <alignment vertical="center"/>
    </xf>
    <xf numFmtId="177" fontId="8" fillId="0" borderId="22" xfId="9" applyNumberFormat="1" applyFont="1" applyFill="1" applyBorder="1" applyAlignment="1">
      <alignment horizontal="center" vertical="center" wrapText="1"/>
    </xf>
    <xf numFmtId="177" fontId="8" fillId="0" borderId="3" xfId="9" applyNumberFormat="1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77" fontId="27" fillId="0" borderId="12" xfId="9" applyNumberFormat="1" applyFont="1" applyFill="1" applyBorder="1" applyAlignment="1">
      <alignment horizontal="distributed" vertical="distributed" wrapText="1" indent="2"/>
    </xf>
    <xf numFmtId="0" fontId="25" fillId="0" borderId="12" xfId="0" applyFont="1" applyFill="1" applyBorder="1" applyAlignment="1">
      <alignment horizontal="distributed" vertical="distributed" indent="2"/>
    </xf>
    <xf numFmtId="0" fontId="25" fillId="0" borderId="1" xfId="0" applyFont="1" applyFill="1" applyBorder="1" applyAlignment="1">
      <alignment horizontal="distributed" vertical="distributed" indent="2"/>
    </xf>
    <xf numFmtId="177" fontId="8" fillId="0" borderId="13" xfId="9" applyNumberFormat="1" applyFont="1" applyFill="1" applyBorder="1" applyAlignment="1">
      <alignment horizontal="distributed" vertical="distributed" indent="2"/>
    </xf>
    <xf numFmtId="0" fontId="1" fillId="0" borderId="20" xfId="0" applyFont="1" applyFill="1" applyBorder="1"/>
    <xf numFmtId="0" fontId="1" fillId="0" borderId="15" xfId="0" applyFont="1" applyFill="1" applyBorder="1"/>
    <xf numFmtId="177" fontId="27" fillId="0" borderId="18" xfId="9" applyNumberFormat="1" applyFont="1" applyFill="1" applyBorder="1" applyAlignment="1">
      <alignment horizontal="distributed" vertical="distributed" indent="2"/>
    </xf>
    <xf numFmtId="0" fontId="25" fillId="0" borderId="18" xfId="0" applyFont="1" applyFill="1" applyBorder="1" applyAlignment="1">
      <alignment horizontal="distributed" vertical="distributed" indent="2"/>
    </xf>
    <xf numFmtId="0" fontId="25" fillId="0" borderId="22" xfId="0" applyFont="1" applyFill="1" applyBorder="1" applyAlignment="1">
      <alignment horizontal="distributed" vertical="distributed" indent="2"/>
    </xf>
    <xf numFmtId="178" fontId="28" fillId="0" borderId="0" xfId="6" applyNumberFormat="1" applyFont="1" applyFill="1" applyBorder="1" applyAlignment="1">
      <alignment horizontal="distributed" vertical="center"/>
    </xf>
    <xf numFmtId="178" fontId="10" fillId="0" borderId="0" xfId="6" applyNumberFormat="1" applyFont="1" applyFill="1" applyBorder="1" applyAlignment="1">
      <alignment horizontal="distributed" vertical="center"/>
    </xf>
    <xf numFmtId="178" fontId="8" fillId="0" borderId="12" xfId="6" applyNumberFormat="1" applyFont="1" applyFill="1" applyBorder="1" applyAlignment="1">
      <alignment horizontal="distributed" vertical="center" wrapText="1"/>
    </xf>
    <xf numFmtId="178" fontId="8" fillId="0" borderId="0" xfId="6" applyNumberFormat="1" applyFont="1" applyFill="1" applyBorder="1" applyAlignment="1">
      <alignment horizontal="distributed" vertical="center" wrapText="1"/>
    </xf>
    <xf numFmtId="178" fontId="8" fillId="0" borderId="21" xfId="6" applyNumberFormat="1" applyFont="1" applyFill="1" applyBorder="1" applyAlignment="1">
      <alignment horizontal="distributed" vertical="center" wrapText="1"/>
    </xf>
    <xf numFmtId="177" fontId="8" fillId="0" borderId="23" xfId="9" applyNumberFormat="1" applyFont="1" applyFill="1" applyBorder="1" applyAlignment="1">
      <alignment horizontal="center" vertical="center" wrapText="1"/>
    </xf>
    <xf numFmtId="177" fontId="8" fillId="0" borderId="24" xfId="9" applyNumberFormat="1" applyFont="1" applyFill="1" applyBorder="1" applyAlignment="1">
      <alignment horizontal="center" vertical="center" wrapText="1"/>
    </xf>
    <xf numFmtId="177" fontId="8" fillId="0" borderId="11" xfId="9" applyNumberFormat="1" applyFont="1" applyFill="1" applyBorder="1" applyAlignment="1">
      <alignment horizontal="center" vertical="center"/>
    </xf>
    <xf numFmtId="177" fontId="8" fillId="0" borderId="7" xfId="9" applyNumberFormat="1" applyFont="1" applyFill="1" applyBorder="1" applyAlignment="1">
      <alignment horizontal="center" vertical="center"/>
    </xf>
    <xf numFmtId="178" fontId="28" fillId="0" borderId="0" xfId="0" applyNumberFormat="1" applyFont="1" applyFill="1" applyBorder="1" applyAlignment="1">
      <alignment horizontal="distributed" vertical="center"/>
    </xf>
    <xf numFmtId="178" fontId="10" fillId="0" borderId="18" xfId="6" applyNumberFormat="1" applyFont="1" applyFill="1" applyBorder="1" applyAlignment="1">
      <alignment horizontal="distributed" vertical="center"/>
    </xf>
    <xf numFmtId="178" fontId="28" fillId="0" borderId="18" xfId="6" applyNumberFormat="1" applyFont="1" applyFill="1" applyBorder="1" applyAlignment="1">
      <alignment horizontal="distributed" vertical="center"/>
    </xf>
    <xf numFmtId="177" fontId="28" fillId="0" borderId="0" xfId="0" applyNumberFormat="1" applyFont="1" applyFill="1" applyBorder="1" applyAlignment="1">
      <alignment horizontal="distributed" vertical="center"/>
    </xf>
    <xf numFmtId="177" fontId="28" fillId="0" borderId="0" xfId="9" applyNumberFormat="1" applyFont="1" applyFill="1" applyBorder="1" applyAlignment="1">
      <alignment horizontal="distributed" vertical="center"/>
    </xf>
    <xf numFmtId="177" fontId="27" fillId="0" borderId="5" xfId="0" applyNumberFormat="1" applyFont="1" applyFill="1" applyBorder="1" applyAlignment="1">
      <alignment horizontal="distributed" vertical="center"/>
    </xf>
    <xf numFmtId="177" fontId="27" fillId="0" borderId="0" xfId="0" applyNumberFormat="1" applyFont="1" applyFill="1" applyBorder="1" applyAlignment="1">
      <alignment horizontal="distributed" vertical="center"/>
    </xf>
    <xf numFmtId="177" fontId="8" fillId="0" borderId="16" xfId="9" applyNumberFormat="1" applyFont="1" applyFill="1" applyBorder="1" applyAlignment="1">
      <alignment horizontal="center" vertical="center" wrapText="1"/>
    </xf>
    <xf numFmtId="177" fontId="8" fillId="0" borderId="12" xfId="9" applyNumberFormat="1" applyFont="1" applyFill="1" applyBorder="1" applyAlignment="1">
      <alignment horizontal="distributed" vertical="distributed" wrapText="1" indent="2"/>
    </xf>
    <xf numFmtId="177" fontId="8" fillId="0" borderId="16" xfId="9" applyNumberFormat="1" applyFont="1" applyFill="1" applyBorder="1" applyAlignment="1">
      <alignment horizontal="distributed" vertical="distributed" indent="2"/>
    </xf>
    <xf numFmtId="177" fontId="8" fillId="0" borderId="20" xfId="9" applyNumberFormat="1" applyFont="1" applyFill="1" applyBorder="1" applyAlignment="1">
      <alignment horizontal="distributed" vertical="distributed" indent="2"/>
    </xf>
    <xf numFmtId="177" fontId="8" fillId="0" borderId="15" xfId="9" applyNumberFormat="1" applyFont="1" applyFill="1" applyBorder="1" applyAlignment="1">
      <alignment horizontal="distributed" vertical="distributed" indent="2"/>
    </xf>
    <xf numFmtId="177" fontId="8" fillId="0" borderId="18" xfId="9" applyNumberFormat="1" applyFont="1" applyFill="1" applyBorder="1" applyAlignment="1">
      <alignment horizontal="distributed" vertical="distributed" indent="2"/>
    </xf>
    <xf numFmtId="178" fontId="44" fillId="0" borderId="23" xfId="5" applyNumberFormat="1" applyFont="1" applyFill="1" applyBorder="1" applyAlignment="1">
      <alignment horizontal="center" vertical="center" wrapText="1"/>
    </xf>
    <xf numFmtId="178" fontId="44" fillId="0" borderId="24" xfId="5" applyNumberFormat="1" applyFont="1" applyFill="1" applyBorder="1" applyAlignment="1">
      <alignment horizontal="center" vertical="center" wrapText="1"/>
    </xf>
    <xf numFmtId="177" fontId="13" fillId="0" borderId="23" xfId="0" applyNumberFormat="1" applyFont="1" applyFill="1" applyBorder="1" applyAlignment="1">
      <alignment horizontal="center" vertical="center" wrapText="1"/>
    </xf>
    <xf numFmtId="177" fontId="13" fillId="0" borderId="24" xfId="0" applyNumberFormat="1" applyFont="1" applyFill="1" applyBorder="1" applyAlignment="1">
      <alignment horizontal="center" vertical="center" wrapText="1"/>
    </xf>
    <xf numFmtId="177" fontId="13" fillId="0" borderId="4" xfId="0" applyNumberFormat="1" applyFont="1" applyFill="1" applyBorder="1" applyAlignment="1">
      <alignment horizontal="center" vertical="center" wrapText="1"/>
    </xf>
    <xf numFmtId="178" fontId="8" fillId="0" borderId="25" xfId="5" applyNumberFormat="1" applyFont="1" applyFill="1" applyBorder="1" applyAlignment="1">
      <alignment horizontal="center" vertical="center" wrapText="1"/>
    </xf>
    <xf numFmtId="178" fontId="8" fillId="0" borderId="17" xfId="5" applyNumberFormat="1" applyFont="1" applyFill="1" applyBorder="1" applyAlignment="1">
      <alignment horizontal="center" vertical="center" wrapText="1"/>
    </xf>
    <xf numFmtId="178" fontId="8" fillId="0" borderId="1" xfId="5" applyNumberFormat="1" applyFont="1" applyFill="1" applyBorder="1" applyAlignment="1">
      <alignment horizontal="center" vertical="center" wrapText="1"/>
    </xf>
    <xf numFmtId="178" fontId="8" fillId="0" borderId="2" xfId="5" applyNumberFormat="1" applyFont="1" applyFill="1" applyBorder="1" applyAlignment="1">
      <alignment horizontal="center" vertical="center" wrapText="1"/>
    </xf>
    <xf numFmtId="178" fontId="44" fillId="0" borderId="25" xfId="5" applyNumberFormat="1" applyFont="1" applyFill="1" applyBorder="1" applyAlignment="1">
      <alignment horizontal="center" vertical="center" wrapText="1"/>
    </xf>
    <xf numFmtId="178" fontId="44" fillId="0" borderId="17" xfId="5" applyNumberFormat="1" applyFont="1" applyFill="1" applyBorder="1" applyAlignment="1">
      <alignment horizontal="center" vertical="center" wrapText="1"/>
    </xf>
    <xf numFmtId="177" fontId="8" fillId="0" borderId="12" xfId="5" applyNumberFormat="1" applyFont="1" applyFill="1" applyBorder="1" applyAlignment="1">
      <alignment horizontal="left" vertical="center" wrapText="1"/>
    </xf>
    <xf numFmtId="178" fontId="23" fillId="0" borderId="23" xfId="5" applyNumberFormat="1" applyFont="1" applyFill="1" applyBorder="1" applyAlignment="1">
      <alignment horizontal="center" vertical="center" wrapText="1"/>
    </xf>
    <xf numFmtId="178" fontId="23" fillId="0" borderId="24" xfId="5" applyNumberFormat="1" applyFont="1" applyFill="1" applyBorder="1" applyAlignment="1">
      <alignment horizontal="center" vertical="center" wrapText="1"/>
    </xf>
    <xf numFmtId="178" fontId="23" fillId="0" borderId="4" xfId="5" applyNumberFormat="1" applyFont="1" applyFill="1" applyBorder="1" applyAlignment="1">
      <alignment horizontal="center" vertical="center" wrapText="1"/>
    </xf>
    <xf numFmtId="178" fontId="23" fillId="0" borderId="1" xfId="5" applyNumberFormat="1" applyFont="1" applyFill="1" applyBorder="1" applyAlignment="1">
      <alignment horizontal="center" vertical="center" wrapText="1"/>
    </xf>
    <xf numFmtId="178" fontId="23" fillId="0" borderId="2" xfId="5" applyNumberFormat="1" applyFont="1" applyFill="1" applyBorder="1" applyAlignment="1">
      <alignment horizontal="center" vertical="center" wrapText="1"/>
    </xf>
    <xf numFmtId="178" fontId="23" fillId="0" borderId="3" xfId="5" applyNumberFormat="1" applyFont="1" applyFill="1" applyBorder="1" applyAlignment="1">
      <alignment horizontal="center" vertical="center" wrapText="1"/>
    </xf>
    <xf numFmtId="178" fontId="23" fillId="0" borderId="25" xfId="5" applyNumberFormat="1" applyFont="1" applyFill="1" applyBorder="1" applyAlignment="1">
      <alignment horizontal="center" vertical="center" wrapText="1"/>
    </xf>
    <xf numFmtId="178" fontId="23" fillId="0" borderId="12" xfId="5" applyNumberFormat="1" applyFont="1" applyFill="1" applyBorder="1" applyAlignment="1">
      <alignment horizontal="center" vertical="center" wrapText="1"/>
    </xf>
    <xf numFmtId="178" fontId="23" fillId="0" borderId="14" xfId="5" applyNumberFormat="1" applyFont="1" applyFill="1" applyBorder="1" applyAlignment="1">
      <alignment horizontal="center" vertical="center" wrapText="1"/>
    </xf>
    <xf numFmtId="178" fontId="23" fillId="0" borderId="21" xfId="5" applyNumberFormat="1" applyFont="1" applyFill="1" applyBorder="1" applyAlignment="1">
      <alignment horizontal="center" vertical="center" wrapText="1"/>
    </xf>
    <xf numFmtId="178" fontId="23" fillId="0" borderId="17" xfId="5" applyNumberFormat="1" applyFont="1" applyFill="1" applyBorder="1" applyAlignment="1">
      <alignment horizontal="center" vertical="center" wrapText="1"/>
    </xf>
    <xf numFmtId="178" fontId="44" fillId="0" borderId="1" xfId="5" applyNumberFormat="1" applyFont="1" applyFill="1" applyBorder="1" applyAlignment="1">
      <alignment horizontal="center" vertical="center" wrapText="1"/>
    </xf>
    <xf numFmtId="178" fontId="44" fillId="0" borderId="2" xfId="5" applyNumberFormat="1" applyFont="1" applyFill="1" applyBorder="1" applyAlignment="1">
      <alignment horizontal="center" vertical="center" wrapText="1"/>
    </xf>
    <xf numFmtId="178" fontId="23" fillId="0" borderId="12" xfId="6" applyNumberFormat="1" applyFont="1" applyFill="1" applyBorder="1" applyAlignment="1">
      <alignment horizontal="left" vertical="top" wrapText="1"/>
    </xf>
    <xf numFmtId="203" fontId="46" fillId="0" borderId="0" xfId="6" applyNumberFormat="1" applyFont="1" applyFill="1" applyBorder="1" applyAlignment="1">
      <alignment horizontal="center" vertical="center"/>
    </xf>
    <xf numFmtId="177" fontId="8" fillId="0" borderId="0" xfId="14" applyNumberFormat="1" applyFont="1" applyFill="1" applyBorder="1" applyAlignment="1">
      <alignment horizontal="center" vertical="center"/>
    </xf>
    <xf numFmtId="177" fontId="8" fillId="0" borderId="0" xfId="14" applyNumberFormat="1" applyFont="1" applyFill="1" applyBorder="1" applyAlignment="1">
      <alignment horizontal="distributed" vertical="center"/>
    </xf>
    <xf numFmtId="177" fontId="10" fillId="0" borderId="0" xfId="14" applyNumberFormat="1" applyFont="1" applyFill="1" applyBorder="1" applyAlignment="1">
      <alignment horizontal="distributed" vertical="center"/>
    </xf>
    <xf numFmtId="177" fontId="8" fillId="0" borderId="5" xfId="14" applyNumberFormat="1" applyFont="1" applyFill="1" applyBorder="1" applyAlignment="1">
      <alignment horizontal="distributed" vertical="center"/>
    </xf>
    <xf numFmtId="178" fontId="34" fillId="0" borderId="7" xfId="6" applyNumberFormat="1" applyFont="1" applyFill="1" applyBorder="1" applyAlignment="1">
      <alignment horizontal="left" vertical="center" wrapText="1"/>
    </xf>
    <xf numFmtId="178" fontId="34" fillId="0" borderId="13" xfId="6" applyNumberFormat="1" applyFont="1" applyFill="1" applyBorder="1" applyAlignment="1">
      <alignment horizontal="center" vertical="center" wrapText="1"/>
    </xf>
    <xf numFmtId="178" fontId="34" fillId="0" borderId="20" xfId="6" applyNumberFormat="1" applyFont="1" applyFill="1" applyBorder="1" applyAlignment="1">
      <alignment horizontal="center" vertical="center" wrapText="1"/>
    </xf>
    <xf numFmtId="178" fontId="34" fillId="0" borderId="15" xfId="6" applyNumberFormat="1" applyFont="1" applyFill="1" applyBorder="1" applyAlignment="1">
      <alignment horizontal="center" vertical="center" wrapText="1"/>
    </xf>
    <xf numFmtId="178" fontId="34" fillId="0" borderId="16" xfId="6" applyNumberFormat="1" applyFont="1" applyFill="1" applyBorder="1" applyAlignment="1">
      <alignment horizontal="center" vertical="center" wrapText="1"/>
    </xf>
    <xf numFmtId="178" fontId="34" fillId="0" borderId="14" xfId="6" applyNumberFormat="1" applyFont="1" applyFill="1" applyBorder="1" applyAlignment="1">
      <alignment horizontal="center" vertical="center" wrapText="1"/>
    </xf>
    <xf numFmtId="178" fontId="34" fillId="0" borderId="11" xfId="6" applyNumberFormat="1" applyFont="1" applyFill="1" applyBorder="1" applyAlignment="1">
      <alignment horizontal="right" vertical="center" wrapText="1"/>
    </xf>
    <xf numFmtId="178" fontId="34" fillId="0" borderId="7" xfId="6" applyNumberFormat="1" applyFont="1" applyFill="1" applyBorder="1" applyAlignment="1">
      <alignment horizontal="right" vertical="center" wrapText="1"/>
    </xf>
    <xf numFmtId="178" fontId="34" fillId="0" borderId="30" xfId="6" applyNumberFormat="1" applyFont="1" applyFill="1" applyBorder="1" applyAlignment="1">
      <alignment horizontal="center" vertical="center" wrapText="1"/>
    </xf>
    <xf numFmtId="178" fontId="34" fillId="0" borderId="31" xfId="6" applyNumberFormat="1" applyFont="1" applyFill="1" applyBorder="1" applyAlignment="1">
      <alignment horizontal="center" vertical="center" wrapText="1"/>
    </xf>
    <xf numFmtId="178" fontId="34" fillId="0" borderId="32" xfId="6" applyNumberFormat="1" applyFont="1" applyFill="1" applyBorder="1" applyAlignment="1">
      <alignment horizontal="center" vertical="center" wrapText="1"/>
    </xf>
    <xf numFmtId="177" fontId="10" fillId="0" borderId="0" xfId="6" applyNumberFormat="1" applyFont="1" applyFill="1" applyBorder="1" applyAlignment="1">
      <alignment horizontal="distributed" vertical="center"/>
    </xf>
    <xf numFmtId="178" fontId="34" fillId="0" borderId="27" xfId="6" applyNumberFormat="1" applyFont="1" applyFill="1" applyBorder="1" applyAlignment="1">
      <alignment horizontal="center" vertical="center" wrapText="1"/>
    </xf>
    <xf numFmtId="178" fontId="34" fillId="0" borderId="28" xfId="6" applyNumberFormat="1" applyFont="1" applyFill="1" applyBorder="1" applyAlignment="1">
      <alignment horizontal="center" vertical="center" wrapText="1"/>
    </xf>
    <xf numFmtId="178" fontId="34" fillId="0" borderId="29" xfId="6" applyNumberFormat="1" applyFont="1" applyFill="1" applyBorder="1" applyAlignment="1">
      <alignment horizontal="center" vertical="center" wrapText="1"/>
    </xf>
    <xf numFmtId="178" fontId="34" fillId="0" borderId="12" xfId="6" applyNumberFormat="1" applyFont="1" applyFill="1" applyBorder="1" applyAlignment="1">
      <alignment horizontal="distributed" vertical="center" wrapText="1"/>
    </xf>
    <xf numFmtId="178" fontId="34" fillId="0" borderId="0" xfId="6" applyNumberFormat="1" applyFont="1" applyFill="1" applyBorder="1" applyAlignment="1">
      <alignment horizontal="distributed" vertical="center" wrapText="1"/>
    </xf>
    <xf numFmtId="178" fontId="34" fillId="0" borderId="21" xfId="6" applyNumberFormat="1" applyFont="1" applyFill="1" applyBorder="1" applyAlignment="1">
      <alignment horizontal="distributed" vertical="center" wrapText="1"/>
    </xf>
    <xf numFmtId="178" fontId="34" fillId="0" borderId="25" xfId="6" applyNumberFormat="1" applyFont="1" applyFill="1" applyBorder="1" applyAlignment="1">
      <alignment horizontal="center" vertical="center" wrapText="1"/>
    </xf>
    <xf numFmtId="178" fontId="34" fillId="0" borderId="17" xfId="6" applyNumberFormat="1" applyFont="1" applyFill="1" applyBorder="1" applyAlignment="1">
      <alignment horizontal="center" vertical="center" wrapText="1"/>
    </xf>
    <xf numFmtId="178" fontId="34" fillId="0" borderId="23" xfId="6" applyNumberFormat="1" applyFont="1" applyFill="1" applyBorder="1" applyAlignment="1">
      <alignment horizontal="center" vertical="center" wrapText="1"/>
    </xf>
    <xf numFmtId="178" fontId="34" fillId="0" borderId="24" xfId="6" applyNumberFormat="1" applyFont="1" applyFill="1" applyBorder="1" applyAlignment="1">
      <alignment horizontal="center" vertical="center" wrapText="1"/>
    </xf>
    <xf numFmtId="178" fontId="34" fillId="0" borderId="4" xfId="6" applyNumberFormat="1" applyFont="1" applyFill="1" applyBorder="1" applyAlignment="1">
      <alignment horizontal="center" vertical="center" wrapText="1"/>
    </xf>
    <xf numFmtId="177" fontId="10" fillId="0" borderId="18" xfId="6" applyNumberFormat="1" applyFont="1" applyFill="1" applyBorder="1" applyAlignment="1">
      <alignment horizontal="distributed" vertical="center"/>
    </xf>
    <xf numFmtId="178" fontId="23" fillId="0" borderId="16" xfId="6" applyNumberFormat="1" applyFont="1" applyFill="1" applyBorder="1" applyAlignment="1">
      <alignment horizontal="center" vertical="center" wrapText="1"/>
    </xf>
    <xf numFmtId="178" fontId="23" fillId="0" borderId="17" xfId="6" applyNumberFormat="1" applyFont="1" applyFill="1" applyBorder="1" applyAlignment="1">
      <alignment horizontal="center" vertical="center" wrapText="1"/>
    </xf>
    <xf numFmtId="178" fontId="23" fillId="0" borderId="14" xfId="6" applyNumberFormat="1" applyFont="1" applyFill="1" applyBorder="1" applyAlignment="1">
      <alignment horizontal="center" vertical="center" wrapText="1"/>
    </xf>
    <xf numFmtId="178" fontId="23" fillId="0" borderId="8" xfId="6" applyNumberFormat="1" applyFont="1" applyFill="1" applyBorder="1" applyAlignment="1">
      <alignment horizontal="center" vertical="center" wrapText="1"/>
    </xf>
    <xf numFmtId="178" fontId="23" fillId="0" borderId="20" xfId="6" applyNumberFormat="1" applyFont="1" applyFill="1" applyBorder="1" applyAlignment="1">
      <alignment horizontal="center" vertical="center" wrapText="1"/>
    </xf>
    <xf numFmtId="178" fontId="23" fillId="0" borderId="15" xfId="6" applyNumberFormat="1" applyFont="1" applyFill="1" applyBorder="1" applyAlignment="1">
      <alignment horizontal="center" vertical="center" wrapText="1"/>
    </xf>
    <xf numFmtId="178" fontId="23" fillId="0" borderId="13" xfId="6" applyNumberFormat="1" applyFont="1" applyFill="1" applyBorder="1" applyAlignment="1">
      <alignment horizontal="center" vertical="center" wrapText="1"/>
    </xf>
    <xf numFmtId="178" fontId="23" fillId="0" borderId="22" xfId="6" applyNumberFormat="1" applyFont="1" applyFill="1" applyBorder="1" applyAlignment="1">
      <alignment horizontal="center" vertical="center" wrapText="1"/>
    </xf>
    <xf numFmtId="178" fontId="23" fillId="0" borderId="3" xfId="6" applyNumberFormat="1" applyFont="1" applyFill="1" applyBorder="1" applyAlignment="1">
      <alignment horizontal="center" vertical="center" wrapText="1"/>
    </xf>
    <xf numFmtId="178" fontId="23" fillId="0" borderId="13" xfId="6" applyNumberFormat="1" applyFont="1" applyFill="1" applyBorder="1" applyAlignment="1">
      <alignment horizontal="right" vertical="center" wrapText="1"/>
    </xf>
    <xf numFmtId="178" fontId="23" fillId="0" borderId="20" xfId="6" applyNumberFormat="1" applyFont="1" applyFill="1" applyBorder="1" applyAlignment="1">
      <alignment horizontal="right" vertical="center" wrapText="1"/>
    </xf>
    <xf numFmtId="178" fontId="23" fillId="0" borderId="20" xfId="6" applyNumberFormat="1" applyFont="1" applyFill="1" applyBorder="1" applyAlignment="1">
      <alignment horizontal="left" vertical="center" wrapText="1"/>
    </xf>
    <xf numFmtId="178" fontId="23" fillId="0" borderId="15" xfId="6" applyNumberFormat="1" applyFont="1" applyFill="1" applyBorder="1" applyAlignment="1">
      <alignment horizontal="left" vertical="center" wrapText="1"/>
    </xf>
    <xf numFmtId="178" fontId="23" fillId="0" borderId="18" xfId="6" applyNumberFormat="1" applyFont="1" applyFill="1" applyBorder="1" applyAlignment="1">
      <alignment horizontal="center" vertical="center" wrapText="1"/>
    </xf>
    <xf numFmtId="178" fontId="23" fillId="0" borderId="21" xfId="6" applyNumberFormat="1" applyFont="1" applyFill="1" applyBorder="1" applyAlignment="1">
      <alignment horizontal="center" vertical="center" wrapText="1"/>
    </xf>
    <xf numFmtId="178" fontId="23" fillId="0" borderId="25" xfId="6" applyNumberFormat="1" applyFont="1" applyFill="1" applyBorder="1" applyAlignment="1">
      <alignment horizontal="center" vertical="center" wrapText="1"/>
    </xf>
    <xf numFmtId="178" fontId="23" fillId="0" borderId="26" xfId="6" applyNumberFormat="1" applyFont="1" applyFill="1" applyBorder="1" applyAlignment="1">
      <alignment horizontal="center" vertical="center" wrapText="1"/>
    </xf>
    <xf numFmtId="178" fontId="23" fillId="0" borderId="4" xfId="6" applyNumberFormat="1" applyFont="1" applyFill="1" applyBorder="1" applyAlignment="1">
      <alignment horizontal="center" vertical="center" wrapText="1"/>
    </xf>
    <xf numFmtId="178" fontId="23" fillId="0" borderId="7" xfId="6" applyNumberFormat="1" applyFont="1" applyFill="1" applyBorder="1" applyAlignment="1">
      <alignment horizontal="left" vertical="center" wrapText="1"/>
    </xf>
    <xf numFmtId="178" fontId="23" fillId="0" borderId="23" xfId="6" applyNumberFormat="1" applyFont="1" applyFill="1" applyBorder="1" applyAlignment="1">
      <alignment horizontal="center" vertical="center" wrapText="1"/>
    </xf>
    <xf numFmtId="178" fontId="23" fillId="0" borderId="24" xfId="6" applyNumberFormat="1" applyFont="1" applyFill="1" applyBorder="1" applyAlignment="1">
      <alignment horizontal="center" vertical="center" wrapText="1"/>
    </xf>
    <xf numFmtId="178" fontId="23" fillId="0" borderId="30" xfId="6" applyNumberFormat="1" applyFont="1" applyFill="1" applyBorder="1" applyAlignment="1">
      <alignment horizontal="center" vertical="center" wrapText="1"/>
    </xf>
    <xf numFmtId="178" fontId="23" fillId="0" borderId="31" xfId="6" applyNumberFormat="1" applyFont="1" applyFill="1" applyBorder="1" applyAlignment="1">
      <alignment horizontal="center" vertical="center" wrapText="1"/>
    </xf>
    <xf numFmtId="178" fontId="23" fillId="0" borderId="32" xfId="6" applyNumberFormat="1" applyFont="1" applyFill="1" applyBorder="1" applyAlignment="1">
      <alignment horizontal="center" vertical="center" wrapText="1"/>
    </xf>
    <xf numFmtId="178" fontId="23" fillId="0" borderId="11" xfId="6" applyNumberFormat="1" applyFont="1" applyFill="1" applyBorder="1" applyAlignment="1">
      <alignment horizontal="right" vertical="center" wrapText="1"/>
    </xf>
    <xf numFmtId="178" fontId="23" fillId="0" borderId="7" xfId="6" applyNumberFormat="1" applyFont="1" applyFill="1" applyBorder="1" applyAlignment="1">
      <alignment horizontal="right" vertical="center" wrapText="1"/>
    </xf>
    <xf numFmtId="178" fontId="8" fillId="0" borderId="25" xfId="6" applyNumberFormat="1" applyFont="1" applyFill="1" applyBorder="1" applyAlignment="1">
      <alignment horizontal="center" vertical="center" wrapText="1"/>
    </xf>
    <xf numFmtId="178" fontId="8" fillId="0" borderId="17" xfId="6" applyNumberFormat="1" applyFont="1" applyFill="1" applyBorder="1" applyAlignment="1">
      <alignment horizontal="center" vertical="center" wrapText="1"/>
    </xf>
    <xf numFmtId="178" fontId="8" fillId="0" borderId="14" xfId="6" applyNumberFormat="1" applyFont="1" applyFill="1" applyBorder="1" applyAlignment="1">
      <alignment horizontal="center" vertical="center" wrapText="1"/>
    </xf>
    <xf numFmtId="178" fontId="47" fillId="0" borderId="0" xfId="5" applyNumberFormat="1" applyFont="1" applyFill="1" applyBorder="1" applyAlignment="1">
      <alignment horizontal="distributed" vertical="center"/>
    </xf>
    <xf numFmtId="177" fontId="47" fillId="0" borderId="0" xfId="0" applyNumberFormat="1" applyFont="1" applyFill="1" applyBorder="1" applyAlignment="1">
      <alignment horizontal="distributed" vertical="center"/>
    </xf>
    <xf numFmtId="177" fontId="23" fillId="0" borderId="0" xfId="0" applyNumberFormat="1" applyFont="1" applyFill="1" applyBorder="1" applyAlignment="1">
      <alignment horizontal="distributed" vertical="center"/>
    </xf>
    <xf numFmtId="177" fontId="23" fillId="0" borderId="5" xfId="0" applyNumberFormat="1" applyFont="1" applyFill="1" applyBorder="1" applyAlignment="1">
      <alignment horizontal="distributed" vertical="center"/>
    </xf>
    <xf numFmtId="177" fontId="47" fillId="0" borderId="0" xfId="6" applyNumberFormat="1" applyFont="1" applyFill="1" applyBorder="1" applyAlignment="1">
      <alignment horizontal="distributed" vertical="center"/>
    </xf>
    <xf numFmtId="178" fontId="47" fillId="0" borderId="0" xfId="6" applyNumberFormat="1" applyFont="1" applyFill="1" applyBorder="1" applyAlignment="1">
      <alignment horizontal="distributed" vertical="center"/>
    </xf>
    <xf numFmtId="177" fontId="23" fillId="0" borderId="0" xfId="0" applyNumberFormat="1" applyFont="1" applyFill="1" applyBorder="1" applyAlignment="1">
      <alignment horizontal="left" vertical="top" wrapText="1"/>
    </xf>
    <xf numFmtId="49" fontId="6" fillId="0" borderId="0" xfId="5" applyNumberFormat="1" applyFont="1" applyFill="1" applyAlignment="1">
      <alignment horizontal="center" vertical="top" wrapText="1"/>
    </xf>
    <xf numFmtId="49" fontId="6" fillId="0" borderId="0" xfId="5" applyNumberFormat="1" applyFont="1" applyFill="1" applyAlignment="1">
      <alignment horizontal="center" vertical="top"/>
    </xf>
  </cellXfs>
  <cellStyles count="16">
    <cellStyle name="一般" xfId="0" builtinId="0"/>
    <cellStyle name="一般 2" xfId="1"/>
    <cellStyle name="一般 3" xfId="2"/>
    <cellStyle name="一般 4" xfId="3"/>
    <cellStyle name="一般 5" xfId="4"/>
    <cellStyle name="一般_04-統計結果表0926" xfId="5"/>
    <cellStyle name="一般_04-統計結果表0926 2" xfId="6"/>
    <cellStyle name="一般_04-統計結果表0926(呱呱瓜)" xfId="7"/>
    <cellStyle name="一般_04-統計結果表0926(表1-表21)" xfId="8"/>
    <cellStyle name="一般_04-統計結果表0926(表1-表21) 2" xfId="9"/>
    <cellStyle name="一般_04-統計結果表0926(英北鼻)" xfId="10"/>
    <cellStyle name="一般_16-38" xfId="11"/>
    <cellStyle name="一般_17" xfId="12"/>
    <cellStyle name="一般_26" xfId="13"/>
    <cellStyle name="一般_99年最終統計結果表_期末會後 2" xfId="14"/>
    <cellStyle name="百分比" xfId="1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079;&#26412;%20104&#24180;&#36774;&#29702;103&#24180;&#32113;&#35336;&#32080;&#26524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-1"/>
      <sheetName val="50-1"/>
      <sheetName val="51"/>
      <sheetName val="52"/>
      <sheetName val="49"/>
      <sheetName val="50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</sheetNames>
    <sheetDataSet>
      <sheetData sheetId="0">
        <row r="19">
          <cell r="E19">
            <v>14177.803997248742</v>
          </cell>
          <cell r="G19">
            <v>607232241.20353246</v>
          </cell>
          <cell r="H19">
            <v>170233624.52638614</v>
          </cell>
          <cell r="I19">
            <v>164245224.22820398</v>
          </cell>
          <cell r="J19">
            <v>161919933.57253072</v>
          </cell>
          <cell r="L19">
            <v>1892556986.2822149</v>
          </cell>
          <cell r="M19">
            <v>148617411.34197381</v>
          </cell>
          <cell r="R19">
            <v>159165.50983377962</v>
          </cell>
          <cell r="W19">
            <v>92730519.819716066</v>
          </cell>
          <cell r="X19">
            <v>615069412.16025329</v>
          </cell>
          <cell r="Y19">
            <v>549122917.60196519</v>
          </cell>
          <cell r="Z19">
            <v>823498454.81412208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E18">
            <v>1892556986.2822149</v>
          </cell>
          <cell r="F18">
            <v>1823599025.3699515</v>
          </cell>
          <cell r="G18">
            <v>1322044902.9243348</v>
          </cell>
          <cell r="H18">
            <v>48134226.697586112</v>
          </cell>
          <cell r="I18">
            <v>21622586.778182603</v>
          </cell>
          <cell r="J18">
            <v>855876728.34116554</v>
          </cell>
          <cell r="K18">
            <v>396411361.1074006</v>
          </cell>
          <cell r="L18">
            <v>79659450.429710269</v>
          </cell>
          <cell r="M18">
            <v>34041821.947817221</v>
          </cell>
          <cell r="R18">
            <v>11347726.647405256</v>
          </cell>
          <cell r="S18">
            <v>5790568.5293154269</v>
          </cell>
          <cell r="T18">
            <v>14955011.081214637</v>
          </cell>
          <cell r="U18">
            <v>7876796.128277164</v>
          </cell>
          <cell r="V18">
            <v>5647526.0956805535</v>
          </cell>
          <cell r="W18">
            <v>105142761.33821596</v>
          </cell>
          <cell r="X18">
            <v>60473264.517373003</v>
          </cell>
          <cell r="Y18">
            <v>263743.77673027688</v>
          </cell>
          <cell r="Z18">
            <v>44405753.044112645</v>
          </cell>
          <cell r="AA18">
            <v>80943746.709172249</v>
          </cell>
          <cell r="AB18">
            <v>11985785.796908749</v>
          </cell>
        </row>
      </sheetData>
      <sheetData sheetId="9"/>
      <sheetData sheetId="10">
        <row r="18">
          <cell r="E18">
            <v>1622606545.5800607</v>
          </cell>
          <cell r="F18">
            <v>1553648584.6677973</v>
          </cell>
          <cell r="G18">
            <v>1322044902.9243348</v>
          </cell>
          <cell r="H18">
            <v>48134226.697586112</v>
          </cell>
          <cell r="I18">
            <v>21622586.778182603</v>
          </cell>
          <cell r="J18">
            <v>855876728.34116554</v>
          </cell>
          <cell r="K18">
            <v>396411361.1074006</v>
          </cell>
          <cell r="L18">
            <v>126460920.40524659</v>
          </cell>
          <cell r="M18">
            <v>34041821.947817221</v>
          </cell>
          <cell r="R18">
            <v>15579530.997384274</v>
          </cell>
          <cell r="S18">
            <v>15032420.072966484</v>
          </cell>
          <cell r="T18">
            <v>41567836.465236917</v>
          </cell>
          <cell r="U18">
            <v>14591784.826161196</v>
          </cell>
          <cell r="V18">
            <v>5647526.0956805535</v>
          </cell>
          <cell r="W18">
            <v>105142761.33821596</v>
          </cell>
          <cell r="X18">
            <v>60473264.517373003</v>
          </cell>
          <cell r="Y18">
            <v>263743.77673027688</v>
          </cell>
          <cell r="Z18">
            <v>44405753.044112645</v>
          </cell>
          <cell r="AA18">
            <v>80943746.709172249</v>
          </cell>
          <cell r="AB18">
            <v>11985785.796908749</v>
          </cell>
        </row>
      </sheetData>
      <sheetData sheetId="11"/>
      <sheetData sheetId="12"/>
      <sheetData sheetId="13"/>
      <sheetData sheetId="14"/>
      <sheetData sheetId="15"/>
      <sheetData sheetId="16">
        <row r="18">
          <cell r="E18">
            <v>607232241.20353246</v>
          </cell>
          <cell r="F18">
            <v>436998616.67714673</v>
          </cell>
          <cell r="G18">
            <v>327954187.36831635</v>
          </cell>
          <cell r="H18">
            <v>6972609.8170829285</v>
          </cell>
          <cell r="I18">
            <v>5378453.5339665376</v>
          </cell>
          <cell r="J18">
            <v>96693365.957780898</v>
          </cell>
          <cell r="K18">
            <v>170233624.52638614</v>
          </cell>
          <cell r="L18">
            <v>5988400.2981819771</v>
          </cell>
          <cell r="Q18">
            <v>2325290.6556735104</v>
          </cell>
          <cell r="R18">
            <v>164245224.22820398</v>
          </cell>
          <cell r="S18">
            <v>161919933.57253072</v>
          </cell>
          <cell r="T18">
            <v>92730519.819716066</v>
          </cell>
          <cell r="U18">
            <v>7741752.2492025886</v>
          </cell>
          <cell r="V18">
            <v>4153137.1955090282</v>
          </cell>
          <cell r="W18">
            <v>836269.2822764006</v>
          </cell>
          <cell r="X18">
            <v>3316867.9132326297</v>
          </cell>
          <cell r="Y18">
            <v>12803198.065713501</v>
          </cell>
          <cell r="Z18">
            <v>70097722.373816505</v>
          </cell>
        </row>
      </sheetData>
      <sheetData sheetId="17"/>
      <sheetData sheetId="18">
        <row r="18">
          <cell r="E18">
            <v>816525844.9970392</v>
          </cell>
          <cell r="G18">
            <v>274137398.44582748</v>
          </cell>
          <cell r="I18">
            <v>142771654.55648893</v>
          </cell>
          <cell r="K18">
            <v>320170803.63798779</v>
          </cell>
          <cell r="O18">
            <v>79445988.356734678</v>
          </cell>
        </row>
      </sheetData>
      <sheetData sheetId="19"/>
      <sheetData sheetId="20">
        <row r="18">
          <cell r="E18">
            <v>615069412.16025329</v>
          </cell>
          <cell r="F18">
            <v>599912595.01016188</v>
          </cell>
          <cell r="G18">
            <v>982802980.06288028</v>
          </cell>
          <cell r="H18">
            <v>8684430.5320327654</v>
          </cell>
          <cell r="I18">
            <v>11734198.341534965</v>
          </cell>
          <cell r="J18">
            <v>403309013.92628628</v>
          </cell>
          <cell r="K18">
            <v>15156817.150090747</v>
          </cell>
          <cell r="L18">
            <v>1106151.8833462596</v>
          </cell>
          <cell r="M18">
            <v>1247467.2010309817</v>
          </cell>
          <cell r="N18">
            <v>12803198.065713501</v>
          </cell>
        </row>
      </sheetData>
      <sheetData sheetId="21"/>
      <sheetData sheetId="22">
        <row r="18">
          <cell r="G18">
            <v>327954187.36831635</v>
          </cell>
          <cell r="I18">
            <v>6972609.8170829285</v>
          </cell>
        </row>
      </sheetData>
      <sheetData sheetId="23"/>
      <sheetData sheetId="24">
        <row r="18">
          <cell r="E18">
            <v>70097722.373816505</v>
          </cell>
          <cell r="F18">
            <v>66034865.78458643</v>
          </cell>
          <cell r="G18">
            <v>615069412.16025329</v>
          </cell>
          <cell r="H18">
            <v>549122917.60196519</v>
          </cell>
          <cell r="I18">
            <v>539216484.37587118</v>
          </cell>
          <cell r="J18">
            <v>543367712.19140029</v>
          </cell>
          <cell r="K18">
            <v>599912595.01016188</v>
          </cell>
          <cell r="L18">
            <v>538028957.04110456</v>
          </cell>
        </row>
      </sheetData>
      <sheetData sheetId="25"/>
      <sheetData sheetId="26">
        <row r="19">
          <cell r="E19">
            <v>549122917.60196519</v>
          </cell>
          <cell r="F19">
            <v>538028957.04110456</v>
          </cell>
          <cell r="G19">
            <v>487575695.20942247</v>
          </cell>
          <cell r="H19">
            <v>327954187.36831635</v>
          </cell>
          <cell r="I19">
            <v>68215919.611239389</v>
          </cell>
          <cell r="J19">
            <v>3804191.4392418195</v>
          </cell>
          <cell r="K19">
            <v>5378453.5339665376</v>
          </cell>
          <cell r="L19">
            <v>1196882.4616509003</v>
          </cell>
          <cell r="M19">
            <v>3861427.3411211199</v>
          </cell>
          <cell r="N19">
            <v>77164633.45388636</v>
          </cell>
          <cell r="S19">
            <v>50453261.83168301</v>
          </cell>
          <cell r="T19">
            <v>24514600.208476603</v>
          </cell>
          <cell r="U19">
            <v>1942421.1656226597</v>
          </cell>
          <cell r="V19">
            <v>1128408.1940226085</v>
          </cell>
          <cell r="W19">
            <v>2126972.957060853</v>
          </cell>
          <cell r="X19">
            <v>1212126.8026057486</v>
          </cell>
          <cell r="Y19">
            <v>19528732.503894538</v>
          </cell>
          <cell r="Z19">
            <v>11093960.560860451</v>
          </cell>
          <cell r="AA19">
            <v>4564335.1142636128</v>
          </cell>
          <cell r="AB19">
            <v>6529625.4465968385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AB61"/>
  <sheetViews>
    <sheetView tabSelected="1" view="pageBreakPreview" zoomScaleNormal="75" workbookViewId="0">
      <selection activeCell="H1" sqref="H1"/>
    </sheetView>
  </sheetViews>
  <sheetFormatPr defaultRowHeight="15.75"/>
  <cols>
    <col min="1" max="1" width="2.28515625" style="14" customWidth="1"/>
    <col min="2" max="2" width="18.7109375" style="14" customWidth="1"/>
    <col min="3" max="3" width="2.28515625" style="14" customWidth="1"/>
    <col min="4" max="4" width="1.7109375" style="15" customWidth="1"/>
    <col min="5" max="9" width="14.42578125" style="43" customWidth="1"/>
    <col min="10" max="10" width="18.7109375" style="43" bestFit="1" customWidth="1"/>
    <col min="11" max="13" width="22.85546875" style="43" customWidth="1"/>
    <col min="14" max="14" width="2.28515625" style="14" customWidth="1"/>
    <col min="15" max="15" width="18.7109375" style="14" customWidth="1"/>
    <col min="16" max="16" width="2.28515625" style="14" customWidth="1"/>
    <col min="17" max="17" width="1.7109375" style="15" customWidth="1"/>
    <col min="18" max="20" width="12.5703125" style="43" customWidth="1"/>
    <col min="21" max="21" width="20.5703125" style="43" customWidth="1"/>
    <col min="22" max="22" width="22.85546875" style="43" customWidth="1"/>
    <col min="23" max="26" width="23.5703125" style="43" customWidth="1"/>
    <col min="27" max="27" width="15.28515625" style="43" customWidth="1"/>
    <col min="28" max="28" width="7" style="43" bestFit="1" customWidth="1"/>
    <col min="29" max="16384" width="9.140625" style="43"/>
  </cols>
  <sheetData>
    <row r="1" spans="1:27" s="159" customFormat="1" ht="35.1" customHeight="1">
      <c r="A1" s="315"/>
      <c r="B1" s="315"/>
      <c r="C1" s="315"/>
      <c r="D1" s="315"/>
      <c r="E1" s="315"/>
      <c r="F1" s="315"/>
      <c r="G1" s="315"/>
      <c r="I1" s="315" t="s">
        <v>320</v>
      </c>
      <c r="J1" s="1063" t="s">
        <v>321</v>
      </c>
      <c r="K1" s="1063"/>
      <c r="L1" s="158"/>
      <c r="M1" s="158"/>
      <c r="N1" s="521"/>
      <c r="O1" s="521"/>
      <c r="P1" s="521"/>
      <c r="Q1" s="521"/>
      <c r="R1" s="521"/>
      <c r="S1" s="521"/>
      <c r="T1" s="521"/>
      <c r="U1" s="521"/>
      <c r="V1" s="521" t="s">
        <v>421</v>
      </c>
      <c r="W1" s="271" t="s">
        <v>422</v>
      </c>
      <c r="X1" s="522"/>
      <c r="Y1" s="522"/>
      <c r="Z1" s="522"/>
    </row>
    <row r="2" spans="1:27" ht="12.95" customHeight="1" thickBot="1">
      <c r="A2" s="43"/>
      <c r="B2" s="161"/>
      <c r="C2" s="161"/>
      <c r="D2" s="162"/>
      <c r="M2" s="299" t="s">
        <v>351</v>
      </c>
      <c r="N2" s="479"/>
      <c r="O2" s="161"/>
      <c r="P2" s="161"/>
      <c r="Q2" s="162"/>
      <c r="Z2" s="299" t="s">
        <v>351</v>
      </c>
    </row>
    <row r="3" spans="1:27" s="254" customFormat="1" ht="15" customHeight="1">
      <c r="A3" s="1042" t="s">
        <v>25</v>
      </c>
      <c r="B3" s="1042"/>
      <c r="C3" s="1042"/>
      <c r="D3" s="165"/>
      <c r="E3" s="1039" t="s">
        <v>167</v>
      </c>
      <c r="F3" s="1039" t="s">
        <v>354</v>
      </c>
      <c r="G3" s="1039" t="s">
        <v>21</v>
      </c>
      <c r="H3" s="1039" t="s">
        <v>82</v>
      </c>
      <c r="I3" s="1046" t="s">
        <v>168</v>
      </c>
      <c r="J3" s="1053" t="s">
        <v>48</v>
      </c>
      <c r="K3" s="1039" t="s">
        <v>169</v>
      </c>
      <c r="L3" s="1039" t="s">
        <v>184</v>
      </c>
      <c r="M3" s="1039" t="s">
        <v>49</v>
      </c>
      <c r="N3" s="1042" t="s">
        <v>25</v>
      </c>
      <c r="O3" s="1042"/>
      <c r="P3" s="1042"/>
      <c r="Q3" s="165"/>
      <c r="R3" s="1046" t="s">
        <v>185</v>
      </c>
      <c r="S3" s="1056"/>
      <c r="T3" s="1050"/>
      <c r="U3" s="1039" t="s">
        <v>186</v>
      </c>
      <c r="V3" s="1039" t="s">
        <v>187</v>
      </c>
      <c r="W3" s="1050" t="s">
        <v>50</v>
      </c>
      <c r="X3" s="1039" t="s">
        <v>51</v>
      </c>
      <c r="Y3" s="1039" t="s">
        <v>52</v>
      </c>
      <c r="Z3" s="1046" t="s">
        <v>413</v>
      </c>
    </row>
    <row r="4" spans="1:27" s="254" customFormat="1" ht="15" customHeight="1">
      <c r="A4" s="1043"/>
      <c r="B4" s="1043"/>
      <c r="C4" s="1043"/>
      <c r="D4" s="170"/>
      <c r="E4" s="1040"/>
      <c r="F4" s="1040"/>
      <c r="G4" s="1040"/>
      <c r="H4" s="1040"/>
      <c r="I4" s="1047"/>
      <c r="J4" s="1054"/>
      <c r="K4" s="1040"/>
      <c r="L4" s="1040"/>
      <c r="M4" s="1040"/>
      <c r="N4" s="1043"/>
      <c r="O4" s="1043"/>
      <c r="P4" s="1043"/>
      <c r="Q4" s="170"/>
      <c r="R4" s="1047"/>
      <c r="S4" s="1057"/>
      <c r="T4" s="1051"/>
      <c r="U4" s="1040"/>
      <c r="V4" s="1040"/>
      <c r="W4" s="1051"/>
      <c r="X4" s="1040"/>
      <c r="Y4" s="1040"/>
      <c r="Z4" s="1047"/>
    </row>
    <row r="5" spans="1:27" s="254" customFormat="1" ht="15" customHeight="1">
      <c r="A5" s="1043"/>
      <c r="B5" s="1043"/>
      <c r="C5" s="1043"/>
      <c r="D5" s="170"/>
      <c r="E5" s="1040"/>
      <c r="F5" s="1040"/>
      <c r="G5" s="1040"/>
      <c r="H5" s="1040"/>
      <c r="I5" s="1048"/>
      <c r="J5" s="1055"/>
      <c r="K5" s="1040"/>
      <c r="L5" s="1040"/>
      <c r="M5" s="1040"/>
      <c r="N5" s="1043"/>
      <c r="O5" s="1043"/>
      <c r="P5" s="1043"/>
      <c r="Q5" s="170"/>
      <c r="R5" s="1048"/>
      <c r="S5" s="1058"/>
      <c r="T5" s="1052"/>
      <c r="U5" s="1040"/>
      <c r="V5" s="1040"/>
      <c r="W5" s="1051"/>
      <c r="X5" s="1040"/>
      <c r="Y5" s="1040"/>
      <c r="Z5" s="1047"/>
    </row>
    <row r="6" spans="1:27" s="259" customFormat="1" ht="30" customHeight="1">
      <c r="A6" s="1044"/>
      <c r="B6" s="1044"/>
      <c r="C6" s="1044"/>
      <c r="D6" s="174"/>
      <c r="E6" s="1041"/>
      <c r="F6" s="1041"/>
      <c r="G6" s="1041"/>
      <c r="H6" s="1041"/>
      <c r="I6" s="176" t="s">
        <v>55</v>
      </c>
      <c r="J6" s="257" t="s">
        <v>53</v>
      </c>
      <c r="K6" s="1041"/>
      <c r="L6" s="1041"/>
      <c r="M6" s="1041"/>
      <c r="N6" s="1044"/>
      <c r="O6" s="1044"/>
      <c r="P6" s="1044"/>
      <c r="Q6" s="174"/>
      <c r="R6" s="175" t="s">
        <v>70</v>
      </c>
      <c r="S6" s="175" t="s">
        <v>476</v>
      </c>
      <c r="T6" s="175" t="s">
        <v>477</v>
      </c>
      <c r="U6" s="1041"/>
      <c r="V6" s="1041"/>
      <c r="W6" s="1052"/>
      <c r="X6" s="1041"/>
      <c r="Y6" s="1041"/>
      <c r="Z6" s="1048"/>
    </row>
    <row r="7" spans="1:27" s="181" customFormat="1" ht="24.95" hidden="1" customHeight="1">
      <c r="A7" s="1049" t="s">
        <v>1009</v>
      </c>
      <c r="B7" s="1049"/>
      <c r="C7" s="1049"/>
      <c r="D7" s="2"/>
      <c r="E7" s="50">
        <v>15868</v>
      </c>
      <c r="F7" s="50"/>
      <c r="G7" s="50">
        <v>603026494</v>
      </c>
      <c r="H7" s="50">
        <v>236139489</v>
      </c>
      <c r="I7" s="50">
        <v>228742370</v>
      </c>
      <c r="J7" s="50">
        <v>226443369</v>
      </c>
      <c r="K7" s="50">
        <v>267919195</v>
      </c>
      <c r="L7" s="50">
        <v>884014361</v>
      </c>
      <c r="M7" s="50">
        <v>182557765</v>
      </c>
      <c r="N7" s="1049" t="s">
        <v>1009</v>
      </c>
      <c r="O7" s="1049"/>
      <c r="P7" s="1049"/>
      <c r="Q7" s="2"/>
      <c r="R7" s="178">
        <v>299953</v>
      </c>
      <c r="S7" s="178">
        <v>299953</v>
      </c>
      <c r="T7" s="178">
        <v>299953</v>
      </c>
      <c r="U7" s="179">
        <v>665306</v>
      </c>
      <c r="V7" s="179">
        <v>1500561</v>
      </c>
      <c r="W7" s="179">
        <v>134398980</v>
      </c>
      <c r="X7" s="179">
        <v>554575873</v>
      </c>
      <c r="Y7" s="179">
        <v>526282949</v>
      </c>
      <c r="Z7" s="179">
        <v>577217481</v>
      </c>
    </row>
    <row r="8" spans="1:27" s="181" customFormat="1" ht="24.95" hidden="1" customHeight="1">
      <c r="A8" s="1045" t="s">
        <v>879</v>
      </c>
      <c r="B8" s="1045"/>
      <c r="C8" s="1045"/>
      <c r="D8" s="2"/>
      <c r="E8" s="50">
        <v>15359.729863485445</v>
      </c>
      <c r="F8" s="50"/>
      <c r="G8" s="50">
        <v>494994273.78069001</v>
      </c>
      <c r="H8" s="50">
        <v>154947634.2259225</v>
      </c>
      <c r="I8" s="50">
        <v>147881489.17477137</v>
      </c>
      <c r="J8" s="50">
        <v>145674634.91233367</v>
      </c>
      <c r="K8" s="50">
        <v>265380930.84711596</v>
      </c>
      <c r="L8" s="50">
        <v>1212122873.0867617</v>
      </c>
      <c r="M8" s="50">
        <f>189268917.971572-210349</f>
        <v>189058568.97157201</v>
      </c>
      <c r="N8" s="1045" t="s">
        <v>879</v>
      </c>
      <c r="O8" s="1045"/>
      <c r="P8" s="1045"/>
      <c r="Q8" s="2"/>
      <c r="R8" s="182">
        <v>245028.31251835014</v>
      </c>
      <c r="S8" s="182">
        <v>245028.31251835014</v>
      </c>
      <c r="T8" s="182">
        <v>245028.31251835014</v>
      </c>
      <c r="U8" s="183">
        <v>917907.97199039278</v>
      </c>
      <c r="V8" s="183">
        <v>1397307.4488225766</v>
      </c>
      <c r="W8" s="183">
        <v>123272356.01037998</v>
      </c>
      <c r="X8" s="183">
        <v>501494769.53363603</v>
      </c>
      <c r="Y8" s="183">
        <v>500259936.87579286</v>
      </c>
      <c r="Z8" s="183">
        <v>489940996.20230705</v>
      </c>
      <c r="AA8" s="307"/>
    </row>
    <row r="9" spans="1:27" s="181" customFormat="1" ht="24.95" hidden="1" customHeight="1">
      <c r="A9" s="1045" t="s">
        <v>917</v>
      </c>
      <c r="B9" s="1045"/>
      <c r="C9" s="1045"/>
      <c r="D9" s="2"/>
      <c r="E9" s="50">
        <v>16753</v>
      </c>
      <c r="F9" s="50"/>
      <c r="G9" s="50">
        <v>487002541</v>
      </c>
      <c r="H9" s="50">
        <v>124334744</v>
      </c>
      <c r="I9" s="50">
        <v>119263459</v>
      </c>
      <c r="J9" s="50">
        <v>117073324</v>
      </c>
      <c r="K9" s="278" t="s">
        <v>16</v>
      </c>
      <c r="L9" s="50">
        <v>948584982</v>
      </c>
      <c r="M9" s="50">
        <v>292594178</v>
      </c>
      <c r="N9" s="1045" t="s">
        <v>917</v>
      </c>
      <c r="O9" s="1045"/>
      <c r="P9" s="1045"/>
      <c r="Q9" s="2"/>
      <c r="R9" s="182">
        <v>227442</v>
      </c>
      <c r="S9" s="182">
        <v>227442</v>
      </c>
      <c r="T9" s="182">
        <v>227442</v>
      </c>
      <c r="U9" s="183">
        <v>2748724</v>
      </c>
      <c r="V9" s="183">
        <v>2277419</v>
      </c>
      <c r="W9" s="183">
        <v>94437596</v>
      </c>
      <c r="X9" s="183">
        <v>506459891</v>
      </c>
      <c r="Y9" s="183">
        <v>489213132</v>
      </c>
      <c r="Z9" s="183">
        <v>483138909</v>
      </c>
      <c r="AA9" s="307"/>
    </row>
    <row r="10" spans="1:27" s="181" customFormat="1" ht="20.25" hidden="1" customHeight="1">
      <c r="A10" s="1045" t="s">
        <v>918</v>
      </c>
      <c r="B10" s="1045"/>
      <c r="C10" s="1045"/>
      <c r="D10" s="2"/>
      <c r="E10" s="50">
        <v>16709.810728069348</v>
      </c>
      <c r="F10" s="50"/>
      <c r="G10" s="50">
        <v>414737390.60567856</v>
      </c>
      <c r="H10" s="50">
        <v>116562601.85559039</v>
      </c>
      <c r="I10" s="50">
        <v>109429314.44336228</v>
      </c>
      <c r="J10" s="50">
        <v>107238593.52444988</v>
      </c>
      <c r="K10" s="50">
        <v>247400044.96104524</v>
      </c>
      <c r="L10" s="50">
        <v>887937777.42154884</v>
      </c>
      <c r="M10" s="50">
        <f>141128054.140623-262211</f>
        <v>140865843.140623</v>
      </c>
      <c r="N10" s="1045" t="s">
        <v>918</v>
      </c>
      <c r="O10" s="1045"/>
      <c r="P10" s="1045"/>
      <c r="Q10" s="2"/>
      <c r="R10" s="182">
        <v>228813.06455282203</v>
      </c>
      <c r="S10" s="182">
        <v>228813.06455282203</v>
      </c>
      <c r="T10" s="182">
        <v>228813.06455282203</v>
      </c>
      <c r="U10" s="183">
        <v>1021801.3551703647</v>
      </c>
      <c r="V10" s="183">
        <v>1309253.9037219542</v>
      </c>
      <c r="W10" s="183">
        <v>91350274.64845255</v>
      </c>
      <c r="X10" s="183">
        <v>401820999.30479008</v>
      </c>
      <c r="Y10" s="183">
        <v>419108300.79884535</v>
      </c>
      <c r="Z10" s="183">
        <v>408986059.54365325</v>
      </c>
      <c r="AA10" s="307"/>
    </row>
    <row r="11" spans="1:27" s="181" customFormat="1" ht="20.25" hidden="1" customHeight="1">
      <c r="A11" s="1045" t="s">
        <v>919</v>
      </c>
      <c r="B11" s="1045"/>
      <c r="C11" s="1045"/>
      <c r="D11" s="2"/>
      <c r="E11" s="50">
        <v>16533.995190724807</v>
      </c>
      <c r="F11" s="50"/>
      <c r="G11" s="50">
        <v>481177186.66022843</v>
      </c>
      <c r="H11" s="50">
        <v>136657553.45562047</v>
      </c>
      <c r="I11" s="50">
        <v>129931448.67445837</v>
      </c>
      <c r="J11" s="50">
        <v>127518867.79717611</v>
      </c>
      <c r="K11" s="50">
        <v>282425075.65857679</v>
      </c>
      <c r="L11" s="149">
        <v>1094008385.2415526</v>
      </c>
      <c r="M11" s="50">
        <v>161385785.02982691</v>
      </c>
      <c r="N11" s="1045" t="s">
        <v>919</v>
      </c>
      <c r="O11" s="1045"/>
      <c r="P11" s="1045"/>
      <c r="Q11" s="2"/>
      <c r="R11" s="182">
        <v>228948.67022142731</v>
      </c>
      <c r="S11" s="182">
        <v>228948.67022142731</v>
      </c>
      <c r="T11" s="182">
        <v>228948.67022142731</v>
      </c>
      <c r="U11" s="183">
        <v>1130274.6968304445</v>
      </c>
      <c r="V11" s="183">
        <v>1398324.8235549179</v>
      </c>
      <c r="W11" s="183">
        <v>100773783.08861336</v>
      </c>
      <c r="X11" s="183">
        <v>444122840.59282225</v>
      </c>
      <c r="Y11" s="183">
        <v>476703908.25929618</v>
      </c>
      <c r="Z11" s="183">
        <v>476118838.14378631</v>
      </c>
      <c r="AA11" s="307"/>
    </row>
    <row r="12" spans="1:27" s="181" customFormat="1" ht="20.25" hidden="1" customHeight="1">
      <c r="A12" s="1045" t="s">
        <v>920</v>
      </c>
      <c r="B12" s="1045"/>
      <c r="C12" s="1045"/>
      <c r="D12" s="2"/>
      <c r="E12" s="50">
        <v>13011.990598236272</v>
      </c>
      <c r="F12" s="50"/>
      <c r="G12" s="50">
        <v>529227099.51266408</v>
      </c>
      <c r="H12" s="50">
        <v>140429977.5173316</v>
      </c>
      <c r="I12" s="50">
        <v>134200549.10319635</v>
      </c>
      <c r="J12" s="50">
        <v>132168544.60800523</v>
      </c>
      <c r="K12" s="50">
        <v>259722000.93643233</v>
      </c>
      <c r="L12" s="149">
        <v>1104507474.4175601</v>
      </c>
      <c r="M12" s="50">
        <v>143334000.27478242</v>
      </c>
      <c r="N12" s="1045" t="s">
        <v>920</v>
      </c>
      <c r="O12" s="1045"/>
      <c r="P12" s="1045"/>
      <c r="Q12" s="2"/>
      <c r="R12" s="50">
        <v>193925.71732453088</v>
      </c>
      <c r="S12" s="50">
        <v>193925.71732453088</v>
      </c>
      <c r="T12" s="50">
        <v>193925.71732453088</v>
      </c>
      <c r="U12" s="50">
        <v>760423.0129820758</v>
      </c>
      <c r="V12" s="50">
        <v>1198687.9497604966</v>
      </c>
      <c r="W12" s="50">
        <v>104616357.15462527</v>
      </c>
      <c r="X12" s="50">
        <v>468911586.1162464</v>
      </c>
      <c r="Y12" s="50">
        <v>496488994.83943087</v>
      </c>
      <c r="Z12" s="50">
        <v>525924646.66538167</v>
      </c>
      <c r="AA12" s="307"/>
    </row>
    <row r="13" spans="1:27" s="181" customFormat="1" ht="20.25" hidden="1" customHeight="1">
      <c r="A13" s="1045" t="s">
        <v>921</v>
      </c>
      <c r="B13" s="1045"/>
      <c r="C13" s="1045"/>
      <c r="D13" s="2"/>
      <c r="E13" s="50">
        <v>12681.999974313834</v>
      </c>
      <c r="F13" s="50"/>
      <c r="G13" s="50">
        <v>552581020.29235148</v>
      </c>
      <c r="H13" s="50">
        <v>141106805.42693427</v>
      </c>
      <c r="I13" s="50">
        <v>134446210.27928859</v>
      </c>
      <c r="J13" s="50">
        <v>132072575.80386156</v>
      </c>
      <c r="K13" s="50">
        <v>271931798.65626091</v>
      </c>
      <c r="L13" s="149">
        <v>1110604457.444062</v>
      </c>
      <c r="M13" s="50">
        <v>149366518.39722168</v>
      </c>
      <c r="N13" s="1045" t="s">
        <v>921</v>
      </c>
      <c r="O13" s="1045"/>
      <c r="P13" s="1045"/>
      <c r="Q13" s="2"/>
      <c r="R13" s="50">
        <v>166140.25630622066</v>
      </c>
      <c r="S13" s="50">
        <v>166140.25630622066</v>
      </c>
      <c r="T13" s="50">
        <v>166140.25630622066</v>
      </c>
      <c r="U13" s="50">
        <v>1144522.0611239518</v>
      </c>
      <c r="V13" s="50">
        <v>1230727.2783956565</v>
      </c>
      <c r="W13" s="50">
        <v>100988053.15670443</v>
      </c>
      <c r="X13" s="50">
        <v>500920199.75254083</v>
      </c>
      <c r="Y13" s="50">
        <v>529763432.86957943</v>
      </c>
      <c r="Z13" s="50">
        <v>544276746.5873183</v>
      </c>
      <c r="AA13" s="307"/>
    </row>
    <row r="14" spans="1:27" s="181" customFormat="1" ht="17.100000000000001" hidden="1" customHeight="1">
      <c r="A14" s="1045" t="s">
        <v>922</v>
      </c>
      <c r="B14" s="1045"/>
      <c r="C14" s="1045"/>
      <c r="D14" s="2"/>
      <c r="E14" s="50">
        <v>12737</v>
      </c>
      <c r="F14" s="185" t="s">
        <v>400</v>
      </c>
      <c r="G14" s="50">
        <v>601944046.60906851</v>
      </c>
      <c r="H14" s="50">
        <v>172902573.34486184</v>
      </c>
      <c r="I14" s="50">
        <v>166376177.84396973</v>
      </c>
      <c r="J14" s="50">
        <v>163946830.756715</v>
      </c>
      <c r="K14" s="185" t="s">
        <v>541</v>
      </c>
      <c r="L14" s="149">
        <v>1814153456.0773289</v>
      </c>
      <c r="M14" s="50">
        <v>165085444.02328008</v>
      </c>
      <c r="N14" s="1045" t="s">
        <v>922</v>
      </c>
      <c r="O14" s="1045"/>
      <c r="P14" s="1045"/>
      <c r="Q14" s="2"/>
      <c r="R14" s="50">
        <v>155909.24169496537</v>
      </c>
      <c r="S14" s="50">
        <v>155909.24169496537</v>
      </c>
      <c r="T14" s="50">
        <v>155909.24169496537</v>
      </c>
      <c r="U14" s="50">
        <v>1675244.8222376767</v>
      </c>
      <c r="V14" s="50">
        <v>1627805.9595102945</v>
      </c>
      <c r="W14" s="50">
        <v>100995805.8924465</v>
      </c>
      <c r="X14" s="50">
        <v>558221856.29158294</v>
      </c>
      <c r="Y14" s="50">
        <v>536794692.29690802</v>
      </c>
      <c r="Z14" s="50">
        <v>593815353.6740514</v>
      </c>
      <c r="AA14" s="307"/>
    </row>
    <row r="15" spans="1:27" s="181" customFormat="1" ht="17.100000000000001" hidden="1" customHeight="1">
      <c r="A15" s="1045" t="s">
        <v>923</v>
      </c>
      <c r="B15" s="1045"/>
      <c r="C15" s="1045"/>
      <c r="D15" s="2"/>
      <c r="E15" s="50">
        <v>13442</v>
      </c>
      <c r="F15" s="185" t="s">
        <v>400</v>
      </c>
      <c r="G15" s="50">
        <v>577199200.16932678</v>
      </c>
      <c r="H15" s="50">
        <v>132123235.68076555</v>
      </c>
      <c r="I15" s="50">
        <v>125800730.50156009</v>
      </c>
      <c r="J15" s="50">
        <v>123054810.73974641</v>
      </c>
      <c r="K15" s="50">
        <v>301856174.15928191</v>
      </c>
      <c r="L15" s="149">
        <v>1858282579.7641816</v>
      </c>
      <c r="M15" s="50">
        <v>160251243.33020073</v>
      </c>
      <c r="N15" s="1045" t="s">
        <v>923</v>
      </c>
      <c r="O15" s="1045"/>
      <c r="P15" s="1045"/>
      <c r="Q15" s="2"/>
      <c r="R15" s="50">
        <v>145594.46687390516</v>
      </c>
      <c r="S15" s="185" t="s">
        <v>541</v>
      </c>
      <c r="T15" s="185" t="s">
        <v>541</v>
      </c>
      <c r="U15" s="50">
        <v>1522551.5788164332</v>
      </c>
      <c r="V15" s="50">
        <v>1744777.1177986255</v>
      </c>
      <c r="W15" s="50">
        <v>91708987.744631439</v>
      </c>
      <c r="X15" s="50">
        <v>568348194.85530388</v>
      </c>
      <c r="Y15" s="50">
        <v>553974123.4326942</v>
      </c>
      <c r="Z15" s="50">
        <v>566441852.06325817</v>
      </c>
      <c r="AA15" s="307"/>
    </row>
    <row r="16" spans="1:27" s="181" customFormat="1" ht="17.100000000000001" hidden="1" customHeight="1">
      <c r="A16" s="1045" t="s">
        <v>924</v>
      </c>
      <c r="B16" s="1045"/>
      <c r="C16" s="1045"/>
      <c r="D16" s="2"/>
      <c r="E16" s="50">
        <v>13388.599999999908</v>
      </c>
      <c r="F16" s="185" t="s">
        <v>400</v>
      </c>
      <c r="G16" s="50">
        <v>591176187.09769368</v>
      </c>
      <c r="H16" s="50">
        <v>120556714.0841175</v>
      </c>
      <c r="I16" s="50">
        <v>114978894.91229565</v>
      </c>
      <c r="J16" s="50">
        <v>112835526.38669783</v>
      </c>
      <c r="K16" s="50">
        <v>291833489.91973096</v>
      </c>
      <c r="L16" s="149">
        <v>1616947529.8692384</v>
      </c>
      <c r="M16" s="50">
        <v>163700524.03846496</v>
      </c>
      <c r="N16" s="1045" t="s">
        <v>924</v>
      </c>
      <c r="O16" s="1045"/>
      <c r="P16" s="1045"/>
      <c r="Q16" s="2"/>
      <c r="R16" s="50">
        <v>138340.60233372761</v>
      </c>
      <c r="S16" s="185" t="s">
        <v>541</v>
      </c>
      <c r="T16" s="185" t="s">
        <v>541</v>
      </c>
      <c r="U16" s="50">
        <v>1505639.2912882366</v>
      </c>
      <c r="V16" s="50">
        <v>1647108.8644710421</v>
      </c>
      <c r="W16" s="50">
        <v>83099466.536731362</v>
      </c>
      <c r="X16" s="50">
        <v>554808898.00771308</v>
      </c>
      <c r="Y16" s="50">
        <v>560070365.17429125</v>
      </c>
      <c r="Z16" s="50">
        <v>656177276.44288492</v>
      </c>
      <c r="AA16" s="307"/>
    </row>
    <row r="17" spans="1:27" s="181" customFormat="1" ht="21" hidden="1" customHeight="1">
      <c r="A17" s="1045" t="s">
        <v>925</v>
      </c>
      <c r="B17" s="1045"/>
      <c r="C17" s="1045"/>
      <c r="D17" s="2"/>
      <c r="E17" s="50">
        <v>13660.999999999831</v>
      </c>
      <c r="F17" s="185">
        <v>579860441.43710458</v>
      </c>
      <c r="G17" s="50">
        <v>521853082.56788772</v>
      </c>
      <c r="H17" s="50">
        <v>114209071.72259532</v>
      </c>
      <c r="I17" s="50">
        <v>108932434.94433889</v>
      </c>
      <c r="J17" s="50">
        <v>106831180.82943276</v>
      </c>
      <c r="K17" s="50">
        <v>288555885.87464345</v>
      </c>
      <c r="L17" s="149">
        <v>1677734614.1587782</v>
      </c>
      <c r="M17" s="50">
        <v>163975341.56943136</v>
      </c>
      <c r="N17" s="1045" t="s">
        <v>925</v>
      </c>
      <c r="O17" s="1045"/>
      <c r="P17" s="1045"/>
      <c r="Q17" s="2"/>
      <c r="R17" s="50">
        <v>138234.84637123178</v>
      </c>
      <c r="S17" s="185" t="s">
        <v>541</v>
      </c>
      <c r="T17" s="185" t="s">
        <v>541</v>
      </c>
      <c r="U17" s="50">
        <v>1340545.7013436405</v>
      </c>
      <c r="V17" s="50">
        <v>1481877.0060730912</v>
      </c>
      <c r="W17" s="50">
        <v>85250071.846333385</v>
      </c>
      <c r="X17" s="50">
        <v>522478788.68525565</v>
      </c>
      <c r="Y17" s="50">
        <v>496601977.69840121</v>
      </c>
      <c r="Z17" s="50">
        <v>589267785.70478284</v>
      </c>
      <c r="AA17" s="307"/>
    </row>
    <row r="18" spans="1:27" s="181" customFormat="1" ht="17.25" hidden="1" customHeight="1">
      <c r="A18" s="1045" t="s">
        <v>926</v>
      </c>
      <c r="B18" s="1045"/>
      <c r="C18" s="1045"/>
      <c r="D18" s="2"/>
      <c r="E18" s="50">
        <v>13884.215801226181</v>
      </c>
      <c r="F18" s="50">
        <v>681935234.71638656</v>
      </c>
      <c r="G18" s="50">
        <v>590578353.62427771</v>
      </c>
      <c r="H18" s="50">
        <v>132616498.29063189</v>
      </c>
      <c r="I18" s="50">
        <v>127158101.81991786</v>
      </c>
      <c r="J18" s="50">
        <v>124925498.47528592</v>
      </c>
      <c r="K18" s="50">
        <v>310325617.37253189</v>
      </c>
      <c r="L18" s="149">
        <v>1905911401.124707</v>
      </c>
      <c r="M18" s="50">
        <v>191003037.46149382</v>
      </c>
      <c r="N18" s="1045" t="s">
        <v>926</v>
      </c>
      <c r="O18" s="1045"/>
      <c r="P18" s="1045"/>
      <c r="Q18" s="2"/>
      <c r="R18" s="50">
        <v>148534.99487466394</v>
      </c>
      <c r="S18" s="185" t="s">
        <v>541</v>
      </c>
      <c r="T18" s="185" t="s">
        <v>541</v>
      </c>
      <c r="U18" s="50">
        <v>1841108.1828474416</v>
      </c>
      <c r="V18" s="50">
        <v>2000575.7073713548</v>
      </c>
      <c r="W18" s="50">
        <v>92997450.038911462</v>
      </c>
      <c r="X18" s="50">
        <v>568764615.59845173</v>
      </c>
      <c r="Y18" s="50">
        <v>552869850.08385503</v>
      </c>
      <c r="Z18" s="50">
        <v>671690683.89932191</v>
      </c>
      <c r="AA18" s="307"/>
    </row>
    <row r="19" spans="1:27" s="181" customFormat="1" ht="17.25" customHeight="1">
      <c r="A19" s="1045" t="s">
        <v>927</v>
      </c>
      <c r="B19" s="1045"/>
      <c r="C19" s="1045"/>
      <c r="D19" s="2"/>
      <c r="E19" s="50">
        <v>14177.803997248742</v>
      </c>
      <c r="F19" s="188" t="s">
        <v>400</v>
      </c>
      <c r="G19" s="50">
        <v>607232241.20353246</v>
      </c>
      <c r="H19" s="50">
        <v>170233624.52638614</v>
      </c>
      <c r="I19" s="50">
        <v>164245224.22820398</v>
      </c>
      <c r="J19" s="50">
        <v>161919933.57253072</v>
      </c>
      <c r="K19" s="188" t="s">
        <v>400</v>
      </c>
      <c r="L19" s="149">
        <v>1892556986.2822149</v>
      </c>
      <c r="M19" s="149">
        <v>148617411.34197381</v>
      </c>
      <c r="N19" s="1045" t="s">
        <v>927</v>
      </c>
      <c r="O19" s="1045"/>
      <c r="P19" s="1045"/>
      <c r="Q19" s="2"/>
      <c r="R19" s="50">
        <v>159165.50983377962</v>
      </c>
      <c r="S19" s="188" t="s">
        <v>400</v>
      </c>
      <c r="T19" s="188" t="s">
        <v>400</v>
      </c>
      <c r="U19" s="188" t="s">
        <v>400</v>
      </c>
      <c r="V19" s="188" t="s">
        <v>400</v>
      </c>
      <c r="W19" s="50">
        <v>92730519.819716066</v>
      </c>
      <c r="X19" s="50">
        <v>615069412.16025329</v>
      </c>
      <c r="Y19" s="50">
        <v>549122917.60196519</v>
      </c>
      <c r="Z19" s="50">
        <v>823498454.81412208</v>
      </c>
      <c r="AA19" s="307"/>
    </row>
    <row r="20" spans="1:27" s="181" customFormat="1" ht="17.25" customHeight="1">
      <c r="A20" s="1045" t="s">
        <v>928</v>
      </c>
      <c r="B20" s="1045"/>
      <c r="C20" s="1045"/>
      <c r="D20" s="2"/>
      <c r="E20" s="50">
        <v>14412.000000000007</v>
      </c>
      <c r="F20" s="50">
        <v>683633555.04922509</v>
      </c>
      <c r="G20" s="50">
        <v>574744237.52682424</v>
      </c>
      <c r="H20" s="50">
        <v>131374634.68082477</v>
      </c>
      <c r="I20" s="50">
        <v>124814594.74142577</v>
      </c>
      <c r="J20" s="50">
        <v>122412551.35178688</v>
      </c>
      <c r="K20" s="50">
        <v>339716985.98869389</v>
      </c>
      <c r="L20" s="149">
        <v>1918058080.3343196</v>
      </c>
      <c r="M20" s="50">
        <v>190678611.62853298</v>
      </c>
      <c r="N20" s="1045" t="s">
        <v>928</v>
      </c>
      <c r="O20" s="1045"/>
      <c r="P20" s="1045"/>
      <c r="Q20" s="2"/>
      <c r="R20" s="50">
        <v>140111.07516775819</v>
      </c>
      <c r="S20" s="183">
        <v>108761.0742814828</v>
      </c>
      <c r="T20" s="183">
        <v>31350.000886275262</v>
      </c>
      <c r="U20" s="50">
        <v>1660390.3623854367</v>
      </c>
      <c r="V20" s="50">
        <v>1756119.1635437559</v>
      </c>
      <c r="W20" s="50">
        <v>86813527.393054515</v>
      </c>
      <c r="X20" s="50">
        <v>534135758.89420092</v>
      </c>
      <c r="Y20" s="50">
        <v>520308124.59398508</v>
      </c>
      <c r="Z20" s="50">
        <v>632667814.62181973</v>
      </c>
      <c r="AA20" s="307"/>
    </row>
    <row r="21" spans="1:27" s="181" customFormat="1" ht="17.25" customHeight="1">
      <c r="A21" s="1045" t="s">
        <v>929</v>
      </c>
      <c r="B21" s="1045"/>
      <c r="C21" s="1045"/>
      <c r="D21" s="2"/>
      <c r="E21" s="50">
        <v>14563.000000000739</v>
      </c>
      <c r="F21" s="50">
        <v>662761579.58153081</v>
      </c>
      <c r="G21" s="50">
        <v>567799791.59006059</v>
      </c>
      <c r="H21" s="50">
        <v>130182199.14308508</v>
      </c>
      <c r="I21" s="50">
        <v>121182714.18985589</v>
      </c>
      <c r="J21" s="50">
        <v>118259046.89004888</v>
      </c>
      <c r="K21" s="50">
        <v>319772959.59404802</v>
      </c>
      <c r="L21" s="149">
        <v>2003052329.1130562</v>
      </c>
      <c r="M21" s="50">
        <v>190414740.88586792</v>
      </c>
      <c r="N21" s="1045" t="s">
        <v>929</v>
      </c>
      <c r="O21" s="1045"/>
      <c r="P21" s="1045"/>
      <c r="Q21" s="2"/>
      <c r="R21" s="50">
        <v>123945.6041718116</v>
      </c>
      <c r="S21" s="183">
        <v>96355.270638620423</v>
      </c>
      <c r="T21" s="183">
        <v>27590.333533190998</v>
      </c>
      <c r="U21" s="50">
        <v>1915678.4862596062</v>
      </c>
      <c r="V21" s="50">
        <v>2040716.3029215096</v>
      </c>
      <c r="W21" s="50">
        <v>83777665.684641898</v>
      </c>
      <c r="X21" s="50">
        <v>546872863.31227016</v>
      </c>
      <c r="Y21" s="50">
        <v>529869670.19716895</v>
      </c>
      <c r="Z21" s="50">
        <v>660637293.25934732</v>
      </c>
      <c r="AA21" s="307"/>
    </row>
    <row r="22" spans="1:27" s="181" customFormat="1" ht="17.25" customHeight="1">
      <c r="A22" s="1045" t="s">
        <v>930</v>
      </c>
      <c r="B22" s="1045"/>
      <c r="C22" s="1045"/>
      <c r="D22" s="2"/>
      <c r="E22" s="50">
        <v>14821.000000244734</v>
      </c>
      <c r="F22" s="50">
        <v>716262327.50647795</v>
      </c>
      <c r="G22" s="50">
        <v>610787773.83475637</v>
      </c>
      <c r="H22" s="50">
        <v>141458110.44594923</v>
      </c>
      <c r="I22" s="50">
        <v>133752145.98488064</v>
      </c>
      <c r="J22" s="50">
        <v>130833517.95855026</v>
      </c>
      <c r="K22" s="50">
        <v>332871018.1152972</v>
      </c>
      <c r="L22" s="149">
        <v>2263187709.1592302</v>
      </c>
      <c r="M22" s="50">
        <v>207419774.22403622</v>
      </c>
      <c r="N22" s="1045" t="s">
        <v>930</v>
      </c>
      <c r="O22" s="1045"/>
      <c r="P22" s="1045"/>
      <c r="Q22" s="2"/>
      <c r="R22" s="50">
        <v>129748.91678256127</v>
      </c>
      <c r="S22" s="183">
        <v>100458.06187200011</v>
      </c>
      <c r="T22" s="183">
        <v>29290.854910561215</v>
      </c>
      <c r="U22" s="50">
        <v>1955725.3214343444</v>
      </c>
      <c r="V22" s="50">
        <v>2098289.8951048465</v>
      </c>
      <c r="W22" s="50">
        <v>90608212.810112476</v>
      </c>
      <c r="X22" s="50">
        <v>587953906.54716015</v>
      </c>
      <c r="Y22" s="50">
        <v>565869419.78643441</v>
      </c>
      <c r="Z22" s="50">
        <v>711622729.22326112</v>
      </c>
      <c r="AA22" s="307"/>
    </row>
    <row r="23" spans="1:27" s="181" customFormat="1" ht="17.25" customHeight="1">
      <c r="A23" s="1045" t="s">
        <v>931</v>
      </c>
      <c r="B23" s="1045"/>
      <c r="C23" s="1045"/>
      <c r="D23" s="2"/>
      <c r="E23" s="50">
        <v>14935.000010349095</v>
      </c>
      <c r="F23" s="50">
        <v>724364663.16857815</v>
      </c>
      <c r="G23" s="50">
        <v>591629898.36522436</v>
      </c>
      <c r="H23" s="50">
        <v>132375205.88503619</v>
      </c>
      <c r="I23" s="50">
        <v>125558144.42298125</v>
      </c>
      <c r="J23" s="50">
        <v>121930680.37849981</v>
      </c>
      <c r="K23" s="50">
        <v>336693174.74084091</v>
      </c>
      <c r="L23" s="149">
        <v>2296967937.9105015</v>
      </c>
      <c r="M23" s="50">
        <v>218141479.24689919</v>
      </c>
      <c r="N23" s="1045" t="s">
        <v>931</v>
      </c>
      <c r="O23" s="1045"/>
      <c r="P23" s="1045"/>
      <c r="Q23" s="2"/>
      <c r="R23" s="50">
        <v>130399.44559872786</v>
      </c>
      <c r="S23" s="183">
        <v>101399.88593268413</v>
      </c>
      <c r="T23" s="183">
        <v>28999.559666043951</v>
      </c>
      <c r="U23" s="50">
        <v>1783166.907480692</v>
      </c>
      <c r="V23" s="50">
        <v>1933983.3385276946</v>
      </c>
      <c r="W23" s="50">
        <v>91613054.039876625</v>
      </c>
      <c r="X23" s="50">
        <v>571689307.08830655</v>
      </c>
      <c r="Y23" s="50">
        <v>554076930.49204898</v>
      </c>
      <c r="Z23" s="50">
        <v>731265456.22878206</v>
      </c>
      <c r="AA23" s="307"/>
    </row>
    <row r="24" spans="1:27" s="181" customFormat="1" ht="17.100000000000001" customHeight="1">
      <c r="A24" s="1045" t="s">
        <v>65</v>
      </c>
      <c r="B24" s="1045"/>
      <c r="C24" s="1045"/>
      <c r="D24" s="2"/>
      <c r="E24" s="220"/>
      <c r="F24" s="220"/>
      <c r="G24" s="220"/>
      <c r="H24" s="220"/>
      <c r="I24" s="220"/>
      <c r="J24" s="220"/>
      <c r="K24" s="220"/>
      <c r="L24" s="220"/>
      <c r="M24" s="220"/>
      <c r="N24" s="1045" t="s">
        <v>65</v>
      </c>
      <c r="O24" s="1045"/>
      <c r="P24" s="1045"/>
      <c r="Q24" s="2"/>
      <c r="R24" s="220"/>
      <c r="S24" s="483"/>
      <c r="T24" s="483"/>
      <c r="U24" s="50"/>
      <c r="V24" s="50"/>
      <c r="W24" s="50"/>
      <c r="X24" s="50"/>
      <c r="Y24" s="50"/>
      <c r="Z24" s="50"/>
      <c r="AA24" s="307"/>
    </row>
    <row r="25" spans="1:27" ht="17.100000000000001" customHeight="1">
      <c r="A25" s="102"/>
      <c r="B25" s="102" t="s">
        <v>66</v>
      </c>
      <c r="C25" s="102"/>
      <c r="D25" s="46"/>
      <c r="E25" s="220">
        <v>10247.966904793726</v>
      </c>
      <c r="F25" s="523">
        <v>695837481.64186585</v>
      </c>
      <c r="G25" s="523">
        <v>565240670.67154932</v>
      </c>
      <c r="H25" s="523">
        <v>126744982.12487693</v>
      </c>
      <c r="I25" s="523">
        <v>120405732.02158317</v>
      </c>
      <c r="J25" s="523">
        <v>117267344.92606921</v>
      </c>
      <c r="K25" s="523">
        <v>331182923.07149416</v>
      </c>
      <c r="L25" s="523">
        <v>2272451641.9108129</v>
      </c>
      <c r="M25" s="523">
        <v>203613211.26784497</v>
      </c>
      <c r="N25" s="102"/>
      <c r="O25" s="102" t="s">
        <v>54</v>
      </c>
      <c r="P25" s="102"/>
      <c r="Q25" s="46"/>
      <c r="R25" s="220">
        <v>115745.7605747068</v>
      </c>
      <c r="S25" s="66">
        <v>90272.379924708279</v>
      </c>
      <c r="T25" s="66">
        <v>25473.380649998748</v>
      </c>
      <c r="U25" s="220">
        <v>1572473.2926324327</v>
      </c>
      <c r="V25" s="523">
        <v>1731847.7898985376</v>
      </c>
      <c r="W25" s="523">
        <v>88361616.8081038</v>
      </c>
      <c r="X25" s="523">
        <v>546303602.98471844</v>
      </c>
      <c r="Y25" s="523">
        <v>530092616.22349197</v>
      </c>
      <c r="Z25" s="523">
        <v>702449528.6480999</v>
      </c>
      <c r="AA25" s="307"/>
    </row>
    <row r="26" spans="1:27" ht="17.100000000000001" customHeight="1">
      <c r="A26" s="102"/>
      <c r="B26" s="102" t="s">
        <v>27</v>
      </c>
      <c r="C26" s="102"/>
      <c r="D26" s="46"/>
      <c r="E26" s="220">
        <v>4687.0331055553106</v>
      </c>
      <c r="F26" s="523">
        <v>28527181.526712194</v>
      </c>
      <c r="G26" s="523">
        <v>26389227.693674672</v>
      </c>
      <c r="H26" s="523">
        <v>5630223.7601592196</v>
      </c>
      <c r="I26" s="523">
        <v>5152412.4013980245</v>
      </c>
      <c r="J26" s="523">
        <v>4663335.4524305323</v>
      </c>
      <c r="K26" s="523">
        <v>5510251.6693475386</v>
      </c>
      <c r="L26" s="523">
        <v>24516295.999685872</v>
      </c>
      <c r="M26" s="523">
        <v>14528267.979054304</v>
      </c>
      <c r="N26" s="102"/>
      <c r="O26" s="102" t="s">
        <v>27</v>
      </c>
      <c r="P26" s="102"/>
      <c r="Q26" s="46"/>
      <c r="R26" s="220">
        <v>14653.685024020953</v>
      </c>
      <c r="S26" s="66">
        <v>11127.506007975735</v>
      </c>
      <c r="T26" s="66">
        <v>3526.1790160452156</v>
      </c>
      <c r="U26" s="220">
        <v>210693.61484825934</v>
      </c>
      <c r="V26" s="523">
        <v>202135.548629158</v>
      </c>
      <c r="W26" s="523">
        <v>3251437.2317727697</v>
      </c>
      <c r="X26" s="523">
        <v>25385704.103588734</v>
      </c>
      <c r="Y26" s="523">
        <v>23984314.268557504</v>
      </c>
      <c r="Z26" s="523">
        <v>28815927.580681931</v>
      </c>
      <c r="AA26" s="307"/>
    </row>
    <row r="27" spans="1:27" ht="17.100000000000001" customHeight="1">
      <c r="A27" s="1045" t="s">
        <v>28</v>
      </c>
      <c r="B27" s="1045"/>
      <c r="C27" s="1045"/>
      <c r="D27" s="2"/>
      <c r="E27" s="220"/>
      <c r="F27" s="523"/>
      <c r="G27" s="523"/>
      <c r="H27" s="523"/>
      <c r="I27" s="523"/>
      <c r="J27" s="523"/>
      <c r="K27" s="523"/>
      <c r="L27" s="523"/>
      <c r="M27" s="523"/>
      <c r="N27" s="1045" t="s">
        <v>28</v>
      </c>
      <c r="O27" s="1045"/>
      <c r="P27" s="1045"/>
      <c r="Q27" s="2"/>
      <c r="R27" s="220"/>
      <c r="S27" s="483"/>
      <c r="T27" s="483"/>
      <c r="U27" s="220"/>
      <c r="V27" s="523"/>
      <c r="W27" s="523"/>
      <c r="X27" s="523"/>
      <c r="Y27" s="523"/>
      <c r="Z27" s="523"/>
      <c r="AA27" s="307"/>
    </row>
    <row r="28" spans="1:27" ht="17.100000000000001" customHeight="1">
      <c r="A28" s="102"/>
      <c r="B28" s="102" t="s">
        <v>83</v>
      </c>
      <c r="C28" s="102"/>
      <c r="D28" s="46"/>
      <c r="E28" s="220">
        <v>2203.0000033755896</v>
      </c>
      <c r="F28" s="523">
        <v>460137654.73070234</v>
      </c>
      <c r="G28" s="523">
        <v>370400746.49924922</v>
      </c>
      <c r="H28" s="523">
        <v>78151405.144589067</v>
      </c>
      <c r="I28" s="523">
        <v>74652474.90617691</v>
      </c>
      <c r="J28" s="523">
        <v>72855667.930009708</v>
      </c>
      <c r="K28" s="523">
        <v>253519145.99521601</v>
      </c>
      <c r="L28" s="523">
        <v>1876313672.9662831</v>
      </c>
      <c r="M28" s="523">
        <v>112463196.45545226</v>
      </c>
      <c r="N28" s="102"/>
      <c r="O28" s="102" t="s">
        <v>83</v>
      </c>
      <c r="P28" s="102"/>
      <c r="Q28" s="46"/>
      <c r="R28" s="220">
        <v>54994.188831361673</v>
      </c>
      <c r="S28" s="66">
        <v>43008.517218852903</v>
      </c>
      <c r="T28" s="66">
        <v>11985.67161250883</v>
      </c>
      <c r="U28" s="220">
        <v>432360.42872601841</v>
      </c>
      <c r="V28" s="523">
        <v>675737.97783508606</v>
      </c>
      <c r="W28" s="523">
        <v>58352472.778711237</v>
      </c>
      <c r="X28" s="523">
        <v>364019449.20546991</v>
      </c>
      <c r="Y28" s="523">
        <v>355502301.83264375</v>
      </c>
      <c r="Z28" s="523">
        <v>473788199.40960163</v>
      </c>
      <c r="AA28" s="307"/>
    </row>
    <row r="29" spans="1:27" ht="17.100000000000001" customHeight="1">
      <c r="A29" s="102"/>
      <c r="B29" s="102" t="s">
        <v>84</v>
      </c>
      <c r="C29" s="102"/>
      <c r="D29" s="46"/>
      <c r="E29" s="220">
        <v>1072.0000028236757</v>
      </c>
      <c r="F29" s="523">
        <v>51956713.295533337</v>
      </c>
      <c r="G29" s="523">
        <v>43618525.583372429</v>
      </c>
      <c r="H29" s="523">
        <v>9629478.5319167152</v>
      </c>
      <c r="I29" s="523">
        <v>9158683.140380336</v>
      </c>
      <c r="J29" s="523">
        <v>8898935.7762669176</v>
      </c>
      <c r="K29" s="523">
        <v>17982366.818522505</v>
      </c>
      <c r="L29" s="523">
        <v>72615934.578138918</v>
      </c>
      <c r="M29" s="523">
        <v>14298622.400167448</v>
      </c>
      <c r="N29" s="102"/>
      <c r="O29" s="102" t="s">
        <v>84</v>
      </c>
      <c r="P29" s="102"/>
      <c r="Q29" s="46"/>
      <c r="R29" s="220">
        <v>10796.203952972741</v>
      </c>
      <c r="S29" s="66">
        <v>8504.6484151064833</v>
      </c>
      <c r="T29" s="66">
        <v>2291.5555378662625</v>
      </c>
      <c r="U29" s="220">
        <v>70907.86902094596</v>
      </c>
      <c r="V29" s="523">
        <v>117469.69522466206</v>
      </c>
      <c r="W29" s="523">
        <v>6724436.0951863825</v>
      </c>
      <c r="X29" s="523">
        <v>42189343.225117937</v>
      </c>
      <c r="Y29" s="523">
        <v>40155810.943279088</v>
      </c>
      <c r="Z29" s="523">
        <v>52188324.011661373</v>
      </c>
      <c r="AA29" s="307"/>
    </row>
    <row r="30" spans="1:27" ht="17.100000000000001" customHeight="1">
      <c r="A30" s="102"/>
      <c r="B30" s="102" t="s">
        <v>85</v>
      </c>
      <c r="C30" s="102"/>
      <c r="D30" s="46"/>
      <c r="E30" s="220">
        <v>5658.9999928497255</v>
      </c>
      <c r="F30" s="523">
        <v>118478673.66220538</v>
      </c>
      <c r="G30" s="523">
        <v>93750504.389403313</v>
      </c>
      <c r="H30" s="523">
        <v>22174137.58072653</v>
      </c>
      <c r="I30" s="523">
        <v>20742987.512121543</v>
      </c>
      <c r="J30" s="523">
        <v>19916855.507157192</v>
      </c>
      <c r="K30" s="523">
        <v>32470403.105305236</v>
      </c>
      <c r="L30" s="523">
        <v>154567841.43753117</v>
      </c>
      <c r="M30" s="523">
        <v>49531836.683034174</v>
      </c>
      <c r="N30" s="102"/>
      <c r="O30" s="102" t="s">
        <v>85</v>
      </c>
      <c r="P30" s="102"/>
      <c r="Q30" s="46"/>
      <c r="R30" s="220">
        <v>32220.932210264909</v>
      </c>
      <c r="S30" s="66">
        <v>24463.797461004284</v>
      </c>
      <c r="T30" s="66">
        <v>7757.134749260631</v>
      </c>
      <c r="U30" s="220">
        <v>314641.8416222427</v>
      </c>
      <c r="V30" s="523">
        <v>470939.80954654596</v>
      </c>
      <c r="W30" s="523">
        <v>14456787.711262943</v>
      </c>
      <c r="X30" s="523">
        <v>89891078.453801587</v>
      </c>
      <c r="Y30" s="523">
        <v>86948477.444883406</v>
      </c>
      <c r="Z30" s="523">
        <v>118154733.67283435</v>
      </c>
      <c r="AA30" s="307"/>
    </row>
    <row r="31" spans="1:27" ht="17.100000000000001" customHeight="1">
      <c r="A31" s="102"/>
      <c r="B31" s="102" t="s">
        <v>346</v>
      </c>
      <c r="C31" s="102"/>
      <c r="D31" s="46"/>
      <c r="E31" s="220">
        <v>5671.0000113001051</v>
      </c>
      <c r="F31" s="523">
        <v>36822892.886637278</v>
      </c>
      <c r="G31" s="523">
        <v>33772040.155699395</v>
      </c>
      <c r="H31" s="523">
        <v>9117740.9918037876</v>
      </c>
      <c r="I31" s="523">
        <v>8558463.6213023998</v>
      </c>
      <c r="J31" s="523">
        <v>7981835.7940658294</v>
      </c>
      <c r="K31" s="523">
        <v>7499275.6407962469</v>
      </c>
      <c r="L31" s="523">
        <v>34209276.788545661</v>
      </c>
      <c r="M31" s="523">
        <v>19888472.049245529</v>
      </c>
      <c r="N31" s="102"/>
      <c r="O31" s="102" t="s">
        <v>346</v>
      </c>
      <c r="P31" s="102"/>
      <c r="Q31" s="46"/>
      <c r="R31" s="220">
        <v>20858.120604128271</v>
      </c>
      <c r="S31" s="66">
        <v>16184.922837720087</v>
      </c>
      <c r="T31" s="66">
        <v>4673.1977664082378</v>
      </c>
      <c r="U31" s="220">
        <v>240450.20811148308</v>
      </c>
      <c r="V31" s="523">
        <v>268172.45592140168</v>
      </c>
      <c r="W31" s="523">
        <v>5877298.8037159257</v>
      </c>
      <c r="X31" s="523">
        <v>32890424.859916978</v>
      </c>
      <c r="Y31" s="523">
        <v>30622861.938742522</v>
      </c>
      <c r="Z31" s="523">
        <v>37099270.504685119</v>
      </c>
      <c r="AA31" s="307"/>
    </row>
    <row r="32" spans="1:27" ht="17.100000000000001" customHeight="1">
      <c r="A32" s="102"/>
      <c r="B32" s="102" t="s">
        <v>345</v>
      </c>
      <c r="C32" s="102"/>
      <c r="D32" s="46"/>
      <c r="E32" s="220">
        <v>330</v>
      </c>
      <c r="F32" s="523">
        <v>56968728.593499981</v>
      </c>
      <c r="G32" s="523">
        <v>50088081.737499997</v>
      </c>
      <c r="H32" s="523">
        <v>13302443.636000002</v>
      </c>
      <c r="I32" s="523">
        <v>12445535.243000003</v>
      </c>
      <c r="J32" s="523">
        <v>12277385.370999988</v>
      </c>
      <c r="K32" s="523">
        <v>25221983.181000002</v>
      </c>
      <c r="L32" s="523">
        <v>159261212.14000002</v>
      </c>
      <c r="M32" s="523">
        <v>21959351.658999998</v>
      </c>
      <c r="N32" s="102"/>
      <c r="O32" s="102" t="s">
        <v>345</v>
      </c>
      <c r="P32" s="102"/>
      <c r="Q32" s="46"/>
      <c r="R32" s="220">
        <v>11530</v>
      </c>
      <c r="S32" s="66">
        <v>9238</v>
      </c>
      <c r="T32" s="66">
        <v>2292</v>
      </c>
      <c r="U32" s="220">
        <v>724806.55999999994</v>
      </c>
      <c r="V32" s="523">
        <v>401663.40000000014</v>
      </c>
      <c r="W32" s="523">
        <v>6202058.6510000052</v>
      </c>
      <c r="X32" s="523">
        <v>42699011.344000004</v>
      </c>
      <c r="Y32" s="523">
        <v>40847478.332499996</v>
      </c>
      <c r="Z32" s="523">
        <v>50034928.629999995</v>
      </c>
      <c r="AA32" s="307"/>
    </row>
    <row r="33" spans="1:28" ht="17.100000000000001" customHeight="1">
      <c r="A33" s="1045" t="s">
        <v>29</v>
      </c>
      <c r="B33" s="1045"/>
      <c r="C33" s="1045"/>
      <c r="D33" s="2"/>
      <c r="E33" s="220"/>
      <c r="F33" s="523"/>
      <c r="G33" s="523"/>
      <c r="H33" s="523"/>
      <c r="I33" s="523"/>
      <c r="J33" s="523"/>
      <c r="K33" s="523"/>
      <c r="L33" s="523"/>
      <c r="M33" s="523"/>
      <c r="N33" s="1045" t="s">
        <v>29</v>
      </c>
      <c r="O33" s="1045"/>
      <c r="P33" s="1045"/>
      <c r="Q33" s="2"/>
      <c r="R33" s="220"/>
      <c r="S33" s="483"/>
      <c r="T33" s="483"/>
      <c r="U33" s="220"/>
      <c r="V33" s="523"/>
      <c r="W33" s="523"/>
      <c r="X33" s="523"/>
      <c r="Y33" s="523"/>
      <c r="Z33" s="523"/>
      <c r="AA33" s="307"/>
    </row>
    <row r="34" spans="1:28" ht="17.100000000000001" customHeight="1">
      <c r="A34" s="1059" t="s">
        <v>67</v>
      </c>
      <c r="B34" s="1059"/>
      <c r="C34" s="6"/>
      <c r="D34" s="2"/>
      <c r="E34" s="220">
        <v>14611.00001620583</v>
      </c>
      <c r="F34" s="523">
        <v>718456902.58056617</v>
      </c>
      <c r="G34" s="523">
        <v>586318010.97541106</v>
      </c>
      <c r="H34" s="523">
        <v>131174204.5380694</v>
      </c>
      <c r="I34" s="523">
        <v>124407040.93267912</v>
      </c>
      <c r="J34" s="523">
        <v>120833538.90702257</v>
      </c>
      <c r="K34" s="523">
        <v>334728222.30414331</v>
      </c>
      <c r="L34" s="523">
        <v>2289511912.0767937</v>
      </c>
      <c r="M34" s="523">
        <v>216969941.02640209</v>
      </c>
      <c r="N34" s="1059" t="s">
        <v>67</v>
      </c>
      <c r="O34" s="1059"/>
      <c r="P34" s="6"/>
      <c r="Q34" s="2"/>
      <c r="R34" s="220">
        <v>128194.40250048101</v>
      </c>
      <c r="S34" s="66">
        <v>99421.097834429427</v>
      </c>
      <c r="T34" s="66">
        <v>28773.304666051801</v>
      </c>
      <c r="U34" s="220">
        <v>1762464.0103658331</v>
      </c>
      <c r="V34" s="523">
        <v>1919448.8128748438</v>
      </c>
      <c r="W34" s="523">
        <v>90944428.688558638</v>
      </c>
      <c r="X34" s="523">
        <v>566618355.21460295</v>
      </c>
      <c r="Y34" s="523">
        <v>548868515.26209915</v>
      </c>
      <c r="Z34" s="523">
        <v>725341300.80698621</v>
      </c>
      <c r="AA34" s="307"/>
      <c r="AB34" s="524"/>
    </row>
    <row r="35" spans="1:28" ht="17.100000000000001" customHeight="1">
      <c r="A35" s="7"/>
      <c r="B35" s="102" t="s">
        <v>30</v>
      </c>
      <c r="C35" s="7"/>
      <c r="D35" s="2"/>
      <c r="E35" s="220">
        <v>4793.9999998711646</v>
      </c>
      <c r="F35" s="523">
        <v>385782521.43500006</v>
      </c>
      <c r="G35" s="523">
        <v>323188770.97137332</v>
      </c>
      <c r="H35" s="523">
        <v>74904823.191092268</v>
      </c>
      <c r="I35" s="523">
        <v>71618532.801017269</v>
      </c>
      <c r="J35" s="523">
        <v>69647395.484098554</v>
      </c>
      <c r="K35" s="523">
        <v>206128033.92254731</v>
      </c>
      <c r="L35" s="523">
        <v>1549806299.3282592</v>
      </c>
      <c r="M35" s="523">
        <v>123036009.97734903</v>
      </c>
      <c r="N35" s="7"/>
      <c r="O35" s="102" t="s">
        <v>30</v>
      </c>
      <c r="P35" s="7"/>
      <c r="Q35" s="2"/>
      <c r="R35" s="220">
        <v>64457.89721538865</v>
      </c>
      <c r="S35" s="66">
        <v>50815.61152740637</v>
      </c>
      <c r="T35" s="66">
        <v>13642.28568798233</v>
      </c>
      <c r="U35" s="220">
        <v>651917.50933598937</v>
      </c>
      <c r="V35" s="523">
        <v>925205.44649560784</v>
      </c>
      <c r="W35" s="523">
        <v>52934587.33862213</v>
      </c>
      <c r="X35" s="523">
        <v>308112134.15917063</v>
      </c>
      <c r="Y35" s="523">
        <v>301499466.28854036</v>
      </c>
      <c r="Z35" s="523">
        <v>394777189.23597872</v>
      </c>
      <c r="AA35" s="307"/>
      <c r="AB35" s="524"/>
    </row>
    <row r="36" spans="1:28" ht="17.100000000000001" customHeight="1">
      <c r="A36" s="42"/>
      <c r="B36" s="42" t="s">
        <v>971</v>
      </c>
      <c r="C36" s="42"/>
      <c r="D36" s="46"/>
      <c r="E36" s="220">
        <v>1448.000000020279</v>
      </c>
      <c r="F36" s="523">
        <v>72015903.937386125</v>
      </c>
      <c r="G36" s="523">
        <v>67024034.864572302</v>
      </c>
      <c r="H36" s="523">
        <v>16654543.82638653</v>
      </c>
      <c r="I36" s="523">
        <v>15829537.076875942</v>
      </c>
      <c r="J36" s="523">
        <v>15592391.682680834</v>
      </c>
      <c r="K36" s="523">
        <v>39345676.168904111</v>
      </c>
      <c r="L36" s="523">
        <v>218512436.05975899</v>
      </c>
      <c r="M36" s="523">
        <v>34234466.815494195</v>
      </c>
      <c r="N36" s="42"/>
      <c r="O36" s="42" t="s">
        <v>971</v>
      </c>
      <c r="P36" s="42"/>
      <c r="Q36" s="46"/>
      <c r="R36" s="220">
        <v>15284.390171814139</v>
      </c>
      <c r="S36" s="66">
        <v>12319.484651471768</v>
      </c>
      <c r="T36" s="66">
        <v>2964.9055203423732</v>
      </c>
      <c r="U36" s="220">
        <v>79436.216484308112</v>
      </c>
      <c r="V36" s="523">
        <v>180329.17199405498</v>
      </c>
      <c r="W36" s="523">
        <v>11211481.854696123</v>
      </c>
      <c r="X36" s="523">
        <v>65216481.484403417</v>
      </c>
      <c r="Y36" s="523">
        <v>62394661.6480828</v>
      </c>
      <c r="Z36" s="523">
        <v>71507571.737423345</v>
      </c>
      <c r="AA36" s="307"/>
      <c r="AB36" s="524"/>
    </row>
    <row r="37" spans="1:28" ht="17.100000000000001" customHeight="1">
      <c r="A37" s="42"/>
      <c r="B37" s="42" t="s">
        <v>972</v>
      </c>
      <c r="C37" s="42"/>
      <c r="D37" s="46"/>
      <c r="E37" s="220">
        <v>1011.0000008480786</v>
      </c>
      <c r="F37" s="523">
        <v>185367150.47087491</v>
      </c>
      <c r="G37" s="523">
        <v>164377240.52869907</v>
      </c>
      <c r="H37" s="523">
        <v>40272920.466124415</v>
      </c>
      <c r="I37" s="523">
        <v>38554240.679683365</v>
      </c>
      <c r="J37" s="523">
        <v>37600393.893174104</v>
      </c>
      <c r="K37" s="523">
        <v>126002777.34217037</v>
      </c>
      <c r="L37" s="523">
        <v>1107247537.9772792</v>
      </c>
      <c r="M37" s="523">
        <v>63976768.489946932</v>
      </c>
      <c r="N37" s="42"/>
      <c r="O37" s="42" t="s">
        <v>972</v>
      </c>
      <c r="P37" s="42"/>
      <c r="Q37" s="46"/>
      <c r="R37" s="220">
        <v>31309.829039440807</v>
      </c>
      <c r="S37" s="66">
        <v>24821.909456090008</v>
      </c>
      <c r="T37" s="66">
        <v>6487.9195833508238</v>
      </c>
      <c r="U37" s="220">
        <v>225351.53695885267</v>
      </c>
      <c r="V37" s="523">
        <v>494247.27748779708</v>
      </c>
      <c r="W37" s="523">
        <v>29993363.985331066</v>
      </c>
      <c r="X37" s="523">
        <v>161414207.79974446</v>
      </c>
      <c r="Y37" s="523">
        <v>160937772.96285522</v>
      </c>
      <c r="Z37" s="523">
        <v>193637772.20601913</v>
      </c>
      <c r="AA37" s="307"/>
      <c r="AB37" s="524"/>
    </row>
    <row r="38" spans="1:28" ht="17.100000000000001" customHeight="1">
      <c r="A38" s="42"/>
      <c r="B38" s="42" t="s">
        <v>973</v>
      </c>
      <c r="C38" s="42"/>
      <c r="D38" s="46"/>
      <c r="E38" s="220">
        <v>1158.9999999869187</v>
      </c>
      <c r="F38" s="523">
        <v>74110271.666043758</v>
      </c>
      <c r="G38" s="523">
        <v>48799259.384691045</v>
      </c>
      <c r="H38" s="523">
        <v>7751499.9299654057</v>
      </c>
      <c r="I38" s="523">
        <v>7277078.5884027667</v>
      </c>
      <c r="J38" s="523">
        <v>6956594.2598998621</v>
      </c>
      <c r="K38" s="523">
        <v>22265716.469425276</v>
      </c>
      <c r="L38" s="523">
        <v>144159296.97346067</v>
      </c>
      <c r="M38" s="523">
        <v>16779028.954406392</v>
      </c>
      <c r="N38" s="42"/>
      <c r="O38" s="42" t="s">
        <v>973</v>
      </c>
      <c r="P38" s="42"/>
      <c r="Q38" s="46"/>
      <c r="R38" s="220">
        <v>8394.1946553606795</v>
      </c>
      <c r="S38" s="66">
        <v>6495.2362971127859</v>
      </c>
      <c r="T38" s="66">
        <v>1898.9583582478926</v>
      </c>
      <c r="U38" s="220">
        <v>252261.33459671331</v>
      </c>
      <c r="V38" s="523">
        <v>155899.49202826733</v>
      </c>
      <c r="W38" s="523">
        <v>6105904.957926943</v>
      </c>
      <c r="X38" s="523">
        <v>45571196.245097332</v>
      </c>
      <c r="Y38" s="523">
        <v>44103249.976796158</v>
      </c>
      <c r="Z38" s="523">
        <v>75347015.023033887</v>
      </c>
      <c r="AA38" s="307"/>
      <c r="AB38" s="524"/>
    </row>
    <row r="39" spans="1:28" ht="17.100000000000001" customHeight="1">
      <c r="A39" s="42"/>
      <c r="B39" s="42" t="s">
        <v>974</v>
      </c>
      <c r="C39" s="42"/>
      <c r="D39" s="46"/>
      <c r="E39" s="220">
        <v>1175.9999990158794</v>
      </c>
      <c r="F39" s="523">
        <v>54289195.360695399</v>
      </c>
      <c r="G39" s="523">
        <v>42988236.193410777</v>
      </c>
      <c r="H39" s="523">
        <v>10225858.968615832</v>
      </c>
      <c r="I39" s="523">
        <v>9957676.4560551029</v>
      </c>
      <c r="J39" s="523">
        <v>9498015.6483437642</v>
      </c>
      <c r="K39" s="523">
        <v>18513863.942046698</v>
      </c>
      <c r="L39" s="523">
        <v>79887028.317762598</v>
      </c>
      <c r="M39" s="523">
        <v>8045745.7175012538</v>
      </c>
      <c r="N39" s="42"/>
      <c r="O39" s="42" t="s">
        <v>974</v>
      </c>
      <c r="P39" s="42"/>
      <c r="Q39" s="46"/>
      <c r="R39" s="220">
        <v>9469.4833487730375</v>
      </c>
      <c r="S39" s="66">
        <v>7178.9811227317996</v>
      </c>
      <c r="T39" s="66">
        <v>2290.5022260412393</v>
      </c>
      <c r="U39" s="220">
        <v>94868.421296115121</v>
      </c>
      <c r="V39" s="523">
        <v>94729.504985487438</v>
      </c>
      <c r="W39" s="523">
        <v>5623836.5406679781</v>
      </c>
      <c r="X39" s="523">
        <v>35910248.629925676</v>
      </c>
      <c r="Y39" s="523">
        <v>34063781.700806208</v>
      </c>
      <c r="Z39" s="523">
        <v>54284830.269502349</v>
      </c>
      <c r="AA39" s="307"/>
      <c r="AB39" s="524"/>
    </row>
    <row r="40" spans="1:28" ht="17.100000000000001" customHeight="1">
      <c r="A40" s="42"/>
      <c r="B40" s="102" t="s">
        <v>32</v>
      </c>
      <c r="C40" s="42"/>
      <c r="D40" s="46"/>
      <c r="E40" s="220">
        <v>4528.0000020727457</v>
      </c>
      <c r="F40" s="523">
        <v>165417996.5270814</v>
      </c>
      <c r="G40" s="523">
        <v>127332529.78692244</v>
      </c>
      <c r="H40" s="523">
        <v>26215436.430996597</v>
      </c>
      <c r="I40" s="523">
        <v>24794423.158603854</v>
      </c>
      <c r="J40" s="523">
        <v>24120481.502277981</v>
      </c>
      <c r="K40" s="523">
        <v>57541234.01200787</v>
      </c>
      <c r="L40" s="523">
        <v>338381626.42578369</v>
      </c>
      <c r="M40" s="523">
        <v>39392420.033884726</v>
      </c>
      <c r="N40" s="42"/>
      <c r="O40" s="102" t="s">
        <v>32</v>
      </c>
      <c r="P40" s="42"/>
      <c r="Q40" s="46"/>
      <c r="R40" s="220">
        <v>29163.032533779988</v>
      </c>
      <c r="S40" s="66">
        <v>22037.355469449154</v>
      </c>
      <c r="T40" s="66">
        <v>7125.6770643308319</v>
      </c>
      <c r="U40" s="220">
        <v>304121.95991044771</v>
      </c>
      <c r="V40" s="523">
        <v>353824.25772418274</v>
      </c>
      <c r="W40" s="523">
        <v>18585720.821404863</v>
      </c>
      <c r="X40" s="523">
        <v>121883918.29890856</v>
      </c>
      <c r="Y40" s="523">
        <v>120726717.27588257</v>
      </c>
      <c r="Z40" s="523">
        <v>164467424.0868682</v>
      </c>
      <c r="AA40" s="307"/>
      <c r="AB40" s="524"/>
    </row>
    <row r="41" spans="1:28" ht="17.100000000000001" customHeight="1">
      <c r="A41" s="42"/>
      <c r="B41" s="42" t="s">
        <v>975</v>
      </c>
      <c r="C41" s="42"/>
      <c r="D41" s="46"/>
      <c r="E41" s="220">
        <v>2133.0000002842571</v>
      </c>
      <c r="F41" s="523">
        <v>114185354.63554604</v>
      </c>
      <c r="G41" s="523">
        <v>85914273.047253832</v>
      </c>
      <c r="H41" s="523">
        <v>18364841.994052455</v>
      </c>
      <c r="I41" s="523">
        <v>17551008.033478636</v>
      </c>
      <c r="J41" s="523">
        <v>17158722.618531901</v>
      </c>
      <c r="K41" s="523">
        <v>40827646.51318226</v>
      </c>
      <c r="L41" s="523">
        <v>275545266.72900629</v>
      </c>
      <c r="M41" s="523">
        <v>27653502.592872765</v>
      </c>
      <c r="N41" s="42"/>
      <c r="O41" s="42" t="s">
        <v>975</v>
      </c>
      <c r="P41" s="42"/>
      <c r="Q41" s="46"/>
      <c r="R41" s="220">
        <v>16180.455216146287</v>
      </c>
      <c r="S41" s="66">
        <v>12056.109134199842</v>
      </c>
      <c r="T41" s="66">
        <v>4124.3460819464335</v>
      </c>
      <c r="U41" s="220">
        <v>131149.89281734696</v>
      </c>
      <c r="V41" s="523">
        <v>202901.76809470978</v>
      </c>
      <c r="W41" s="523">
        <v>13696091.663317205</v>
      </c>
      <c r="X41" s="523">
        <v>81993403.359277323</v>
      </c>
      <c r="Y41" s="523">
        <v>82892574.312326819</v>
      </c>
      <c r="Z41" s="523">
        <v>113669622.46700311</v>
      </c>
      <c r="AA41" s="307"/>
      <c r="AB41" s="524"/>
    </row>
    <row r="42" spans="1:28" ht="17.100000000000001" customHeight="1">
      <c r="A42" s="42"/>
      <c r="B42" s="42" t="s">
        <v>976</v>
      </c>
      <c r="C42" s="42"/>
      <c r="D42" s="46"/>
      <c r="E42" s="220">
        <v>2395.0000017884827</v>
      </c>
      <c r="F42" s="523">
        <v>51232641.891535297</v>
      </c>
      <c r="G42" s="523">
        <v>41418256.739668608</v>
      </c>
      <c r="H42" s="523">
        <v>7850594.4369441662</v>
      </c>
      <c r="I42" s="523">
        <v>7243415.1251252266</v>
      </c>
      <c r="J42" s="523">
        <v>6961758.8837460289</v>
      </c>
      <c r="K42" s="523">
        <v>16713587.498825651</v>
      </c>
      <c r="L42" s="523">
        <v>62836359.696777068</v>
      </c>
      <c r="M42" s="523">
        <v>11738917.441011991</v>
      </c>
      <c r="N42" s="42"/>
      <c r="O42" s="42" t="s">
        <v>976</v>
      </c>
      <c r="P42" s="42"/>
      <c r="Q42" s="46"/>
      <c r="R42" s="220">
        <v>12982.577317633726</v>
      </c>
      <c r="S42" s="66">
        <v>9981.2463352493487</v>
      </c>
      <c r="T42" s="66">
        <v>3001.3309823843902</v>
      </c>
      <c r="U42" s="220">
        <v>172972.06709310072</v>
      </c>
      <c r="V42" s="523">
        <v>150922.48962947293</v>
      </c>
      <c r="W42" s="523">
        <v>4889629.1580876587</v>
      </c>
      <c r="X42" s="523">
        <v>39890514.939631142</v>
      </c>
      <c r="Y42" s="523">
        <v>37834142.963555701</v>
      </c>
      <c r="Z42" s="523">
        <v>50797801.619865097</v>
      </c>
      <c r="AA42" s="307"/>
      <c r="AB42" s="524"/>
    </row>
    <row r="43" spans="1:28" s="44" customFormat="1" ht="17.100000000000001" customHeight="1">
      <c r="A43" s="42"/>
      <c r="B43" s="102" t="s">
        <v>33</v>
      </c>
      <c r="C43" s="42"/>
      <c r="D43" s="46"/>
      <c r="E43" s="220">
        <v>4572.0000120504301</v>
      </c>
      <c r="F43" s="523">
        <v>158924106.70325908</v>
      </c>
      <c r="G43" s="523">
        <v>128163782.62375426</v>
      </c>
      <c r="H43" s="523">
        <v>27484897.606653534</v>
      </c>
      <c r="I43" s="523">
        <v>25545762.159785673</v>
      </c>
      <c r="J43" s="523">
        <v>24720535.1050971</v>
      </c>
      <c r="K43" s="523">
        <v>66883631.822351396</v>
      </c>
      <c r="L43" s="523">
        <v>387518523.39041376</v>
      </c>
      <c r="M43" s="523">
        <v>51824779.504564732</v>
      </c>
      <c r="N43" s="42"/>
      <c r="O43" s="102" t="s">
        <v>33</v>
      </c>
      <c r="P43" s="42"/>
      <c r="Q43" s="46"/>
      <c r="R43" s="220">
        <v>30870.228375695056</v>
      </c>
      <c r="S43" s="66">
        <v>23766.097247985814</v>
      </c>
      <c r="T43" s="66">
        <v>7104.1311277092236</v>
      </c>
      <c r="U43" s="220">
        <v>750680.12803211063</v>
      </c>
      <c r="V43" s="523">
        <v>554660.25369699497</v>
      </c>
      <c r="W43" s="523">
        <v>17905959.333078727</v>
      </c>
      <c r="X43" s="523">
        <v>129148195.39109924</v>
      </c>
      <c r="Y43" s="523">
        <v>119810728.78832339</v>
      </c>
      <c r="Z43" s="523">
        <v>157505352.48964944</v>
      </c>
      <c r="AA43" s="307"/>
      <c r="AB43" s="524"/>
    </row>
    <row r="44" spans="1:28" ht="17.100000000000001" customHeight="1">
      <c r="A44" s="42"/>
      <c r="B44" s="42" t="s">
        <v>977</v>
      </c>
      <c r="C44" s="42"/>
      <c r="D44" s="46"/>
      <c r="E44" s="220">
        <v>1243.0000012116491</v>
      </c>
      <c r="F44" s="523">
        <v>33539865.884060208</v>
      </c>
      <c r="G44" s="523">
        <v>27612348.851438597</v>
      </c>
      <c r="H44" s="523">
        <v>7121878.0938258879</v>
      </c>
      <c r="I44" s="523">
        <v>6610230.3414966129</v>
      </c>
      <c r="J44" s="523">
        <v>6394349.4100096766</v>
      </c>
      <c r="K44" s="523">
        <v>14555497.419974666</v>
      </c>
      <c r="L44" s="523">
        <v>69859979.371953711</v>
      </c>
      <c r="M44" s="523">
        <v>9730087.1888516061</v>
      </c>
      <c r="N44" s="42"/>
      <c r="O44" s="42" t="s">
        <v>977</v>
      </c>
      <c r="P44" s="42"/>
      <c r="Q44" s="46"/>
      <c r="R44" s="220">
        <v>7246.712633035374</v>
      </c>
      <c r="S44" s="66">
        <v>5614.5745836158576</v>
      </c>
      <c r="T44" s="66">
        <v>1632.1380494195112</v>
      </c>
      <c r="U44" s="220">
        <v>72815.516867228202</v>
      </c>
      <c r="V44" s="523">
        <v>92821.074861619854</v>
      </c>
      <c r="W44" s="523">
        <v>4529812.0437259628</v>
      </c>
      <c r="X44" s="523">
        <v>29067097.973649189</v>
      </c>
      <c r="Y44" s="523">
        <v>25331040.730108477</v>
      </c>
      <c r="Z44" s="523">
        <v>34372870.528143726</v>
      </c>
      <c r="AA44" s="307"/>
      <c r="AB44" s="524"/>
    </row>
    <row r="45" spans="1:28" ht="17.100000000000001" customHeight="1">
      <c r="A45" s="42"/>
      <c r="B45" s="42" t="s">
        <v>978</v>
      </c>
      <c r="C45" s="42"/>
      <c r="D45" s="46"/>
      <c r="E45" s="220">
        <v>1828.0000001124272</v>
      </c>
      <c r="F45" s="523">
        <v>92671362.999887243</v>
      </c>
      <c r="G45" s="523">
        <v>72406151.014170438</v>
      </c>
      <c r="H45" s="523">
        <v>15004274.348553974</v>
      </c>
      <c r="I45" s="523">
        <v>13998160.616345186</v>
      </c>
      <c r="J45" s="523">
        <v>13597223.265675593</v>
      </c>
      <c r="K45" s="523">
        <v>38595130.215044491</v>
      </c>
      <c r="L45" s="523">
        <v>257838306.78514957</v>
      </c>
      <c r="M45" s="523">
        <v>31603593.008707784</v>
      </c>
      <c r="N45" s="42"/>
      <c r="O45" s="42" t="s">
        <v>978</v>
      </c>
      <c r="P45" s="42"/>
      <c r="Q45" s="46"/>
      <c r="R45" s="220">
        <v>15475.303854911972</v>
      </c>
      <c r="S45" s="66">
        <v>12039.725030813361</v>
      </c>
      <c r="T45" s="66">
        <v>3435.5788240986135</v>
      </c>
      <c r="U45" s="220">
        <v>539482.80640457501</v>
      </c>
      <c r="V45" s="523">
        <v>330997.79561357666</v>
      </c>
      <c r="W45" s="523">
        <v>10092449.432104494</v>
      </c>
      <c r="X45" s="523">
        <v>72239450.573189512</v>
      </c>
      <c r="Y45" s="523">
        <v>68782721.96450828</v>
      </c>
      <c r="Z45" s="523">
        <v>89993281.330465972</v>
      </c>
      <c r="AA45" s="307"/>
      <c r="AB45" s="524"/>
    </row>
    <row r="46" spans="1:28" ht="17.100000000000001" customHeight="1">
      <c r="A46" s="42"/>
      <c r="B46" s="42" t="s">
        <v>979</v>
      </c>
      <c r="C46" s="42"/>
      <c r="D46" s="46"/>
      <c r="E46" s="220">
        <v>1501.0000107263659</v>
      </c>
      <c r="F46" s="523">
        <v>32712877.819311541</v>
      </c>
      <c r="G46" s="523">
        <v>28145282.758145306</v>
      </c>
      <c r="H46" s="523">
        <v>5358745.164273669</v>
      </c>
      <c r="I46" s="523">
        <v>4937371.2019438874</v>
      </c>
      <c r="J46" s="523">
        <v>4728962.4294118341</v>
      </c>
      <c r="K46" s="523">
        <v>13733004.187332422</v>
      </c>
      <c r="L46" s="523">
        <v>59820237.233310632</v>
      </c>
      <c r="M46" s="523">
        <v>10491099.307005318</v>
      </c>
      <c r="N46" s="42"/>
      <c r="O46" s="42" t="s">
        <v>979</v>
      </c>
      <c r="P46" s="42"/>
      <c r="Q46" s="46"/>
      <c r="R46" s="220">
        <v>8148.2118877476969</v>
      </c>
      <c r="S46" s="66">
        <v>6111.7976335565982</v>
      </c>
      <c r="T46" s="66">
        <v>2036.414254191104</v>
      </c>
      <c r="U46" s="220">
        <v>138381.80476030748</v>
      </c>
      <c r="V46" s="523">
        <v>130841.38322179845</v>
      </c>
      <c r="W46" s="523">
        <v>3283697.8572482895</v>
      </c>
      <c r="X46" s="523">
        <v>27841646.844260622</v>
      </c>
      <c r="Y46" s="523">
        <v>25696966.093706772</v>
      </c>
      <c r="Z46" s="523">
        <v>33139200.631039824</v>
      </c>
      <c r="AA46" s="307"/>
      <c r="AB46" s="524"/>
    </row>
    <row r="47" spans="1:28" ht="17.100000000000001" customHeight="1">
      <c r="A47" s="42"/>
      <c r="B47" s="102" t="s">
        <v>35</v>
      </c>
      <c r="C47" s="42"/>
      <c r="D47" s="46"/>
      <c r="E47" s="220">
        <v>717.00000221147445</v>
      </c>
      <c r="F47" s="523">
        <v>8332277.9152268777</v>
      </c>
      <c r="G47" s="523">
        <v>7632927.5933612939</v>
      </c>
      <c r="H47" s="523">
        <v>2569047.3093268606</v>
      </c>
      <c r="I47" s="523">
        <v>2448322.8132723174</v>
      </c>
      <c r="J47" s="523">
        <v>2345126.8155488158</v>
      </c>
      <c r="K47" s="523">
        <v>4175322.5472353632</v>
      </c>
      <c r="L47" s="523">
        <v>13805462.932333175</v>
      </c>
      <c r="M47" s="523">
        <v>2716731.5106038996</v>
      </c>
      <c r="N47" s="42"/>
      <c r="O47" s="102" t="s">
        <v>35</v>
      </c>
      <c r="P47" s="42"/>
      <c r="Q47" s="46"/>
      <c r="R47" s="220">
        <v>3703.2443756171674</v>
      </c>
      <c r="S47" s="66">
        <v>2802.0335895877333</v>
      </c>
      <c r="T47" s="66">
        <v>901.21078602943373</v>
      </c>
      <c r="U47" s="220">
        <v>55744.413087283072</v>
      </c>
      <c r="V47" s="523">
        <v>85758.854958061856</v>
      </c>
      <c r="W47" s="523">
        <v>1518161.1954528198</v>
      </c>
      <c r="X47" s="523">
        <v>7474107.3654243322</v>
      </c>
      <c r="Y47" s="523">
        <v>6831602.9093520716</v>
      </c>
      <c r="Z47" s="523">
        <v>8591334.9944910333</v>
      </c>
      <c r="AA47" s="307"/>
      <c r="AB47" s="524"/>
    </row>
    <row r="48" spans="1:28" ht="17.100000000000001" customHeight="1">
      <c r="A48" s="1059" t="s">
        <v>36</v>
      </c>
      <c r="B48" s="1059"/>
      <c r="C48" s="6"/>
      <c r="D48" s="2"/>
      <c r="E48" s="220">
        <v>323.99999414327948</v>
      </c>
      <c r="F48" s="523">
        <v>5907760.5880116392</v>
      </c>
      <c r="G48" s="523">
        <v>5311887.389813208</v>
      </c>
      <c r="H48" s="523">
        <v>1201001.346966804</v>
      </c>
      <c r="I48" s="523">
        <v>1151103.4903021057</v>
      </c>
      <c r="J48" s="523">
        <v>1097141.4714772077</v>
      </c>
      <c r="K48" s="523">
        <v>1964952.436697782</v>
      </c>
      <c r="L48" s="523">
        <v>7456025.8337081149</v>
      </c>
      <c r="M48" s="523">
        <v>1171538.2204971069</v>
      </c>
      <c r="N48" s="1059" t="s">
        <v>36</v>
      </c>
      <c r="O48" s="1059"/>
      <c r="P48" s="6"/>
      <c r="Q48" s="2"/>
      <c r="R48" s="220">
        <v>2205.0430982468411</v>
      </c>
      <c r="S48" s="66">
        <v>1978.7880982546969</v>
      </c>
      <c r="T48" s="66">
        <v>226.25499999214432</v>
      </c>
      <c r="U48" s="220">
        <v>20702.897114858788</v>
      </c>
      <c r="V48" s="523">
        <v>14534.525652850418</v>
      </c>
      <c r="W48" s="523">
        <v>668625.35131798929</v>
      </c>
      <c r="X48" s="523">
        <v>5070951.8737035925</v>
      </c>
      <c r="Y48" s="523">
        <v>5208415.2299501058</v>
      </c>
      <c r="Z48" s="523">
        <v>5924155.4217955116</v>
      </c>
      <c r="AA48" s="307"/>
      <c r="AB48" s="524"/>
    </row>
    <row r="49" spans="1:27" ht="17.100000000000001" customHeight="1">
      <c r="A49" s="1045" t="s">
        <v>166</v>
      </c>
      <c r="B49" s="1045"/>
      <c r="C49" s="1045"/>
      <c r="D49" s="2"/>
      <c r="E49" s="220"/>
      <c r="F49" s="523"/>
      <c r="G49" s="523"/>
      <c r="H49" s="523"/>
      <c r="I49" s="523"/>
      <c r="J49" s="523"/>
      <c r="K49" s="523"/>
      <c r="L49" s="523"/>
      <c r="M49" s="523"/>
      <c r="N49" s="1045" t="s">
        <v>166</v>
      </c>
      <c r="O49" s="1045"/>
      <c r="P49" s="1045"/>
      <c r="Q49" s="2"/>
      <c r="R49" s="220"/>
      <c r="S49" s="483"/>
      <c r="T49" s="483"/>
      <c r="U49" s="220"/>
      <c r="V49" s="523"/>
      <c r="W49" s="523"/>
      <c r="X49" s="523"/>
      <c r="Y49" s="523"/>
      <c r="Z49" s="523"/>
      <c r="AA49" s="307"/>
    </row>
    <row r="50" spans="1:27" ht="17.100000000000001" customHeight="1">
      <c r="A50" s="1059" t="s">
        <v>37</v>
      </c>
      <c r="B50" s="1059" t="s">
        <v>37</v>
      </c>
      <c r="C50" s="106"/>
      <c r="D50" s="2"/>
      <c r="E50" s="220">
        <v>5535.5039966196873</v>
      </c>
      <c r="F50" s="523">
        <v>339805776.44615376</v>
      </c>
      <c r="G50" s="523">
        <v>298449248.32604235</v>
      </c>
      <c r="H50" s="523">
        <v>60957469.107604645</v>
      </c>
      <c r="I50" s="523">
        <v>56869762.418085799</v>
      </c>
      <c r="J50" s="523">
        <v>55127164.664609551</v>
      </c>
      <c r="K50" s="523">
        <v>161195285.44633391</v>
      </c>
      <c r="L50" s="523">
        <v>1209563573.1172469</v>
      </c>
      <c r="M50" s="523">
        <v>97794124.050133318</v>
      </c>
      <c r="N50" s="1059" t="s">
        <v>37</v>
      </c>
      <c r="O50" s="1059" t="s">
        <v>37</v>
      </c>
      <c r="P50" s="106"/>
      <c r="Q50" s="2"/>
      <c r="R50" s="220">
        <v>61447.186086461646</v>
      </c>
      <c r="S50" s="68">
        <v>48072.778285852932</v>
      </c>
      <c r="T50" s="68">
        <v>13374.407800608749</v>
      </c>
      <c r="U50" s="220">
        <v>1257982.2817200569</v>
      </c>
      <c r="V50" s="523">
        <v>933993.59302594489</v>
      </c>
      <c r="W50" s="523">
        <v>41391622.387012973</v>
      </c>
      <c r="X50" s="523">
        <v>286960425.42907494</v>
      </c>
      <c r="Y50" s="523">
        <v>282596327.97778672</v>
      </c>
      <c r="Z50" s="523">
        <v>342341523.41296273</v>
      </c>
      <c r="AA50" s="307"/>
    </row>
    <row r="51" spans="1:27" ht="17.100000000000001" customHeight="1">
      <c r="A51" s="102"/>
      <c r="B51" s="102" t="s">
        <v>38</v>
      </c>
      <c r="C51" s="102"/>
      <c r="D51" s="46"/>
      <c r="E51" s="220">
        <v>3456.2344054082319</v>
      </c>
      <c r="F51" s="523">
        <v>131798565.600659</v>
      </c>
      <c r="G51" s="523">
        <v>118794664.67887628</v>
      </c>
      <c r="H51" s="523">
        <v>24731996.109486606</v>
      </c>
      <c r="I51" s="523">
        <v>22706450.130430706</v>
      </c>
      <c r="J51" s="523">
        <v>21759789.449743737</v>
      </c>
      <c r="K51" s="523">
        <v>61270406.644327</v>
      </c>
      <c r="L51" s="523">
        <v>289844499.46893823</v>
      </c>
      <c r="M51" s="523">
        <v>43314975.96749001</v>
      </c>
      <c r="N51" s="102"/>
      <c r="O51" s="102" t="s">
        <v>38</v>
      </c>
      <c r="P51" s="102"/>
      <c r="Q51" s="46"/>
      <c r="R51" s="220">
        <v>28157.72052604883</v>
      </c>
      <c r="S51" s="68">
        <v>22327.060491696779</v>
      </c>
      <c r="T51" s="68">
        <v>5830.6600343520431</v>
      </c>
      <c r="U51" s="220">
        <v>321892.53068305732</v>
      </c>
      <c r="V51" s="523">
        <v>441788.38857465237</v>
      </c>
      <c r="W51" s="523">
        <v>14738783.230615394</v>
      </c>
      <c r="X51" s="523">
        <v>110158373.11569576</v>
      </c>
      <c r="Y51" s="523">
        <v>107460267.28116626</v>
      </c>
      <c r="Z51" s="523">
        <v>131837985.81643628</v>
      </c>
      <c r="AA51" s="307"/>
    </row>
    <row r="52" spans="1:27" ht="17.100000000000001" customHeight="1">
      <c r="A52" s="102"/>
      <c r="B52" s="102" t="s">
        <v>39</v>
      </c>
      <c r="C52" s="102"/>
      <c r="D52" s="46"/>
      <c r="E52" s="483">
        <v>1304.9187615615062</v>
      </c>
      <c r="F52" s="525">
        <v>103271588.77692522</v>
      </c>
      <c r="G52" s="525">
        <v>87849905.216097265</v>
      </c>
      <c r="H52" s="525">
        <v>15948115.162871724</v>
      </c>
      <c r="I52" s="525">
        <v>14726961.582619555</v>
      </c>
      <c r="J52" s="525">
        <v>14418311.641567592</v>
      </c>
      <c r="K52" s="525">
        <v>57071072.599214062</v>
      </c>
      <c r="L52" s="525">
        <v>456030555.28303277</v>
      </c>
      <c r="M52" s="525">
        <v>27869082.635623246</v>
      </c>
      <c r="N52" s="102"/>
      <c r="O52" s="102" t="s">
        <v>39</v>
      </c>
      <c r="P52" s="102"/>
      <c r="Q52" s="46"/>
      <c r="R52" s="483">
        <v>18421.499308832917</v>
      </c>
      <c r="S52" s="68">
        <v>14113.074334995717</v>
      </c>
      <c r="T52" s="68">
        <v>4308.4249738372118</v>
      </c>
      <c r="U52" s="483">
        <v>155152.27508420829</v>
      </c>
      <c r="V52" s="525">
        <v>188573.70820953132</v>
      </c>
      <c r="W52" s="525">
        <v>12939080.731189201</v>
      </c>
      <c r="X52" s="525">
        <v>85501675.470190972</v>
      </c>
      <c r="Y52" s="525">
        <v>87892364.534536541</v>
      </c>
      <c r="Z52" s="525">
        <v>106636200.54586302</v>
      </c>
      <c r="AA52" s="307"/>
    </row>
    <row r="53" spans="1:27" ht="17.100000000000001" customHeight="1">
      <c r="A53" s="102"/>
      <c r="B53" s="102" t="s">
        <v>40</v>
      </c>
      <c r="C53" s="102"/>
      <c r="D53" s="46"/>
      <c r="E53" s="483">
        <v>774.35082964995104</v>
      </c>
      <c r="F53" s="525">
        <v>104735622.06856929</v>
      </c>
      <c r="G53" s="525">
        <v>91804678.431068555</v>
      </c>
      <c r="H53" s="525">
        <v>20277357.835246276</v>
      </c>
      <c r="I53" s="525">
        <v>19436350.705035571</v>
      </c>
      <c r="J53" s="525">
        <v>18949063.573298268</v>
      </c>
      <c r="K53" s="525">
        <v>42853806.202793151</v>
      </c>
      <c r="L53" s="525">
        <v>463688518.36527652</v>
      </c>
      <c r="M53" s="525">
        <v>26610065.447019793</v>
      </c>
      <c r="N53" s="102"/>
      <c r="O53" s="102" t="s">
        <v>40</v>
      </c>
      <c r="P53" s="102"/>
      <c r="Q53" s="46"/>
      <c r="R53" s="483">
        <v>14867.966251579903</v>
      </c>
      <c r="S53" s="68">
        <v>11632.643459160381</v>
      </c>
      <c r="T53" s="68">
        <v>3235.3227924195153</v>
      </c>
      <c r="U53" s="483">
        <v>780937.47595279058</v>
      </c>
      <c r="V53" s="525">
        <v>303631.49624176201</v>
      </c>
      <c r="W53" s="525">
        <v>13713758.425208347</v>
      </c>
      <c r="X53" s="525">
        <v>91300376.843188256</v>
      </c>
      <c r="Y53" s="525">
        <v>87243696.162083641</v>
      </c>
      <c r="Z53" s="525">
        <v>103867337.05066307</v>
      </c>
      <c r="AA53" s="307"/>
    </row>
    <row r="54" spans="1:27" ht="17.100000000000001" customHeight="1" thickBot="1">
      <c r="A54" s="1060" t="s">
        <v>41</v>
      </c>
      <c r="B54" s="1060"/>
      <c r="C54" s="104"/>
      <c r="D54" s="232"/>
      <c r="E54" s="227">
        <v>9399.496013729382</v>
      </c>
      <c r="F54" s="526">
        <v>384558886.72242528</v>
      </c>
      <c r="G54" s="526">
        <v>293180650.03918219</v>
      </c>
      <c r="H54" s="526">
        <v>71417736.777431533</v>
      </c>
      <c r="I54" s="526">
        <v>68688382.004895389</v>
      </c>
      <c r="J54" s="526">
        <v>66803515.713890009</v>
      </c>
      <c r="K54" s="526">
        <v>175497889.29450405</v>
      </c>
      <c r="L54" s="526">
        <v>1087404364.7932522</v>
      </c>
      <c r="M54" s="526">
        <v>120347355.19676635</v>
      </c>
      <c r="N54" s="1060" t="s">
        <v>41</v>
      </c>
      <c r="O54" s="1060"/>
      <c r="P54" s="104"/>
      <c r="Q54" s="232"/>
      <c r="R54" s="227">
        <v>68952.259512266144</v>
      </c>
      <c r="S54" s="77">
        <v>53327.107646830904</v>
      </c>
      <c r="T54" s="77">
        <v>15625.151865435218</v>
      </c>
      <c r="U54" s="227">
        <v>525184.62576063408</v>
      </c>
      <c r="V54" s="526">
        <v>999989.74550175213</v>
      </c>
      <c r="W54" s="526">
        <v>50221431.652863577</v>
      </c>
      <c r="X54" s="526">
        <v>284728881.65923154</v>
      </c>
      <c r="Y54" s="526">
        <v>271480602.51426238</v>
      </c>
      <c r="Z54" s="526">
        <v>388923932.81582016</v>
      </c>
      <c r="AA54" s="307"/>
    </row>
    <row r="55" spans="1:27" ht="12.6" customHeight="1">
      <c r="A55" s="527" t="s">
        <v>643</v>
      </c>
      <c r="B55" s="528"/>
      <c r="C55" s="528"/>
      <c r="D55" s="529"/>
      <c r="E55" s="528"/>
      <c r="F55" s="528"/>
      <c r="G55" s="528"/>
      <c r="H55" s="528"/>
      <c r="I55" s="530"/>
      <c r="N55" s="527" t="s">
        <v>644</v>
      </c>
      <c r="O55" s="531"/>
      <c r="P55" s="532"/>
      <c r="Q55" s="532"/>
      <c r="R55" s="532"/>
      <c r="S55" s="532"/>
      <c r="T55" s="532"/>
      <c r="U55" s="161"/>
      <c r="V55" s="161"/>
      <c r="W55" s="1061"/>
      <c r="X55" s="1061"/>
      <c r="Y55" s="1061"/>
      <c r="Z55" s="1061"/>
    </row>
    <row r="56" spans="1:27" ht="12.6" customHeight="1">
      <c r="A56" s="527" t="s">
        <v>645</v>
      </c>
      <c r="B56" s="528"/>
      <c r="C56" s="528"/>
      <c r="D56" s="529"/>
      <c r="E56" s="528"/>
      <c r="F56" s="528"/>
      <c r="G56" s="528"/>
      <c r="H56" s="528"/>
      <c r="I56" s="528"/>
      <c r="N56" s="527" t="s">
        <v>646</v>
      </c>
      <c r="O56" s="161"/>
      <c r="P56" s="161"/>
      <c r="Q56" s="161"/>
      <c r="R56" s="161"/>
      <c r="S56" s="161"/>
      <c r="T56" s="161"/>
      <c r="U56" s="161"/>
      <c r="V56" s="161"/>
      <c r="W56" s="1062"/>
      <c r="X56" s="1062"/>
      <c r="Y56" s="1062"/>
      <c r="Z56" s="1062"/>
    </row>
    <row r="57" spans="1:27" ht="12.6" customHeight="1">
      <c r="A57" s="527" t="s">
        <v>647</v>
      </c>
      <c r="B57" s="528"/>
      <c r="C57" s="528"/>
      <c r="D57" s="529"/>
      <c r="E57" s="528"/>
      <c r="F57" s="528"/>
      <c r="G57" s="528"/>
      <c r="H57" s="528"/>
      <c r="I57" s="528"/>
      <c r="O57" s="161"/>
      <c r="P57" s="161"/>
      <c r="Q57" s="161"/>
      <c r="R57" s="161"/>
      <c r="S57" s="161"/>
      <c r="T57" s="161"/>
      <c r="U57" s="161"/>
      <c r="V57" s="161"/>
      <c r="W57" s="1062"/>
      <c r="X57" s="1062"/>
      <c r="Y57" s="1062"/>
      <c r="Z57" s="1062"/>
    </row>
    <row r="58" spans="1:27" ht="12.6" customHeight="1">
      <c r="A58" s="527" t="s">
        <v>648</v>
      </c>
      <c r="B58" s="528"/>
      <c r="C58" s="528"/>
      <c r="D58" s="529"/>
      <c r="E58" s="528"/>
      <c r="F58" s="528"/>
      <c r="G58" s="528"/>
      <c r="H58" s="528"/>
      <c r="I58" s="528"/>
      <c r="O58" s="161"/>
      <c r="P58" s="161"/>
      <c r="Q58" s="161"/>
      <c r="R58" s="161"/>
      <c r="S58" s="161"/>
      <c r="T58" s="161"/>
      <c r="U58" s="161"/>
      <c r="V58" s="161"/>
      <c r="W58" s="1062"/>
      <c r="X58" s="1062"/>
      <c r="Y58" s="1062"/>
      <c r="Z58" s="1062"/>
    </row>
    <row r="59" spans="1:27">
      <c r="O59" s="14" t="s">
        <v>649</v>
      </c>
    </row>
    <row r="61" spans="1:27">
      <c r="B61" s="42" t="s">
        <v>1006</v>
      </c>
      <c r="E61" s="43">
        <f>E38+E39</f>
        <v>2334.9999990027982</v>
      </c>
      <c r="F61" s="43">
        <f t="shared" ref="F61:M61" si="0">F38+F39</f>
        <v>128399467.02673915</v>
      </c>
      <c r="G61" s="43">
        <f t="shared" si="0"/>
        <v>91787495.578101814</v>
      </c>
      <c r="H61" s="43">
        <f t="shared" si="0"/>
        <v>17977358.898581237</v>
      </c>
      <c r="I61" s="43">
        <f t="shared" si="0"/>
        <v>17234755.044457868</v>
      </c>
      <c r="J61" s="43">
        <f t="shared" si="0"/>
        <v>16454609.908243626</v>
      </c>
      <c r="K61" s="43">
        <f t="shared" si="0"/>
        <v>40779580.411471978</v>
      </c>
      <c r="L61" s="43">
        <f t="shared" si="0"/>
        <v>224046325.29122329</v>
      </c>
      <c r="M61" s="43">
        <f t="shared" si="0"/>
        <v>24824774.671907645</v>
      </c>
      <c r="O61" s="42" t="s">
        <v>1006</v>
      </c>
      <c r="R61" s="43">
        <f t="shared" ref="R61:Z61" si="1">R38+R39</f>
        <v>17863.678004133719</v>
      </c>
      <c r="S61" s="43">
        <f t="shared" si="1"/>
        <v>13674.217419844586</v>
      </c>
      <c r="T61" s="43">
        <f t="shared" si="1"/>
        <v>4189.4605842891324</v>
      </c>
      <c r="U61" s="43">
        <f t="shared" si="1"/>
        <v>347129.75589282846</v>
      </c>
      <c r="V61" s="43">
        <f t="shared" si="1"/>
        <v>250628.99701375476</v>
      </c>
      <c r="W61" s="43">
        <f t="shared" si="1"/>
        <v>11729741.498594921</v>
      </c>
      <c r="X61" s="43">
        <f t="shared" si="1"/>
        <v>81481444.875023007</v>
      </c>
      <c r="Y61" s="43">
        <f t="shared" si="1"/>
        <v>78167031.677602366</v>
      </c>
      <c r="Z61" s="43">
        <f t="shared" si="1"/>
        <v>129631845.29253623</v>
      </c>
    </row>
  </sheetData>
  <mergeCells count="70">
    <mergeCell ref="W55:Z58"/>
    <mergeCell ref="J1:K1"/>
    <mergeCell ref="N18:P18"/>
    <mergeCell ref="N50:O50"/>
    <mergeCell ref="N54:O54"/>
    <mergeCell ref="N8:P8"/>
    <mergeCell ref="N10:P10"/>
    <mergeCell ref="K3:K6"/>
    <mergeCell ref="U3:U6"/>
    <mergeCell ref="N17:P17"/>
    <mergeCell ref="N21:P21"/>
    <mergeCell ref="N20:P20"/>
    <mergeCell ref="N15:P15"/>
    <mergeCell ref="N19:P19"/>
    <mergeCell ref="Z3:Z6"/>
    <mergeCell ref="V3:V6"/>
    <mergeCell ref="A50:B50"/>
    <mergeCell ref="A54:B54"/>
    <mergeCell ref="N33:P33"/>
    <mergeCell ref="N24:P24"/>
    <mergeCell ref="A49:C49"/>
    <mergeCell ref="N49:P49"/>
    <mergeCell ref="N34:O34"/>
    <mergeCell ref="A34:B34"/>
    <mergeCell ref="N48:O48"/>
    <mergeCell ref="A48:B48"/>
    <mergeCell ref="A27:C27"/>
    <mergeCell ref="A33:C33"/>
    <mergeCell ref="N27:P27"/>
    <mergeCell ref="A24:C24"/>
    <mergeCell ref="W3:W6"/>
    <mergeCell ref="X3:X6"/>
    <mergeCell ref="Y3:Y6"/>
    <mergeCell ref="H3:H6"/>
    <mergeCell ref="N22:P22"/>
    <mergeCell ref="M3:M6"/>
    <mergeCell ref="L3:L6"/>
    <mergeCell ref="N11:P11"/>
    <mergeCell ref="N3:P6"/>
    <mergeCell ref="J3:J5"/>
    <mergeCell ref="N16:P16"/>
    <mergeCell ref="N13:P13"/>
    <mergeCell ref="N14:P14"/>
    <mergeCell ref="N7:P7"/>
    <mergeCell ref="N9:P9"/>
    <mergeCell ref="R3:T5"/>
    <mergeCell ref="A23:C23"/>
    <mergeCell ref="N23:P23"/>
    <mergeCell ref="A22:C22"/>
    <mergeCell ref="A11:C11"/>
    <mergeCell ref="A9:C9"/>
    <mergeCell ref="A17:C17"/>
    <mergeCell ref="N12:P12"/>
    <mergeCell ref="A20:C20"/>
    <mergeCell ref="A21:C21"/>
    <mergeCell ref="A18:C18"/>
    <mergeCell ref="A13:C13"/>
    <mergeCell ref="A12:C12"/>
    <mergeCell ref="A16:C16"/>
    <mergeCell ref="A15:C15"/>
    <mergeCell ref="A14:C14"/>
    <mergeCell ref="E3:E6"/>
    <mergeCell ref="A3:C6"/>
    <mergeCell ref="A19:C19"/>
    <mergeCell ref="G3:G6"/>
    <mergeCell ref="I3:I5"/>
    <mergeCell ref="A10:C10"/>
    <mergeCell ref="A7:C7"/>
    <mergeCell ref="F3:F6"/>
    <mergeCell ref="A8:C8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84" pageOrder="overThenDown" orientation="portrait" useFirstPageNumber="1" r:id="rId1"/>
  <headerFooter alignWithMargins="0">
    <oddFooter>&amp;C&amp;P</oddFooter>
  </headerFooter>
  <colBreaks count="1" manualBreakCount="1">
    <brk id="13" max="46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BM65"/>
  <sheetViews>
    <sheetView view="pageBreakPreview" zoomScaleNormal="50" zoomScaleSheetLayoutView="100" workbookViewId="0">
      <selection activeCell="A33" sqref="A33:C33"/>
    </sheetView>
  </sheetViews>
  <sheetFormatPr defaultRowHeight="15.75"/>
  <cols>
    <col min="1" max="1" width="2.28515625" style="14" customWidth="1"/>
    <col min="2" max="2" width="16.7109375" style="14" customWidth="1"/>
    <col min="3" max="3" width="1.42578125" style="14" customWidth="1"/>
    <col min="4" max="4" width="1.7109375" style="15" customWidth="1"/>
    <col min="5" max="5" width="10.7109375" style="43" customWidth="1"/>
    <col min="6" max="6" width="14.5703125" style="43" customWidth="1"/>
    <col min="7" max="9" width="15.7109375" style="43" customWidth="1"/>
    <col min="10" max="13" width="23.140625" style="43" customWidth="1"/>
    <col min="14" max="14" width="2.28515625" style="14" customWidth="1"/>
    <col min="15" max="15" width="15.7109375" style="14" customWidth="1"/>
    <col min="16" max="16" width="2.28515625" style="14" customWidth="1"/>
    <col min="17" max="17" width="1.7109375" style="15" customWidth="1"/>
    <col min="18" max="20" width="14" style="43" customWidth="1"/>
    <col min="21" max="22" width="19.7109375" style="43" customWidth="1"/>
    <col min="23" max="26" width="24.28515625" style="43" customWidth="1"/>
    <col min="27" max="16384" width="9.140625" style="43"/>
  </cols>
  <sheetData>
    <row r="1" spans="1:65" s="159" customFormat="1" ht="34.5" customHeight="1">
      <c r="A1" s="1067" t="s">
        <v>322</v>
      </c>
      <c r="B1" s="1067"/>
      <c r="C1" s="1067"/>
      <c r="D1" s="1067"/>
      <c r="E1" s="1067"/>
      <c r="F1" s="1067"/>
      <c r="G1" s="1067"/>
      <c r="H1" s="1067"/>
      <c r="I1" s="1067"/>
      <c r="J1" s="1063" t="s">
        <v>324</v>
      </c>
      <c r="K1" s="1063"/>
      <c r="L1" s="1063"/>
      <c r="M1" s="1063"/>
      <c r="N1" s="1067" t="s">
        <v>322</v>
      </c>
      <c r="O1" s="1067"/>
      <c r="P1" s="1067"/>
      <c r="Q1" s="1067"/>
      <c r="R1" s="1067"/>
      <c r="S1" s="1067"/>
      <c r="T1" s="1067"/>
      <c r="U1" s="1067"/>
      <c r="V1" s="1067"/>
      <c r="W1" s="1063" t="s">
        <v>323</v>
      </c>
      <c r="X1" s="1063"/>
      <c r="Y1" s="1063"/>
      <c r="Z1" s="1063"/>
    </row>
    <row r="2" spans="1:65" ht="12.95" customHeight="1" thickBot="1">
      <c r="A2" s="43"/>
      <c r="B2" s="161"/>
      <c r="C2" s="161"/>
      <c r="D2" s="162"/>
      <c r="M2" s="299" t="s">
        <v>351</v>
      </c>
      <c r="N2" s="479"/>
      <c r="O2" s="161"/>
      <c r="P2" s="161"/>
      <c r="Q2" s="162"/>
      <c r="Z2" s="299" t="s">
        <v>351</v>
      </c>
    </row>
    <row r="3" spans="1:65" s="254" customFormat="1" ht="15" customHeight="1">
      <c r="A3" s="1042" t="s">
        <v>2</v>
      </c>
      <c r="B3" s="1042"/>
      <c r="C3" s="1042"/>
      <c r="D3" s="165"/>
      <c r="E3" s="1039" t="s">
        <v>167</v>
      </c>
      <c r="F3" s="1039" t="s">
        <v>354</v>
      </c>
      <c r="G3" s="1039" t="s">
        <v>21</v>
      </c>
      <c r="H3" s="1039" t="s">
        <v>82</v>
      </c>
      <c r="I3" s="1064" t="s">
        <v>168</v>
      </c>
      <c r="J3" s="1053" t="s">
        <v>48</v>
      </c>
      <c r="K3" s="1039" t="s">
        <v>169</v>
      </c>
      <c r="L3" s="1039" t="s">
        <v>184</v>
      </c>
      <c r="M3" s="1039" t="s">
        <v>49</v>
      </c>
      <c r="N3" s="1042" t="s">
        <v>2</v>
      </c>
      <c r="O3" s="1042"/>
      <c r="P3" s="1042"/>
      <c r="Q3" s="165"/>
      <c r="R3" s="1046" t="s">
        <v>185</v>
      </c>
      <c r="S3" s="1056"/>
      <c r="T3" s="1050"/>
      <c r="U3" s="1039" t="s">
        <v>186</v>
      </c>
      <c r="V3" s="1039" t="s">
        <v>187</v>
      </c>
      <c r="W3" s="1050" t="s">
        <v>50</v>
      </c>
      <c r="X3" s="1039" t="s">
        <v>51</v>
      </c>
      <c r="Y3" s="1039" t="s">
        <v>52</v>
      </c>
      <c r="Z3" s="1046" t="s">
        <v>413</v>
      </c>
    </row>
    <row r="4" spans="1:65" s="254" customFormat="1" ht="15" customHeight="1">
      <c r="A4" s="1043"/>
      <c r="B4" s="1043"/>
      <c r="C4" s="1043"/>
      <c r="D4" s="170"/>
      <c r="E4" s="1040"/>
      <c r="F4" s="1040"/>
      <c r="G4" s="1040"/>
      <c r="H4" s="1040"/>
      <c r="I4" s="1065"/>
      <c r="J4" s="1054"/>
      <c r="K4" s="1040"/>
      <c r="L4" s="1040"/>
      <c r="M4" s="1040"/>
      <c r="N4" s="1043"/>
      <c r="O4" s="1043"/>
      <c r="P4" s="1043"/>
      <c r="Q4" s="170"/>
      <c r="R4" s="1047"/>
      <c r="S4" s="1057"/>
      <c r="T4" s="1051"/>
      <c r="U4" s="1040"/>
      <c r="V4" s="1040"/>
      <c r="W4" s="1051"/>
      <c r="X4" s="1040"/>
      <c r="Y4" s="1040"/>
      <c r="Z4" s="1047"/>
    </row>
    <row r="5" spans="1:65" s="254" customFormat="1" ht="15" customHeight="1">
      <c r="A5" s="1043"/>
      <c r="B5" s="1043"/>
      <c r="C5" s="1043"/>
      <c r="D5" s="170"/>
      <c r="E5" s="1040"/>
      <c r="F5" s="1040"/>
      <c r="G5" s="1040"/>
      <c r="H5" s="1040"/>
      <c r="I5" s="1066"/>
      <c r="J5" s="1055"/>
      <c r="K5" s="1040"/>
      <c r="L5" s="1040"/>
      <c r="M5" s="1040"/>
      <c r="N5" s="1043"/>
      <c r="O5" s="1043"/>
      <c r="P5" s="1043"/>
      <c r="Q5" s="170"/>
      <c r="R5" s="1048"/>
      <c r="S5" s="1058"/>
      <c r="T5" s="1052"/>
      <c r="U5" s="1040"/>
      <c r="V5" s="1040"/>
      <c r="W5" s="1051"/>
      <c r="X5" s="1040"/>
      <c r="Y5" s="1040"/>
      <c r="Z5" s="1047"/>
    </row>
    <row r="6" spans="1:65" s="259" customFormat="1" ht="48.75" customHeight="1">
      <c r="A6" s="1044"/>
      <c r="B6" s="1044"/>
      <c r="C6" s="1044"/>
      <c r="D6" s="174"/>
      <c r="E6" s="1041"/>
      <c r="F6" s="1041"/>
      <c r="G6" s="1041"/>
      <c r="H6" s="1041"/>
      <c r="I6" s="176" t="s">
        <v>55</v>
      </c>
      <c r="J6" s="257" t="s">
        <v>53</v>
      </c>
      <c r="K6" s="1041"/>
      <c r="L6" s="1041"/>
      <c r="M6" s="1041"/>
      <c r="N6" s="1044"/>
      <c r="O6" s="1044"/>
      <c r="P6" s="1044"/>
      <c r="Q6" s="174"/>
      <c r="R6" s="175" t="s">
        <v>70</v>
      </c>
      <c r="S6" s="175" t="s">
        <v>476</v>
      </c>
      <c r="T6" s="175" t="s">
        <v>477</v>
      </c>
      <c r="U6" s="1041"/>
      <c r="V6" s="1041"/>
      <c r="W6" s="1052"/>
      <c r="X6" s="1041"/>
      <c r="Y6" s="1041"/>
      <c r="Z6" s="1048"/>
    </row>
    <row r="7" spans="1:65" s="181" customFormat="1" ht="12.75" hidden="1" customHeight="1">
      <c r="A7" s="1049" t="s">
        <v>878</v>
      </c>
      <c r="B7" s="1049"/>
      <c r="C7" s="1049"/>
      <c r="D7" s="2"/>
      <c r="E7" s="178">
        <v>15868</v>
      </c>
      <c r="F7" s="179"/>
      <c r="G7" s="179">
        <v>603026494</v>
      </c>
      <c r="H7" s="179">
        <v>236139489</v>
      </c>
      <c r="I7" s="179">
        <v>228742370</v>
      </c>
      <c r="J7" s="179">
        <v>226443369</v>
      </c>
      <c r="K7" s="179">
        <v>267919195</v>
      </c>
      <c r="L7" s="179">
        <v>884014361</v>
      </c>
      <c r="M7" s="179">
        <v>182557765</v>
      </c>
      <c r="N7" s="1049" t="s">
        <v>878</v>
      </c>
      <c r="O7" s="1049"/>
      <c r="P7" s="1049"/>
      <c r="Q7" s="2"/>
      <c r="R7" s="178">
        <v>299953</v>
      </c>
      <c r="S7" s="179"/>
      <c r="T7" s="179"/>
      <c r="U7" s="179">
        <v>665306</v>
      </c>
      <c r="V7" s="179">
        <v>1500561</v>
      </c>
      <c r="W7" s="179">
        <v>134398980</v>
      </c>
      <c r="X7" s="179">
        <v>554575873</v>
      </c>
      <c r="Y7" s="179">
        <v>526282949</v>
      </c>
      <c r="Z7" s="179">
        <v>577217481</v>
      </c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307"/>
      <c r="AR7" s="307"/>
      <c r="AS7" s="307"/>
      <c r="AT7" s="307"/>
      <c r="AU7" s="307"/>
      <c r="AV7" s="307"/>
      <c r="AW7" s="307"/>
      <c r="AX7" s="307"/>
      <c r="AY7" s="307"/>
      <c r="AZ7" s="307"/>
      <c r="BA7" s="307"/>
      <c r="BB7" s="307"/>
      <c r="BC7" s="307"/>
      <c r="BD7" s="307"/>
      <c r="BE7" s="307"/>
      <c r="BF7" s="307"/>
      <c r="BG7" s="307"/>
      <c r="BH7" s="307"/>
      <c r="BI7" s="307"/>
      <c r="BJ7" s="307"/>
      <c r="BK7" s="307"/>
      <c r="BL7" s="307"/>
      <c r="BM7" s="307"/>
    </row>
    <row r="8" spans="1:65" s="181" customFormat="1" ht="12.75" hidden="1" customHeight="1">
      <c r="A8" s="1045" t="s">
        <v>879</v>
      </c>
      <c r="B8" s="1045"/>
      <c r="C8" s="1045"/>
      <c r="D8" s="2"/>
      <c r="E8" s="182">
        <v>15359.729863485445</v>
      </c>
      <c r="F8" s="183"/>
      <c r="G8" s="183">
        <v>494994273.78069001</v>
      </c>
      <c r="H8" s="183">
        <v>154947634.2259225</v>
      </c>
      <c r="I8" s="183">
        <v>147881489.17477137</v>
      </c>
      <c r="J8" s="183">
        <v>145674634.91233367</v>
      </c>
      <c r="K8" s="183">
        <v>265380930.84711596</v>
      </c>
      <c r="L8" s="183">
        <v>1212122873.0867617</v>
      </c>
      <c r="M8" s="183">
        <v>189058568.97157201</v>
      </c>
      <c r="N8" s="1045" t="s">
        <v>879</v>
      </c>
      <c r="O8" s="1045"/>
      <c r="P8" s="1045"/>
      <c r="Q8" s="2"/>
      <c r="R8" s="182">
        <v>245028.31251835014</v>
      </c>
      <c r="S8" s="183"/>
      <c r="T8" s="183"/>
      <c r="U8" s="183">
        <v>917907.97199039278</v>
      </c>
      <c r="V8" s="183">
        <v>1397307.4488225766</v>
      </c>
      <c r="W8" s="183">
        <v>123272356.01037998</v>
      </c>
      <c r="X8" s="183">
        <v>501494769.53363603</v>
      </c>
      <c r="Y8" s="183">
        <v>500259936.87579286</v>
      </c>
      <c r="Z8" s="183">
        <v>489940996.20230705</v>
      </c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307"/>
      <c r="AQ8" s="307"/>
      <c r="AR8" s="307"/>
      <c r="AS8" s="307"/>
      <c r="AT8" s="307"/>
      <c r="AU8" s="307"/>
      <c r="AV8" s="307"/>
      <c r="AW8" s="307"/>
      <c r="AX8" s="307"/>
      <c r="AY8" s="307"/>
      <c r="AZ8" s="307"/>
      <c r="BA8" s="307"/>
      <c r="BB8" s="307"/>
      <c r="BC8" s="307"/>
      <c r="BD8" s="307"/>
      <c r="BE8" s="307"/>
      <c r="BF8" s="307"/>
      <c r="BG8" s="307"/>
      <c r="BH8" s="307"/>
      <c r="BI8" s="307"/>
      <c r="BJ8" s="307"/>
      <c r="BK8" s="307"/>
      <c r="BL8" s="307"/>
      <c r="BM8" s="307"/>
    </row>
    <row r="9" spans="1:65" s="181" customFormat="1" ht="12.75" hidden="1" customHeight="1">
      <c r="A9" s="1045" t="s">
        <v>917</v>
      </c>
      <c r="B9" s="1045"/>
      <c r="C9" s="1045"/>
      <c r="D9" s="2"/>
      <c r="E9" s="182">
        <v>16753</v>
      </c>
      <c r="F9" s="183"/>
      <c r="G9" s="183">
        <v>487002541</v>
      </c>
      <c r="H9" s="183">
        <v>124334744</v>
      </c>
      <c r="I9" s="183">
        <v>119263459</v>
      </c>
      <c r="J9" s="183">
        <v>117073324</v>
      </c>
      <c r="K9" s="278" t="s">
        <v>77</v>
      </c>
      <c r="L9" s="183">
        <v>948584982</v>
      </c>
      <c r="M9" s="183">
        <v>292594178</v>
      </c>
      <c r="N9" s="1045" t="s">
        <v>917</v>
      </c>
      <c r="O9" s="1045"/>
      <c r="P9" s="1045"/>
      <c r="Q9" s="2"/>
      <c r="R9" s="182">
        <v>227442</v>
      </c>
      <c r="S9" s="183"/>
      <c r="T9" s="183"/>
      <c r="U9" s="183">
        <v>2748724</v>
      </c>
      <c r="V9" s="183">
        <v>2277419</v>
      </c>
      <c r="W9" s="183">
        <v>94437596</v>
      </c>
      <c r="X9" s="183">
        <v>506459891</v>
      </c>
      <c r="Y9" s="183">
        <v>489213132</v>
      </c>
      <c r="Z9" s="183">
        <v>483138909</v>
      </c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/>
      <c r="AR9" s="307"/>
      <c r="AS9" s="307"/>
      <c r="AT9" s="307"/>
      <c r="AU9" s="307"/>
      <c r="AV9" s="307"/>
      <c r="AW9" s="307"/>
      <c r="AX9" s="307"/>
      <c r="AY9" s="307"/>
      <c r="AZ9" s="307"/>
      <c r="BA9" s="307"/>
      <c r="BB9" s="307"/>
      <c r="BC9" s="307"/>
      <c r="BD9" s="307"/>
      <c r="BE9" s="307"/>
      <c r="BF9" s="307"/>
      <c r="BG9" s="307"/>
      <c r="BH9" s="307"/>
      <c r="BI9" s="307"/>
      <c r="BJ9" s="307"/>
      <c r="BK9" s="307"/>
      <c r="BL9" s="307"/>
      <c r="BM9" s="307"/>
    </row>
    <row r="10" spans="1:65" s="181" customFormat="1" ht="12.75" hidden="1" customHeight="1">
      <c r="A10" s="1045" t="s">
        <v>918</v>
      </c>
      <c r="B10" s="1045"/>
      <c r="C10" s="1045"/>
      <c r="D10" s="2"/>
      <c r="E10" s="182">
        <v>16709.810728069348</v>
      </c>
      <c r="F10" s="183"/>
      <c r="G10" s="183">
        <v>414737390.60567856</v>
      </c>
      <c r="H10" s="183">
        <v>116562601.85559039</v>
      </c>
      <c r="I10" s="183">
        <v>109429314.44336228</v>
      </c>
      <c r="J10" s="183">
        <v>107238593.52444988</v>
      </c>
      <c r="K10" s="183">
        <v>247400044.96104524</v>
      </c>
      <c r="L10" s="183">
        <v>887937777.42154884</v>
      </c>
      <c r="M10" s="183">
        <v>140865843.140623</v>
      </c>
      <c r="N10" s="1045" t="s">
        <v>918</v>
      </c>
      <c r="O10" s="1045"/>
      <c r="P10" s="1045"/>
      <c r="Q10" s="2"/>
      <c r="R10" s="182">
        <v>228813.06455282203</v>
      </c>
      <c r="S10" s="183"/>
      <c r="T10" s="183"/>
      <c r="U10" s="183">
        <v>1021801.3551703647</v>
      </c>
      <c r="V10" s="183">
        <v>1309253.9037219542</v>
      </c>
      <c r="W10" s="183">
        <v>91350274.64845255</v>
      </c>
      <c r="X10" s="183">
        <v>401820999.30479008</v>
      </c>
      <c r="Y10" s="183">
        <v>419108300.79884535</v>
      </c>
      <c r="Z10" s="183">
        <v>408986059.54365325</v>
      </c>
      <c r="AA10" s="307"/>
      <c r="AB10" s="307"/>
      <c r="AC10" s="307"/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  <c r="BA10" s="307"/>
      <c r="BB10" s="307"/>
      <c r="BC10" s="307"/>
      <c r="BD10" s="307"/>
      <c r="BE10" s="307"/>
      <c r="BF10" s="307"/>
      <c r="BG10" s="307"/>
      <c r="BH10" s="307"/>
      <c r="BI10" s="307"/>
      <c r="BJ10" s="307"/>
      <c r="BK10" s="307"/>
      <c r="BL10" s="307"/>
      <c r="BM10" s="307"/>
    </row>
    <row r="11" spans="1:65" s="181" customFormat="1" ht="12.75" hidden="1" customHeight="1">
      <c r="A11" s="1045" t="s">
        <v>919</v>
      </c>
      <c r="B11" s="1045"/>
      <c r="C11" s="1045"/>
      <c r="D11" s="2"/>
      <c r="E11" s="182">
        <v>16533.995190724807</v>
      </c>
      <c r="F11" s="183"/>
      <c r="G11" s="183">
        <v>481177186.66022843</v>
      </c>
      <c r="H11" s="183">
        <v>136657553.45562047</v>
      </c>
      <c r="I11" s="183">
        <v>129931448.67445837</v>
      </c>
      <c r="J11" s="183">
        <v>127518867.79717611</v>
      </c>
      <c r="K11" s="183">
        <v>282425075.65857679</v>
      </c>
      <c r="L11" s="149">
        <v>1094008385.2415526</v>
      </c>
      <c r="M11" s="183">
        <v>161385785.02982691</v>
      </c>
      <c r="N11" s="1045" t="s">
        <v>919</v>
      </c>
      <c r="O11" s="1045"/>
      <c r="P11" s="1045"/>
      <c r="Q11" s="2"/>
      <c r="R11" s="182">
        <v>228948.67022142731</v>
      </c>
      <c r="S11" s="183"/>
      <c r="T11" s="183"/>
      <c r="U11" s="183">
        <v>1130274.6968304445</v>
      </c>
      <c r="V11" s="183">
        <v>1398324.8235549179</v>
      </c>
      <c r="W11" s="183">
        <v>100773783.08861336</v>
      </c>
      <c r="X11" s="183">
        <v>444122840.59282225</v>
      </c>
      <c r="Y11" s="183">
        <v>476703908.25929618</v>
      </c>
      <c r="Z11" s="183">
        <v>476118838.14378631</v>
      </c>
      <c r="AA11" s="307"/>
      <c r="AB11" s="307"/>
      <c r="AC11" s="307"/>
      <c r="AD11" s="307"/>
      <c r="AE11" s="307"/>
      <c r="AF11" s="307"/>
      <c r="AG11" s="307"/>
      <c r="AH11" s="307"/>
      <c r="AI11" s="307"/>
      <c r="AJ11" s="307"/>
      <c r="AK11" s="307"/>
      <c r="AL11" s="307"/>
      <c r="AM11" s="307"/>
      <c r="AN11" s="307"/>
      <c r="AO11" s="307"/>
      <c r="AP11" s="307"/>
      <c r="AQ11" s="307"/>
      <c r="AR11" s="307"/>
      <c r="AS11" s="307"/>
      <c r="AT11" s="307"/>
      <c r="AU11" s="307"/>
      <c r="AV11" s="307"/>
      <c r="AW11" s="307"/>
      <c r="AX11" s="307"/>
      <c r="AY11" s="307"/>
      <c r="AZ11" s="307"/>
      <c r="BA11" s="307"/>
      <c r="BB11" s="307"/>
      <c r="BC11" s="307"/>
      <c r="BD11" s="307"/>
      <c r="BE11" s="307"/>
      <c r="BF11" s="307"/>
      <c r="BG11" s="307"/>
      <c r="BH11" s="307"/>
      <c r="BI11" s="307"/>
      <c r="BJ11" s="307"/>
      <c r="BK11" s="307"/>
      <c r="BL11" s="307"/>
      <c r="BM11" s="307"/>
    </row>
    <row r="12" spans="1:65" s="181" customFormat="1" ht="13.7" hidden="1" customHeight="1">
      <c r="A12" s="1045" t="s">
        <v>920</v>
      </c>
      <c r="B12" s="1045"/>
      <c r="C12" s="1045"/>
      <c r="D12" s="2"/>
      <c r="E12" s="50">
        <v>13011.99059823642</v>
      </c>
      <c r="F12" s="50"/>
      <c r="G12" s="50">
        <v>529227099.51266408</v>
      </c>
      <c r="H12" s="50">
        <v>140429977.5173316</v>
      </c>
      <c r="I12" s="50">
        <v>134200549.10319635</v>
      </c>
      <c r="J12" s="50">
        <v>132168544.60800523</v>
      </c>
      <c r="K12" s="50">
        <v>259722000.93643233</v>
      </c>
      <c r="L12" s="149">
        <v>1104507474.4175601</v>
      </c>
      <c r="M12" s="50">
        <v>143334000.27478242</v>
      </c>
      <c r="N12" s="1045" t="s">
        <v>920</v>
      </c>
      <c r="O12" s="1045"/>
      <c r="P12" s="1045"/>
      <c r="Q12" s="2"/>
      <c r="R12" s="50">
        <v>193925.71732453088</v>
      </c>
      <c r="S12" s="50"/>
      <c r="T12" s="50"/>
      <c r="U12" s="50">
        <v>752804.04328510386</v>
      </c>
      <c r="V12" s="50">
        <v>1193573.853800901</v>
      </c>
      <c r="W12" s="50">
        <v>104616357.15462527</v>
      </c>
      <c r="X12" s="50">
        <v>468911586.1162464</v>
      </c>
      <c r="Y12" s="50">
        <v>496488994.83943087</v>
      </c>
      <c r="Z12" s="50">
        <v>525924646.66538167</v>
      </c>
      <c r="AA12" s="307"/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7"/>
      <c r="AR12" s="307"/>
      <c r="AS12" s="307"/>
      <c r="AT12" s="307"/>
      <c r="AU12" s="307"/>
      <c r="AV12" s="307"/>
      <c r="AW12" s="307"/>
      <c r="AX12" s="307"/>
      <c r="AY12" s="307"/>
      <c r="AZ12" s="307"/>
      <c r="BA12" s="307"/>
      <c r="BB12" s="307"/>
      <c r="BC12" s="307"/>
      <c r="BD12" s="307"/>
      <c r="BE12" s="307"/>
      <c r="BF12" s="307"/>
      <c r="BG12" s="307"/>
      <c r="BH12" s="307"/>
      <c r="BI12" s="307"/>
      <c r="BJ12" s="307"/>
      <c r="BK12" s="307"/>
      <c r="BL12" s="307"/>
      <c r="BM12" s="307"/>
    </row>
    <row r="13" spans="1:65" s="181" customFormat="1" ht="6" hidden="1" customHeight="1">
      <c r="A13" s="1045" t="s">
        <v>921</v>
      </c>
      <c r="B13" s="1045"/>
      <c r="C13" s="1045"/>
      <c r="D13" s="2"/>
      <c r="E13" s="50">
        <v>12681.999974313834</v>
      </c>
      <c r="F13" s="50"/>
      <c r="G13" s="50">
        <v>552581020.29235148</v>
      </c>
      <c r="H13" s="50">
        <v>141106805.42693427</v>
      </c>
      <c r="I13" s="50">
        <v>134446210.27928859</v>
      </c>
      <c r="J13" s="50">
        <v>132072575.80386156</v>
      </c>
      <c r="K13" s="50">
        <v>271931798.65626091</v>
      </c>
      <c r="L13" s="149">
        <v>1110604457.444062</v>
      </c>
      <c r="M13" s="50">
        <v>149366518.39722168</v>
      </c>
      <c r="N13" s="1045" t="s">
        <v>921</v>
      </c>
      <c r="O13" s="1045"/>
      <c r="P13" s="1045"/>
      <c r="Q13" s="2"/>
      <c r="R13" s="50">
        <v>166140.25630622066</v>
      </c>
      <c r="S13" s="50"/>
      <c r="T13" s="50"/>
      <c r="U13" s="50">
        <v>1144522.0611239518</v>
      </c>
      <c r="V13" s="50">
        <v>1230727.2783956565</v>
      </c>
      <c r="W13" s="50">
        <v>100988053.15670443</v>
      </c>
      <c r="X13" s="50">
        <v>500920199.75254083</v>
      </c>
      <c r="Y13" s="50">
        <v>529763432.86957943</v>
      </c>
      <c r="Z13" s="50">
        <v>544276746.5873183</v>
      </c>
      <c r="AA13" s="307"/>
      <c r="AB13" s="307"/>
      <c r="AC13" s="307"/>
      <c r="AD13" s="307"/>
      <c r="AE13" s="307"/>
      <c r="AF13" s="307"/>
      <c r="AG13" s="307"/>
      <c r="AH13" s="307"/>
      <c r="AI13" s="307"/>
      <c r="AJ13" s="307"/>
      <c r="AK13" s="307"/>
      <c r="AL13" s="307"/>
      <c r="AM13" s="307"/>
      <c r="AN13" s="307"/>
      <c r="AO13" s="307"/>
      <c r="AP13" s="307"/>
      <c r="AQ13" s="307"/>
      <c r="AR13" s="307"/>
      <c r="AS13" s="307"/>
      <c r="AT13" s="307"/>
      <c r="AU13" s="307"/>
      <c r="AV13" s="307"/>
      <c r="AW13" s="307"/>
      <c r="AX13" s="307"/>
      <c r="AY13" s="307"/>
      <c r="AZ13" s="307"/>
      <c r="BA13" s="307"/>
      <c r="BB13" s="307"/>
      <c r="BC13" s="307"/>
      <c r="BD13" s="307"/>
      <c r="BE13" s="307"/>
      <c r="BF13" s="307"/>
      <c r="BG13" s="307"/>
      <c r="BH13" s="307"/>
      <c r="BI13" s="307"/>
      <c r="BJ13" s="307"/>
      <c r="BK13" s="307"/>
      <c r="BL13" s="307"/>
      <c r="BM13" s="307"/>
    </row>
    <row r="14" spans="1:65" s="181" customFormat="1" ht="14.1" hidden="1" customHeight="1">
      <c r="A14" s="1045" t="s">
        <v>922</v>
      </c>
      <c r="B14" s="1045"/>
      <c r="C14" s="1045"/>
      <c r="D14" s="2"/>
      <c r="E14" s="50">
        <v>12737</v>
      </c>
      <c r="F14" s="185" t="s">
        <v>818</v>
      </c>
      <c r="G14" s="50">
        <v>601944046.60906851</v>
      </c>
      <c r="H14" s="50">
        <v>172902573.34486184</v>
      </c>
      <c r="I14" s="50">
        <v>166376177.84396973</v>
      </c>
      <c r="J14" s="50">
        <v>163946830.756715</v>
      </c>
      <c r="K14" s="185" t="s">
        <v>818</v>
      </c>
      <c r="L14" s="149">
        <v>1814153456.0773289</v>
      </c>
      <c r="M14" s="50">
        <v>165085444.02328008</v>
      </c>
      <c r="N14" s="1045" t="s">
        <v>922</v>
      </c>
      <c r="O14" s="1045"/>
      <c r="P14" s="1045"/>
      <c r="Q14" s="2"/>
      <c r="R14" s="50">
        <v>155909.24169496537</v>
      </c>
      <c r="S14" s="185" t="s">
        <v>818</v>
      </c>
      <c r="T14" s="185" t="s">
        <v>818</v>
      </c>
      <c r="U14" s="50">
        <v>1675244.8222376767</v>
      </c>
      <c r="V14" s="50">
        <v>1627805.9595102945</v>
      </c>
      <c r="W14" s="50">
        <v>100995805.8924465</v>
      </c>
      <c r="X14" s="50">
        <v>558221856.29158294</v>
      </c>
      <c r="Y14" s="50">
        <v>536794692.29690802</v>
      </c>
      <c r="Z14" s="50">
        <v>593815353.6740514</v>
      </c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307"/>
      <c r="AL14" s="307"/>
      <c r="AM14" s="307"/>
      <c r="AN14" s="307"/>
      <c r="AO14" s="307"/>
      <c r="AP14" s="307"/>
      <c r="AQ14" s="307"/>
      <c r="AR14" s="307"/>
      <c r="AS14" s="307"/>
      <c r="AT14" s="307"/>
      <c r="AU14" s="307"/>
      <c r="AV14" s="307"/>
      <c r="AW14" s="307"/>
      <c r="AX14" s="307"/>
      <c r="AY14" s="307"/>
      <c r="AZ14" s="307"/>
      <c r="BA14" s="307"/>
      <c r="BB14" s="307"/>
      <c r="BC14" s="307"/>
      <c r="BD14" s="307"/>
      <c r="BE14" s="307"/>
      <c r="BF14" s="307"/>
      <c r="BG14" s="307"/>
      <c r="BH14" s="307"/>
      <c r="BI14" s="307"/>
      <c r="BJ14" s="307"/>
      <c r="BK14" s="307"/>
      <c r="BL14" s="307"/>
      <c r="BM14" s="307"/>
    </row>
    <row r="15" spans="1:65" s="181" customFormat="1" ht="14.1" hidden="1" customHeight="1">
      <c r="A15" s="1045" t="s">
        <v>923</v>
      </c>
      <c r="B15" s="1045"/>
      <c r="C15" s="1045"/>
      <c r="D15" s="2"/>
      <c r="E15" s="50">
        <v>13442</v>
      </c>
      <c r="F15" s="185" t="s">
        <v>818</v>
      </c>
      <c r="G15" s="50">
        <v>577199200.16932678</v>
      </c>
      <c r="H15" s="50">
        <v>132123235.68076555</v>
      </c>
      <c r="I15" s="50">
        <v>125800730.50156009</v>
      </c>
      <c r="J15" s="50">
        <v>123054810.73974641</v>
      </c>
      <c r="K15" s="50">
        <v>301856174.15928191</v>
      </c>
      <c r="L15" s="149">
        <v>1858282579.7641816</v>
      </c>
      <c r="M15" s="50">
        <v>160251243.33020073</v>
      </c>
      <c r="N15" s="1045" t="s">
        <v>923</v>
      </c>
      <c r="O15" s="1045"/>
      <c r="P15" s="1045"/>
      <c r="Q15" s="2"/>
      <c r="R15" s="50">
        <v>145594.46687390516</v>
      </c>
      <c r="S15" s="185" t="s">
        <v>818</v>
      </c>
      <c r="T15" s="185" t="s">
        <v>818</v>
      </c>
      <c r="U15" s="50">
        <v>1522551.5788164332</v>
      </c>
      <c r="V15" s="50">
        <v>1744777.1177986255</v>
      </c>
      <c r="W15" s="50">
        <v>91708987.744631439</v>
      </c>
      <c r="X15" s="50">
        <v>568348194.85530388</v>
      </c>
      <c r="Y15" s="50">
        <v>553974123.4326942</v>
      </c>
      <c r="Z15" s="50">
        <v>566441852.06325817</v>
      </c>
      <c r="AA15" s="307"/>
      <c r="AB15" s="307"/>
      <c r="AC15" s="307"/>
      <c r="AD15" s="307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307"/>
      <c r="AZ15" s="307"/>
      <c r="BA15" s="307"/>
      <c r="BB15" s="307"/>
      <c r="BC15" s="307"/>
      <c r="BD15" s="307"/>
      <c r="BE15" s="307"/>
      <c r="BF15" s="307"/>
      <c r="BG15" s="307"/>
      <c r="BH15" s="307"/>
      <c r="BI15" s="307"/>
      <c r="BJ15" s="307"/>
      <c r="BK15" s="307"/>
      <c r="BL15" s="307"/>
      <c r="BM15" s="307"/>
    </row>
    <row r="16" spans="1:65" s="181" customFormat="1" ht="14.25" hidden="1" customHeight="1">
      <c r="A16" s="1045" t="s">
        <v>924</v>
      </c>
      <c r="B16" s="1045"/>
      <c r="C16" s="1045"/>
      <c r="D16" s="2"/>
      <c r="E16" s="50">
        <v>13388.599999999908</v>
      </c>
      <c r="F16" s="185" t="s">
        <v>818</v>
      </c>
      <c r="G16" s="50">
        <v>591176187.09769368</v>
      </c>
      <c r="H16" s="50">
        <v>120556714.0841175</v>
      </c>
      <c r="I16" s="50">
        <v>114978894.91229565</v>
      </c>
      <c r="J16" s="50">
        <v>112835526.38669783</v>
      </c>
      <c r="K16" s="50">
        <v>291833489.91973096</v>
      </c>
      <c r="L16" s="149">
        <v>1616947529.8692384</v>
      </c>
      <c r="M16" s="50">
        <v>163700524.03846496</v>
      </c>
      <c r="N16" s="1045" t="s">
        <v>924</v>
      </c>
      <c r="O16" s="1045"/>
      <c r="P16" s="1045"/>
      <c r="Q16" s="2"/>
      <c r="R16" s="50">
        <v>138340.60233372761</v>
      </c>
      <c r="S16" s="185" t="s">
        <v>818</v>
      </c>
      <c r="T16" s="185" t="s">
        <v>818</v>
      </c>
      <c r="U16" s="50">
        <v>1505639.2912882366</v>
      </c>
      <c r="V16" s="50">
        <v>1647108.8644710421</v>
      </c>
      <c r="W16" s="50">
        <v>83099466.536731362</v>
      </c>
      <c r="X16" s="50">
        <v>554808898.00771308</v>
      </c>
      <c r="Y16" s="50">
        <v>560070365.17429125</v>
      </c>
      <c r="Z16" s="50">
        <v>656177276.44288492</v>
      </c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07"/>
      <c r="AR16" s="307"/>
      <c r="AS16" s="307"/>
      <c r="AT16" s="307"/>
      <c r="AU16" s="307"/>
      <c r="AV16" s="307"/>
      <c r="AW16" s="307"/>
      <c r="AX16" s="307"/>
      <c r="AY16" s="307"/>
      <c r="AZ16" s="307"/>
      <c r="BA16" s="307"/>
      <c r="BB16" s="307"/>
      <c r="BC16" s="307"/>
      <c r="BD16" s="307"/>
      <c r="BE16" s="307"/>
      <c r="BF16" s="307"/>
      <c r="BG16" s="307"/>
      <c r="BH16" s="307"/>
      <c r="BI16" s="307"/>
      <c r="BJ16" s="307"/>
      <c r="BK16" s="307"/>
      <c r="BL16" s="307"/>
      <c r="BM16" s="307"/>
    </row>
    <row r="17" spans="1:65" s="181" customFormat="1" ht="21" hidden="1" customHeight="1">
      <c r="A17" s="1045" t="s">
        <v>925</v>
      </c>
      <c r="B17" s="1045"/>
      <c r="C17" s="1045"/>
      <c r="D17" s="2"/>
      <c r="E17" s="50">
        <v>13660.999999999831</v>
      </c>
      <c r="F17" s="185">
        <v>579860441.43710458</v>
      </c>
      <c r="G17" s="50">
        <v>521853082.56788772</v>
      </c>
      <c r="H17" s="50">
        <v>114209071.72259532</v>
      </c>
      <c r="I17" s="50">
        <v>108932434.94433889</v>
      </c>
      <c r="J17" s="50">
        <v>106831180.82943276</v>
      </c>
      <c r="K17" s="50">
        <v>288555885.87464345</v>
      </c>
      <c r="L17" s="149">
        <v>1677734614.1587782</v>
      </c>
      <c r="M17" s="50">
        <v>163975341.56943136</v>
      </c>
      <c r="N17" s="1045" t="s">
        <v>925</v>
      </c>
      <c r="O17" s="1045"/>
      <c r="P17" s="1045"/>
      <c r="Q17" s="2"/>
      <c r="R17" s="50">
        <v>138234.84637123178</v>
      </c>
      <c r="S17" s="185" t="s">
        <v>819</v>
      </c>
      <c r="T17" s="185" t="s">
        <v>819</v>
      </c>
      <c r="U17" s="50">
        <v>1340545.7013436405</v>
      </c>
      <c r="V17" s="50">
        <v>1481877.0060730912</v>
      </c>
      <c r="W17" s="50">
        <v>85250071.846333385</v>
      </c>
      <c r="X17" s="50">
        <v>522478788.68525565</v>
      </c>
      <c r="Y17" s="50">
        <v>496601977.69840121</v>
      </c>
      <c r="Z17" s="50">
        <v>589267785.70478284</v>
      </c>
      <c r="AA17" s="307"/>
    </row>
    <row r="18" spans="1:65" s="181" customFormat="1" ht="15.75" hidden="1" customHeight="1">
      <c r="A18" s="1045" t="s">
        <v>926</v>
      </c>
      <c r="B18" s="1045"/>
      <c r="C18" s="1045"/>
      <c r="D18" s="2"/>
      <c r="E18" s="50">
        <v>13884.215801226181</v>
      </c>
      <c r="F18" s="50">
        <v>681935234.71638656</v>
      </c>
      <c r="G18" s="50">
        <v>590578353.62427771</v>
      </c>
      <c r="H18" s="50">
        <v>132616498.29063189</v>
      </c>
      <c r="I18" s="50">
        <v>127158101.81991786</v>
      </c>
      <c r="J18" s="50">
        <v>124925498.47528592</v>
      </c>
      <c r="K18" s="50">
        <v>310325617.37253189</v>
      </c>
      <c r="L18" s="149">
        <v>1905911401.124707</v>
      </c>
      <c r="M18" s="50">
        <v>191003037.46149382</v>
      </c>
      <c r="N18" s="1045" t="s">
        <v>926</v>
      </c>
      <c r="O18" s="1045"/>
      <c r="P18" s="1045"/>
      <c r="Q18" s="2"/>
      <c r="R18" s="50">
        <v>148534.99487466394</v>
      </c>
      <c r="S18" s="185" t="s">
        <v>819</v>
      </c>
      <c r="T18" s="185" t="s">
        <v>819</v>
      </c>
      <c r="U18" s="50">
        <v>1841108.1828474416</v>
      </c>
      <c r="V18" s="50">
        <v>2000575.7073713548</v>
      </c>
      <c r="W18" s="50">
        <v>92997450.038911462</v>
      </c>
      <c r="X18" s="50">
        <v>568764615.59845173</v>
      </c>
      <c r="Y18" s="50">
        <v>552869850.08385503</v>
      </c>
      <c r="Z18" s="50">
        <v>671690683.89932191</v>
      </c>
      <c r="AA18" s="307"/>
    </row>
    <row r="19" spans="1:65" s="181" customFormat="1" ht="15" customHeight="1">
      <c r="A19" s="1045" t="s">
        <v>927</v>
      </c>
      <c r="B19" s="1045"/>
      <c r="C19" s="1045"/>
      <c r="D19" s="2"/>
      <c r="E19" s="50">
        <v>14177.803997248742</v>
      </c>
      <c r="F19" s="188" t="s">
        <v>400</v>
      </c>
      <c r="G19" s="50">
        <v>607232241.20353246</v>
      </c>
      <c r="H19" s="50">
        <v>170233624.52638614</v>
      </c>
      <c r="I19" s="50">
        <v>164245224.22820398</v>
      </c>
      <c r="J19" s="50">
        <v>161919933.57253072</v>
      </c>
      <c r="K19" s="188" t="s">
        <v>400</v>
      </c>
      <c r="L19" s="149">
        <v>1892556986.2822149</v>
      </c>
      <c r="M19" s="149">
        <v>148617411.34197381</v>
      </c>
      <c r="N19" s="1045" t="s">
        <v>927</v>
      </c>
      <c r="O19" s="1045"/>
      <c r="P19" s="1045"/>
      <c r="Q19" s="2"/>
      <c r="R19" s="50">
        <v>159165.50983377962</v>
      </c>
      <c r="S19" s="188" t="s">
        <v>400</v>
      </c>
      <c r="T19" s="188" t="s">
        <v>400</v>
      </c>
      <c r="U19" s="188" t="s">
        <v>400</v>
      </c>
      <c r="V19" s="188" t="s">
        <v>400</v>
      </c>
      <c r="W19" s="50">
        <v>92730519.819716066</v>
      </c>
      <c r="X19" s="50">
        <v>615069412.16025329</v>
      </c>
      <c r="Y19" s="50">
        <v>549122917.60196519</v>
      </c>
      <c r="Z19" s="50">
        <v>823498454.81412208</v>
      </c>
      <c r="AA19" s="307"/>
    </row>
    <row r="20" spans="1:65" s="181" customFormat="1" ht="15" customHeight="1">
      <c r="A20" s="1045" t="s">
        <v>928</v>
      </c>
      <c r="B20" s="1045"/>
      <c r="C20" s="1045"/>
      <c r="D20" s="2"/>
      <c r="E20" s="50">
        <v>14412.000000000007</v>
      </c>
      <c r="F20" s="50">
        <v>683633555.04922509</v>
      </c>
      <c r="G20" s="50">
        <v>574744237.52682424</v>
      </c>
      <c r="H20" s="50">
        <v>131374634.68082477</v>
      </c>
      <c r="I20" s="50">
        <v>124814594.74142577</v>
      </c>
      <c r="J20" s="50">
        <v>122412551.35178688</v>
      </c>
      <c r="K20" s="50">
        <v>339716985.98869389</v>
      </c>
      <c r="L20" s="149">
        <v>1918058080.3343196</v>
      </c>
      <c r="M20" s="50">
        <v>190678611.62853298</v>
      </c>
      <c r="N20" s="1045" t="s">
        <v>928</v>
      </c>
      <c r="O20" s="1045"/>
      <c r="P20" s="1045"/>
      <c r="Q20" s="2"/>
      <c r="R20" s="50">
        <v>140111.07516775819</v>
      </c>
      <c r="S20" s="183">
        <v>108761.0742814828</v>
      </c>
      <c r="T20" s="183">
        <v>31350.000886275262</v>
      </c>
      <c r="U20" s="50">
        <v>1660390.3623854367</v>
      </c>
      <c r="V20" s="50">
        <v>1756119.1635437559</v>
      </c>
      <c r="W20" s="50">
        <v>86813527.393054515</v>
      </c>
      <c r="X20" s="50">
        <v>534135758.89420092</v>
      </c>
      <c r="Y20" s="50">
        <v>520308124.59398508</v>
      </c>
      <c r="Z20" s="50">
        <v>632667814.62181973</v>
      </c>
      <c r="AA20" s="307"/>
    </row>
    <row r="21" spans="1:65" s="181" customFormat="1" ht="15" customHeight="1">
      <c r="A21" s="1045" t="s">
        <v>929</v>
      </c>
      <c r="B21" s="1045"/>
      <c r="C21" s="1045"/>
      <c r="D21" s="2"/>
      <c r="E21" s="50">
        <v>14563.000000000739</v>
      </c>
      <c r="F21" s="50">
        <v>662761579.58153081</v>
      </c>
      <c r="G21" s="50">
        <v>567799791.59006059</v>
      </c>
      <c r="H21" s="50">
        <v>130182199.14308508</v>
      </c>
      <c r="I21" s="50">
        <v>121182714.18985589</v>
      </c>
      <c r="J21" s="50">
        <v>118259046.89004888</v>
      </c>
      <c r="K21" s="50">
        <v>319772959.59404802</v>
      </c>
      <c r="L21" s="149">
        <v>2003052329.1130562</v>
      </c>
      <c r="M21" s="50">
        <v>190414740.88586792</v>
      </c>
      <c r="N21" s="1045" t="s">
        <v>929</v>
      </c>
      <c r="O21" s="1045"/>
      <c r="P21" s="1045"/>
      <c r="Q21" s="2"/>
      <c r="R21" s="50">
        <v>123945.6041718116</v>
      </c>
      <c r="S21" s="183">
        <v>96355.270638620423</v>
      </c>
      <c r="T21" s="183">
        <v>27590.333533190998</v>
      </c>
      <c r="U21" s="50">
        <v>1915678.4862596062</v>
      </c>
      <c r="V21" s="50">
        <v>2040716.3029215096</v>
      </c>
      <c r="W21" s="50">
        <v>83777665.684641898</v>
      </c>
      <c r="X21" s="50">
        <v>546872863.31227016</v>
      </c>
      <c r="Y21" s="50">
        <v>529869670.19716895</v>
      </c>
      <c r="Z21" s="50">
        <v>660637293.25934732</v>
      </c>
      <c r="AA21" s="307"/>
    </row>
    <row r="22" spans="1:65" s="181" customFormat="1" ht="15" customHeight="1">
      <c r="A22" s="1045" t="s">
        <v>930</v>
      </c>
      <c r="B22" s="1045"/>
      <c r="C22" s="1045"/>
      <c r="D22" s="2"/>
      <c r="E22" s="50">
        <v>14821.000000244734</v>
      </c>
      <c r="F22" s="50">
        <v>716262327.50647795</v>
      </c>
      <c r="G22" s="50">
        <v>610787773.83475637</v>
      </c>
      <c r="H22" s="50">
        <v>141458110.44594923</v>
      </c>
      <c r="I22" s="50">
        <v>133752145.98488064</v>
      </c>
      <c r="J22" s="50">
        <v>130833517.95855026</v>
      </c>
      <c r="K22" s="50">
        <v>332871018.1152972</v>
      </c>
      <c r="L22" s="149">
        <v>2263187709.1592302</v>
      </c>
      <c r="M22" s="50">
        <v>207419774.22403622</v>
      </c>
      <c r="N22" s="1045" t="s">
        <v>930</v>
      </c>
      <c r="O22" s="1045"/>
      <c r="P22" s="1045"/>
      <c r="Q22" s="2"/>
      <c r="R22" s="50">
        <v>129748.91678256127</v>
      </c>
      <c r="S22" s="183">
        <v>100458.06187200011</v>
      </c>
      <c r="T22" s="183">
        <v>29290.854910561215</v>
      </c>
      <c r="U22" s="50">
        <v>1955725.3214343444</v>
      </c>
      <c r="V22" s="50">
        <v>2098289.8951048465</v>
      </c>
      <c r="W22" s="50">
        <v>90608212.810112476</v>
      </c>
      <c r="X22" s="50">
        <v>587953906.54716015</v>
      </c>
      <c r="Y22" s="50">
        <v>565869419.78643441</v>
      </c>
      <c r="Z22" s="50">
        <v>711622729.22326112</v>
      </c>
      <c r="AA22" s="307"/>
    </row>
    <row r="23" spans="1:65" s="181" customFormat="1" ht="15" customHeight="1">
      <c r="A23" s="1045" t="s">
        <v>931</v>
      </c>
      <c r="B23" s="1045"/>
      <c r="C23" s="1045"/>
      <c r="D23" s="2"/>
      <c r="E23" s="50">
        <v>14935.000010349095</v>
      </c>
      <c r="F23" s="50">
        <v>724364663.16857815</v>
      </c>
      <c r="G23" s="50">
        <v>591629898.36522436</v>
      </c>
      <c r="H23" s="50">
        <v>132375205.88503619</v>
      </c>
      <c r="I23" s="50">
        <v>125558144.42298125</v>
      </c>
      <c r="J23" s="50">
        <v>121930680.37849981</v>
      </c>
      <c r="K23" s="50">
        <v>336693174.74084091</v>
      </c>
      <c r="L23" s="149">
        <v>2296967937.9105015</v>
      </c>
      <c r="M23" s="50">
        <v>218141479.24689919</v>
      </c>
      <c r="N23" s="1045" t="s">
        <v>931</v>
      </c>
      <c r="O23" s="1045"/>
      <c r="P23" s="1045"/>
      <c r="Q23" s="2"/>
      <c r="R23" s="50">
        <v>130399.44559872786</v>
      </c>
      <c r="S23" s="50">
        <v>101399.88593268413</v>
      </c>
      <c r="T23" s="50">
        <v>28999.559666043951</v>
      </c>
      <c r="U23" s="50">
        <v>1783166.907480692</v>
      </c>
      <c r="V23" s="50">
        <v>1933983.3385276946</v>
      </c>
      <c r="W23" s="50">
        <v>91613054.039876625</v>
      </c>
      <c r="X23" s="50">
        <v>571689307.08830655</v>
      </c>
      <c r="Y23" s="50">
        <v>554076930.49204898</v>
      </c>
      <c r="Z23" s="50">
        <v>731265456.22878206</v>
      </c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307"/>
      <c r="AP23" s="307"/>
      <c r="AQ23" s="307"/>
      <c r="AR23" s="307"/>
      <c r="AS23" s="307"/>
      <c r="AT23" s="307"/>
      <c r="AU23" s="307"/>
      <c r="AV23" s="307"/>
      <c r="AW23" s="307"/>
      <c r="AX23" s="307"/>
      <c r="AY23" s="307"/>
      <c r="AZ23" s="307"/>
      <c r="BA23" s="307"/>
      <c r="BB23" s="307"/>
      <c r="BC23" s="307"/>
      <c r="BD23" s="307"/>
      <c r="BE23" s="307"/>
      <c r="BF23" s="307"/>
      <c r="BG23" s="307"/>
      <c r="BH23" s="307"/>
      <c r="BI23" s="307"/>
      <c r="BJ23" s="307"/>
      <c r="BK23" s="307"/>
      <c r="BL23" s="307"/>
      <c r="BM23" s="307"/>
    </row>
    <row r="24" spans="1:65" ht="18" customHeight="1">
      <c r="A24" s="1045" t="s">
        <v>739</v>
      </c>
      <c r="B24" s="1045"/>
      <c r="C24" s="1045"/>
      <c r="D24" s="2"/>
      <c r="E24" s="50"/>
      <c r="F24" s="50"/>
      <c r="G24" s="50"/>
      <c r="H24" s="50"/>
      <c r="I24" s="50"/>
      <c r="J24" s="50"/>
      <c r="K24" s="50"/>
      <c r="L24" s="50"/>
      <c r="M24" s="50"/>
      <c r="N24" s="1045" t="s">
        <v>739</v>
      </c>
      <c r="O24" s="1045"/>
      <c r="P24" s="1045"/>
      <c r="Q24" s="2"/>
      <c r="R24" s="50"/>
      <c r="S24" s="50"/>
      <c r="T24" s="50"/>
      <c r="U24" s="50"/>
      <c r="V24" s="50"/>
      <c r="W24" s="50"/>
      <c r="X24" s="50"/>
      <c r="Y24" s="50"/>
      <c r="Z24" s="50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</row>
    <row r="25" spans="1:65" ht="14.1" customHeight="1">
      <c r="A25" s="102"/>
      <c r="B25" s="42" t="s">
        <v>932</v>
      </c>
      <c r="C25" s="102"/>
      <c r="D25" s="46"/>
      <c r="E25" s="220">
        <v>12062.189293253257</v>
      </c>
      <c r="F25" s="220">
        <v>185350687.18377122</v>
      </c>
      <c r="G25" s="220">
        <v>145711698.48979121</v>
      </c>
      <c r="H25" s="220">
        <v>28792508.341095097</v>
      </c>
      <c r="I25" s="220">
        <v>26813003.197637279</v>
      </c>
      <c r="J25" s="220">
        <v>25216519.308625732</v>
      </c>
      <c r="K25" s="220">
        <v>93017407.340411112</v>
      </c>
      <c r="L25" s="67">
        <v>303512304.26486611</v>
      </c>
      <c r="M25" s="220">
        <v>75499834.996538416</v>
      </c>
      <c r="N25" s="102"/>
      <c r="O25" s="42" t="s">
        <v>932</v>
      </c>
      <c r="P25" s="102"/>
      <c r="Q25" s="46"/>
      <c r="R25" s="220">
        <v>39710.983793846077</v>
      </c>
      <c r="S25" s="66">
        <v>29245.396916659993</v>
      </c>
      <c r="T25" s="66">
        <v>10465.586877185986</v>
      </c>
      <c r="U25" s="220">
        <v>586579.93718244962</v>
      </c>
      <c r="V25" s="220">
        <v>750653.37147634348</v>
      </c>
      <c r="W25" s="220">
        <v>19397080.748414051</v>
      </c>
      <c r="X25" s="220">
        <v>147152320.00091738</v>
      </c>
      <c r="Y25" s="220">
        <v>136895945.51930538</v>
      </c>
      <c r="Z25" s="220">
        <v>185610071.79635978</v>
      </c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</row>
    <row r="26" spans="1:65" ht="14.1" customHeight="1">
      <c r="A26" s="102"/>
      <c r="B26" s="42" t="s">
        <v>933</v>
      </c>
      <c r="C26" s="102"/>
      <c r="D26" s="46"/>
      <c r="E26" s="220">
        <v>1590.7871587611608</v>
      </c>
      <c r="F26" s="220">
        <v>114474724.24026625</v>
      </c>
      <c r="G26" s="220">
        <v>89286677.543931007</v>
      </c>
      <c r="H26" s="220">
        <v>21013381.001568377</v>
      </c>
      <c r="I26" s="220">
        <v>20013812.436244387</v>
      </c>
      <c r="J26" s="220">
        <v>19578627.186457869</v>
      </c>
      <c r="K26" s="220">
        <v>54495599.806682646</v>
      </c>
      <c r="L26" s="67">
        <v>250736749.13229144</v>
      </c>
      <c r="M26" s="220">
        <v>33938788.233941905</v>
      </c>
      <c r="N26" s="102"/>
      <c r="O26" s="42" t="s">
        <v>933</v>
      </c>
      <c r="P26" s="102"/>
      <c r="Q26" s="46"/>
      <c r="R26" s="220">
        <v>21453.105967550069</v>
      </c>
      <c r="S26" s="66">
        <v>16950.33423712098</v>
      </c>
      <c r="T26" s="66">
        <v>4502.7717304290645</v>
      </c>
      <c r="U26" s="220">
        <v>109431.15781054838</v>
      </c>
      <c r="V26" s="220">
        <v>200173.76642178468</v>
      </c>
      <c r="W26" s="220">
        <v>15505453.091540413</v>
      </c>
      <c r="X26" s="220">
        <v>83702099.450802833</v>
      </c>
      <c r="Y26" s="220">
        <v>83133061.157749146</v>
      </c>
      <c r="Z26" s="220">
        <v>117183183.82203683</v>
      </c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</row>
    <row r="27" spans="1:65" ht="14.1" customHeight="1">
      <c r="A27" s="102"/>
      <c r="B27" s="42" t="s">
        <v>934</v>
      </c>
      <c r="C27" s="102"/>
      <c r="D27" s="46"/>
      <c r="E27" s="220">
        <v>967.75941516304442</v>
      </c>
      <c r="F27" s="220">
        <v>162674789.31907305</v>
      </c>
      <c r="G27" s="220">
        <v>127610794.67618486</v>
      </c>
      <c r="H27" s="220">
        <v>29995580.655132122</v>
      </c>
      <c r="I27" s="220">
        <v>28582866.674717508</v>
      </c>
      <c r="J27" s="220">
        <v>28016349.895852052</v>
      </c>
      <c r="K27" s="220">
        <v>67030981.82705728</v>
      </c>
      <c r="L27" s="67">
        <v>441343330.05710262</v>
      </c>
      <c r="M27" s="220">
        <v>42309820.359888859</v>
      </c>
      <c r="N27" s="102"/>
      <c r="O27" s="42" t="s">
        <v>934</v>
      </c>
      <c r="P27" s="102"/>
      <c r="Q27" s="46"/>
      <c r="R27" s="220">
        <v>27828.928235894342</v>
      </c>
      <c r="S27" s="66">
        <v>22162.448443320714</v>
      </c>
      <c r="T27" s="66">
        <v>5666.4797925736102</v>
      </c>
      <c r="U27" s="220">
        <v>175279.38299007426</v>
      </c>
      <c r="V27" s="220">
        <v>227380.80392701633</v>
      </c>
      <c r="W27" s="220">
        <v>21416063.756564245</v>
      </c>
      <c r="X27" s="220">
        <v>119063702.68419144</v>
      </c>
      <c r="Y27" s="220">
        <v>116475371.8989929</v>
      </c>
      <c r="Z27" s="220">
        <v>161094965.99767736</v>
      </c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</row>
    <row r="28" spans="1:65" ht="14.1" customHeight="1">
      <c r="A28" s="102"/>
      <c r="B28" s="42" t="s">
        <v>935</v>
      </c>
      <c r="C28" s="102"/>
      <c r="D28" s="46"/>
      <c r="E28" s="220">
        <v>217.48097990629876</v>
      </c>
      <c r="F28" s="220">
        <v>82448042.525641873</v>
      </c>
      <c r="G28" s="220">
        <v>65846536.883490786</v>
      </c>
      <c r="H28" s="220">
        <v>15412715.477245426</v>
      </c>
      <c r="I28" s="220">
        <v>14841923.07336163</v>
      </c>
      <c r="J28" s="220">
        <v>14519077.166250274</v>
      </c>
      <c r="K28" s="220">
        <v>26348100.441407334</v>
      </c>
      <c r="L28" s="67">
        <v>255395995.41571733</v>
      </c>
      <c r="M28" s="220">
        <v>15790987.461798083</v>
      </c>
      <c r="N28" s="102"/>
      <c r="O28" s="42" t="s">
        <v>935</v>
      </c>
      <c r="P28" s="102"/>
      <c r="Q28" s="46"/>
      <c r="R28" s="220">
        <v>15815.195458580134</v>
      </c>
      <c r="S28" s="66">
        <v>12571.701233541182</v>
      </c>
      <c r="T28" s="66">
        <v>3243.4942250389531</v>
      </c>
      <c r="U28" s="220">
        <v>68349.237375168843</v>
      </c>
      <c r="V28" s="220">
        <v>87688.22990663434</v>
      </c>
      <c r="W28" s="220">
        <v>11824108.021794047</v>
      </c>
      <c r="X28" s="220">
        <v>65409295.625502042</v>
      </c>
      <c r="Y28" s="220">
        <v>63800536.906952649</v>
      </c>
      <c r="Z28" s="220">
        <v>86519572.785209</v>
      </c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</row>
    <row r="29" spans="1:65" ht="14.1" customHeight="1">
      <c r="A29" s="102"/>
      <c r="B29" s="42" t="s">
        <v>936</v>
      </c>
      <c r="C29" s="102"/>
      <c r="D29" s="46"/>
      <c r="E29" s="220">
        <v>77.783163265306129</v>
      </c>
      <c r="F29" s="220">
        <v>93090144.763826579</v>
      </c>
      <c r="G29" s="220">
        <v>79629866.667826563</v>
      </c>
      <c r="H29" s="220">
        <v>21071443.499994896</v>
      </c>
      <c r="I29" s="220">
        <v>20038811.045020398</v>
      </c>
      <c r="J29" s="220">
        <v>19697856.860313777</v>
      </c>
      <c r="K29" s="220">
        <v>50013489.143280625</v>
      </c>
      <c r="L29" s="67">
        <v>461529628.7685231</v>
      </c>
      <c r="M29" s="220">
        <v>24400617.82673214</v>
      </c>
      <c r="N29" s="102"/>
      <c r="O29" s="42" t="s">
        <v>936</v>
      </c>
      <c r="P29" s="102"/>
      <c r="Q29" s="46"/>
      <c r="R29" s="220">
        <v>12589.232142857143</v>
      </c>
      <c r="S29" s="66">
        <v>9907.0051020408173</v>
      </c>
      <c r="T29" s="66">
        <v>2682.2270408163267</v>
      </c>
      <c r="U29" s="220">
        <v>134250.83212244898</v>
      </c>
      <c r="V29" s="220">
        <v>409302.91679591831</v>
      </c>
      <c r="W29" s="220">
        <v>11966560.169563772</v>
      </c>
      <c r="X29" s="220">
        <v>74028385.930892885</v>
      </c>
      <c r="Y29" s="220">
        <v>70885029.319048509</v>
      </c>
      <c r="Z29" s="220">
        <v>91620714.073500007</v>
      </c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</row>
    <row r="30" spans="1:65" ht="14.1" customHeight="1">
      <c r="A30" s="102"/>
      <c r="B30" s="42" t="s">
        <v>937</v>
      </c>
      <c r="C30" s="102"/>
      <c r="D30" s="46"/>
      <c r="E30" s="220">
        <v>19</v>
      </c>
      <c r="F30" s="220">
        <v>86326275.136000007</v>
      </c>
      <c r="G30" s="220">
        <v>83544324.104000017</v>
      </c>
      <c r="H30" s="220">
        <v>16089576.910000002</v>
      </c>
      <c r="I30" s="220">
        <v>15267727.996000001</v>
      </c>
      <c r="J30" s="220">
        <v>14902249.960999999</v>
      </c>
      <c r="K30" s="220">
        <v>45787596.182000004</v>
      </c>
      <c r="L30" s="67">
        <v>584449930.27199996</v>
      </c>
      <c r="M30" s="220">
        <v>26201430.367999997</v>
      </c>
      <c r="N30" s="102"/>
      <c r="O30" s="42" t="s">
        <v>937</v>
      </c>
      <c r="P30" s="102"/>
      <c r="Q30" s="46"/>
      <c r="R30" s="220">
        <v>13002</v>
      </c>
      <c r="S30" s="66">
        <v>10563</v>
      </c>
      <c r="T30" s="66">
        <v>2439</v>
      </c>
      <c r="U30" s="220">
        <v>709276.36</v>
      </c>
      <c r="V30" s="220">
        <v>258784.25</v>
      </c>
      <c r="W30" s="220">
        <v>11503788.252</v>
      </c>
      <c r="X30" s="220">
        <v>82333503.396000013</v>
      </c>
      <c r="Y30" s="220">
        <v>82886985.689999998</v>
      </c>
      <c r="Z30" s="220">
        <v>89236947.753999993</v>
      </c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</row>
    <row r="31" spans="1:65" ht="18.75" customHeight="1">
      <c r="A31" s="1045" t="s">
        <v>740</v>
      </c>
      <c r="B31" s="1045"/>
      <c r="C31" s="1045"/>
      <c r="D31" s="2"/>
      <c r="E31" s="220"/>
      <c r="F31" s="220"/>
      <c r="G31" s="220"/>
      <c r="H31" s="220"/>
      <c r="I31" s="220"/>
      <c r="J31" s="220"/>
      <c r="K31" s="220"/>
      <c r="L31" s="220"/>
      <c r="M31" s="220"/>
      <c r="N31" s="1045" t="s">
        <v>740</v>
      </c>
      <c r="O31" s="1045"/>
      <c r="P31" s="1045"/>
      <c r="Q31" s="2"/>
      <c r="R31" s="220"/>
      <c r="S31" s="220"/>
      <c r="T31" s="220"/>
      <c r="U31" s="220"/>
      <c r="V31" s="220"/>
      <c r="W31" s="220"/>
      <c r="X31" s="220"/>
      <c r="Y31" s="220"/>
      <c r="Z31" s="220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</row>
    <row r="32" spans="1:65" ht="14.1" customHeight="1">
      <c r="A32" s="102"/>
      <c r="B32" s="62" t="s">
        <v>741</v>
      </c>
      <c r="C32" s="102"/>
      <c r="D32" s="46"/>
      <c r="E32" s="220">
        <v>6600.9066897344492</v>
      </c>
      <c r="F32" s="220">
        <v>34441622.944052465</v>
      </c>
      <c r="G32" s="220">
        <v>20799641.472043596</v>
      </c>
      <c r="H32" s="220">
        <v>3998749.0745792231</v>
      </c>
      <c r="I32" s="220">
        <v>3386410.400521046</v>
      </c>
      <c r="J32" s="220">
        <v>2930168.0032638828</v>
      </c>
      <c r="K32" s="220">
        <v>38294182.66250582</v>
      </c>
      <c r="L32" s="67">
        <v>113528993.69495788</v>
      </c>
      <c r="M32" s="220">
        <v>31153276.634306356</v>
      </c>
      <c r="N32" s="102"/>
      <c r="O32" s="62" t="s">
        <v>741</v>
      </c>
      <c r="P32" s="102"/>
      <c r="Q32" s="46"/>
      <c r="R32" s="220">
        <v>18818.155769974812</v>
      </c>
      <c r="S32" s="66">
        <v>14304.409718865265</v>
      </c>
      <c r="T32" s="66">
        <v>4513.7460511095451</v>
      </c>
      <c r="U32" s="220">
        <v>228419.75738810637</v>
      </c>
      <c r="V32" s="220">
        <v>366074.46224450634</v>
      </c>
      <c r="W32" s="220">
        <v>4961298.7133198939</v>
      </c>
      <c r="X32" s="220">
        <v>5638447.365482674</v>
      </c>
      <c r="Y32" s="220">
        <v>20299604.871639807</v>
      </c>
      <c r="Z32" s="220">
        <v>35616389.655010931</v>
      </c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</row>
    <row r="33" spans="1:65" ht="14.1" customHeight="1">
      <c r="A33" s="102"/>
      <c r="B33" s="62" t="s">
        <v>742</v>
      </c>
      <c r="C33" s="102"/>
      <c r="D33" s="46"/>
      <c r="E33" s="220">
        <v>1664.317082885115</v>
      </c>
      <c r="F33" s="220">
        <v>17370096.192910433</v>
      </c>
      <c r="G33" s="220">
        <v>13852712.996331254</v>
      </c>
      <c r="H33" s="220">
        <v>3566362.6158344122</v>
      </c>
      <c r="I33" s="220">
        <v>3293650.7432354512</v>
      </c>
      <c r="J33" s="220">
        <v>3075118.4139904315</v>
      </c>
      <c r="K33" s="220">
        <v>9340825.2767161969</v>
      </c>
      <c r="L33" s="67">
        <v>29443958.503181394</v>
      </c>
      <c r="M33" s="220">
        <v>11040176.373101311</v>
      </c>
      <c r="N33" s="102"/>
      <c r="O33" s="62" t="s">
        <v>742</v>
      </c>
      <c r="P33" s="102"/>
      <c r="Q33" s="46"/>
      <c r="R33" s="220">
        <v>7360.2593036738872</v>
      </c>
      <c r="S33" s="66">
        <v>5727.5534823317357</v>
      </c>
      <c r="T33" s="66">
        <v>1632.7058213421446</v>
      </c>
      <c r="U33" s="220">
        <v>108465.2940675711</v>
      </c>
      <c r="V33" s="220">
        <v>126873.99889629798</v>
      </c>
      <c r="W33" s="220">
        <v>2594201.9028013018</v>
      </c>
      <c r="X33" s="220">
        <v>12842632.1421974</v>
      </c>
      <c r="Y33" s="220">
        <v>12885096.770651452</v>
      </c>
      <c r="Z33" s="220">
        <v>17666763.467558455</v>
      </c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</row>
    <row r="34" spans="1:65" ht="14.1" customHeight="1">
      <c r="A34" s="42"/>
      <c r="B34" s="62" t="s">
        <v>744</v>
      </c>
      <c r="C34" s="42"/>
      <c r="D34" s="46"/>
      <c r="E34" s="220">
        <v>2382.0489919309834</v>
      </c>
      <c r="F34" s="220">
        <v>45301524.077595815</v>
      </c>
      <c r="G34" s="220">
        <v>34029827.12750262</v>
      </c>
      <c r="H34" s="220">
        <v>8696127.1104613654</v>
      </c>
      <c r="I34" s="220">
        <v>8158535.4681231463</v>
      </c>
      <c r="J34" s="220">
        <v>7726905.3021463109</v>
      </c>
      <c r="K34" s="220">
        <v>18352419.355434567</v>
      </c>
      <c r="L34" s="67">
        <v>68569928.893618584</v>
      </c>
      <c r="M34" s="220">
        <v>17552239.052545242</v>
      </c>
      <c r="N34" s="42"/>
      <c r="O34" s="62" t="s">
        <v>744</v>
      </c>
      <c r="P34" s="42"/>
      <c r="Q34" s="46"/>
      <c r="R34" s="220">
        <v>15187.298672293055</v>
      </c>
      <c r="S34" s="66">
        <v>11550.702181992327</v>
      </c>
      <c r="T34" s="66">
        <v>3636.5964903007271</v>
      </c>
      <c r="U34" s="220">
        <v>111703.79013913774</v>
      </c>
      <c r="V34" s="220">
        <v>171330.73277102155</v>
      </c>
      <c r="W34" s="220">
        <v>5131130.003113186</v>
      </c>
      <c r="X34" s="220">
        <v>33343089.002217229</v>
      </c>
      <c r="Y34" s="220">
        <v>31270490.727246623</v>
      </c>
      <c r="Z34" s="220">
        <v>45462413.000599146</v>
      </c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</row>
    <row r="35" spans="1:65" ht="14.1" customHeight="1">
      <c r="A35" s="42"/>
      <c r="B35" s="62" t="s">
        <v>746</v>
      </c>
      <c r="C35" s="42"/>
      <c r="D35" s="46"/>
      <c r="E35" s="220">
        <v>2407.9200329801256</v>
      </c>
      <c r="F35" s="220">
        <v>97189818.895926565</v>
      </c>
      <c r="G35" s="220">
        <v>78389397.77149792</v>
      </c>
      <c r="H35" s="220">
        <v>19927009.5697354</v>
      </c>
      <c r="I35" s="220">
        <v>18893433.205840524</v>
      </c>
      <c r="J35" s="220">
        <v>18314105.301060367</v>
      </c>
      <c r="K35" s="220">
        <v>45834453.730854854</v>
      </c>
      <c r="L35" s="67">
        <v>161496366.36093929</v>
      </c>
      <c r="M35" s="220">
        <v>35157061.912984915</v>
      </c>
      <c r="N35" s="42"/>
      <c r="O35" s="62" t="s">
        <v>746</v>
      </c>
      <c r="P35" s="42"/>
      <c r="Q35" s="46"/>
      <c r="R35" s="220">
        <v>26808.936666781912</v>
      </c>
      <c r="S35" s="66">
        <v>20456.20418515514</v>
      </c>
      <c r="T35" s="66">
        <v>6352.7324816267392</v>
      </c>
      <c r="U35" s="220">
        <v>245546.38778475396</v>
      </c>
      <c r="V35" s="220">
        <v>286609.74198972562</v>
      </c>
      <c r="W35" s="220">
        <v>13302834.06498722</v>
      </c>
      <c r="X35" s="220">
        <v>76561349.795317605</v>
      </c>
      <c r="Y35" s="220">
        <v>73292133.12294592</v>
      </c>
      <c r="Z35" s="220">
        <v>96139524.202907488</v>
      </c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</row>
    <row r="36" spans="1:65" ht="14.1" customHeight="1">
      <c r="A36" s="42"/>
      <c r="B36" s="62" t="s">
        <v>748</v>
      </c>
      <c r="C36" s="42"/>
      <c r="D36" s="46"/>
      <c r="E36" s="220">
        <v>912.45814388019335</v>
      </c>
      <c r="F36" s="220">
        <v>82455040.595925197</v>
      </c>
      <c r="G36" s="220">
        <v>64855245.893147744</v>
      </c>
      <c r="H36" s="220">
        <v>14911607.475830587</v>
      </c>
      <c r="I36" s="220">
        <v>14123044.524898447</v>
      </c>
      <c r="J36" s="220">
        <v>13734279.212142302</v>
      </c>
      <c r="K36" s="220">
        <v>44865217.58873111</v>
      </c>
      <c r="L36" s="67">
        <v>202357471.88472772</v>
      </c>
      <c r="M36" s="220">
        <v>22153810.298626002</v>
      </c>
      <c r="N36" s="42"/>
      <c r="O36" s="62" t="s">
        <v>748</v>
      </c>
      <c r="P36" s="42"/>
      <c r="Q36" s="46"/>
      <c r="R36" s="220">
        <v>14446.903281491353</v>
      </c>
      <c r="S36" s="66">
        <v>11372.217290371425</v>
      </c>
      <c r="T36" s="66">
        <v>3074.6859911199263</v>
      </c>
      <c r="U36" s="220">
        <v>69053.508162620143</v>
      </c>
      <c r="V36" s="220">
        <v>110966.88327429786</v>
      </c>
      <c r="W36" s="220">
        <v>10985959.462464122</v>
      </c>
      <c r="X36" s="220">
        <v>64737194.379113354</v>
      </c>
      <c r="Y36" s="220">
        <v>60989858.485405631</v>
      </c>
      <c r="Z36" s="220">
        <v>82298319.942749694</v>
      </c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</row>
    <row r="37" spans="1:65" ht="14.1" customHeight="1">
      <c r="A37" s="42"/>
      <c r="B37" s="62" t="s">
        <v>750</v>
      </c>
      <c r="C37" s="42"/>
      <c r="D37" s="46"/>
      <c r="E37" s="220">
        <v>661.19693476803661</v>
      </c>
      <c r="F37" s="220">
        <v>135970003.8116875</v>
      </c>
      <c r="G37" s="220">
        <v>105461714.75506778</v>
      </c>
      <c r="H37" s="220">
        <v>24122714.033952545</v>
      </c>
      <c r="I37" s="220">
        <v>22938846.099009089</v>
      </c>
      <c r="J37" s="220">
        <v>22485285.238948774</v>
      </c>
      <c r="K37" s="220">
        <v>51804828.955192685</v>
      </c>
      <c r="L37" s="67">
        <v>330013064.46564859</v>
      </c>
      <c r="M37" s="220">
        <v>32997266.95540696</v>
      </c>
      <c r="N37" s="42"/>
      <c r="O37" s="62" t="s">
        <v>750</v>
      </c>
      <c r="P37" s="42"/>
      <c r="Q37" s="46"/>
      <c r="R37" s="220">
        <v>17777.152744175739</v>
      </c>
      <c r="S37" s="66">
        <v>14031.435940448942</v>
      </c>
      <c r="T37" s="66">
        <v>3745.7168037267966</v>
      </c>
      <c r="U37" s="220">
        <v>113461.67769384217</v>
      </c>
      <c r="V37" s="220">
        <v>128296.9442515284</v>
      </c>
      <c r="W37" s="220">
        <v>17748156.448450554</v>
      </c>
      <c r="X37" s="220">
        <v>104656176.23518822</v>
      </c>
      <c r="Y37" s="220">
        <v>97081142.601883635</v>
      </c>
      <c r="Z37" s="220">
        <v>138333306.38560709</v>
      </c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</row>
    <row r="38" spans="1:65" ht="14.1" customHeight="1">
      <c r="A38" s="42"/>
      <c r="B38" s="62" t="s">
        <v>752</v>
      </c>
      <c r="C38" s="42"/>
      <c r="D38" s="46"/>
      <c r="E38" s="220">
        <v>174.84885472068419</v>
      </c>
      <c r="F38" s="220">
        <v>78116641.969018787</v>
      </c>
      <c r="G38" s="220">
        <v>62901164.33021792</v>
      </c>
      <c r="H38" s="220">
        <v>13170536.643648257</v>
      </c>
      <c r="I38" s="220">
        <v>12692001.203770412</v>
      </c>
      <c r="J38" s="220">
        <v>12505163.972476512</v>
      </c>
      <c r="K38" s="220">
        <v>22979187.683452617</v>
      </c>
      <c r="L38" s="67">
        <v>207496442.77722016</v>
      </c>
      <c r="M38" s="220">
        <v>14139516.92025212</v>
      </c>
      <c r="N38" s="42"/>
      <c r="O38" s="62" t="s">
        <v>752</v>
      </c>
      <c r="P38" s="42"/>
      <c r="Q38" s="46"/>
      <c r="R38" s="220">
        <v>8283.6911265164272</v>
      </c>
      <c r="S38" s="66">
        <v>6597.9928830458548</v>
      </c>
      <c r="T38" s="66">
        <v>1685.6982434705712</v>
      </c>
      <c r="U38" s="220">
        <v>69937.344391600927</v>
      </c>
      <c r="V38" s="220">
        <v>74730.161467628612</v>
      </c>
      <c r="W38" s="220">
        <v>8457884.2053787373</v>
      </c>
      <c r="X38" s="220">
        <v>65714312.747052766</v>
      </c>
      <c r="Y38" s="220">
        <v>58299618.718701325</v>
      </c>
      <c r="Z38" s="220">
        <v>75216473.869888023</v>
      </c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</row>
    <row r="39" spans="1:65" ht="14.1" customHeight="1">
      <c r="A39" s="42"/>
      <c r="B39" s="62" t="s">
        <v>754</v>
      </c>
      <c r="C39" s="42"/>
      <c r="D39" s="46"/>
      <c r="E39" s="220">
        <v>76.303279449512075</v>
      </c>
      <c r="F39" s="220">
        <v>61240997.986462072</v>
      </c>
      <c r="G39" s="220">
        <v>52412105.184415489</v>
      </c>
      <c r="H39" s="220">
        <v>11834031.479994185</v>
      </c>
      <c r="I39" s="220">
        <v>11299299.073583066</v>
      </c>
      <c r="J39" s="220">
        <v>11105534.035471113</v>
      </c>
      <c r="K39" s="220">
        <v>24543476.217951212</v>
      </c>
      <c r="L39" s="67">
        <v>228118898.88620692</v>
      </c>
      <c r="M39" s="220">
        <v>13921322.821676278</v>
      </c>
      <c r="N39" s="42"/>
      <c r="O39" s="62" t="s">
        <v>754</v>
      </c>
      <c r="P39" s="42"/>
      <c r="Q39" s="46"/>
      <c r="R39" s="220">
        <v>6062.0480338205762</v>
      </c>
      <c r="S39" s="66">
        <v>4805.3702504730736</v>
      </c>
      <c r="T39" s="66">
        <v>1256.6777833475021</v>
      </c>
      <c r="U39" s="220">
        <v>76423.217853057446</v>
      </c>
      <c r="V39" s="220">
        <v>181772.853632691</v>
      </c>
      <c r="W39" s="220">
        <v>7926854.6713615144</v>
      </c>
      <c r="X39" s="220">
        <v>51727261.47973717</v>
      </c>
      <c r="Y39" s="220">
        <v>50407569.152574368</v>
      </c>
      <c r="Z39" s="220">
        <v>61572971.933462061</v>
      </c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</row>
    <row r="40" spans="1:65" ht="14.1" customHeight="1">
      <c r="A40" s="42"/>
      <c r="B40" s="62" t="s">
        <v>756</v>
      </c>
      <c r="C40" s="42"/>
      <c r="D40" s="46"/>
      <c r="E40" s="220">
        <v>39</v>
      </c>
      <c r="F40" s="220">
        <v>84981513.378999978</v>
      </c>
      <c r="G40" s="220">
        <v>74567432.690000013</v>
      </c>
      <c r="H40" s="220">
        <v>18015414.862000003</v>
      </c>
      <c r="I40" s="220">
        <v>17305665.739999998</v>
      </c>
      <c r="J40" s="220">
        <v>17067869.955000002</v>
      </c>
      <c r="K40" s="220">
        <v>40395679.560000002</v>
      </c>
      <c r="L40" s="67">
        <v>443659522.15100008</v>
      </c>
      <c r="M40" s="220">
        <v>17459186.659000006</v>
      </c>
      <c r="N40" s="42"/>
      <c r="O40" s="62" t="s">
        <v>756</v>
      </c>
      <c r="P40" s="42"/>
      <c r="Q40" s="46"/>
      <c r="R40" s="220">
        <v>8052</v>
      </c>
      <c r="S40" s="66">
        <v>6471</v>
      </c>
      <c r="T40" s="66">
        <v>1581</v>
      </c>
      <c r="U40" s="220">
        <v>149221.57</v>
      </c>
      <c r="V40" s="220">
        <v>313232.31</v>
      </c>
      <c r="W40" s="220">
        <v>9871289.9039999954</v>
      </c>
      <c r="X40" s="220">
        <v>70793151.666000009</v>
      </c>
      <c r="Y40" s="220">
        <v>64246084.550000004</v>
      </c>
      <c r="Z40" s="220">
        <v>84358541.721000001</v>
      </c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</row>
    <row r="41" spans="1:65" ht="14.1" customHeight="1">
      <c r="A41" s="42"/>
      <c r="B41" s="62" t="s">
        <v>758</v>
      </c>
      <c r="C41" s="42"/>
      <c r="D41" s="46"/>
      <c r="E41" s="220">
        <v>16</v>
      </c>
      <c r="F41" s="220">
        <v>87297403.316000015</v>
      </c>
      <c r="G41" s="220">
        <v>84360656.145000011</v>
      </c>
      <c r="H41" s="220">
        <v>14132653.019000001</v>
      </c>
      <c r="I41" s="220">
        <v>13467257.964</v>
      </c>
      <c r="J41" s="220">
        <v>12986250.944000002</v>
      </c>
      <c r="K41" s="220">
        <v>40282903.710000001</v>
      </c>
      <c r="L41" s="67">
        <v>512283290.29299992</v>
      </c>
      <c r="M41" s="220">
        <v>22567621.618999999</v>
      </c>
      <c r="N41" s="42"/>
      <c r="O41" s="62" t="s">
        <v>758</v>
      </c>
      <c r="P41" s="42"/>
      <c r="Q41" s="46"/>
      <c r="R41" s="220">
        <v>7603</v>
      </c>
      <c r="S41" s="66">
        <v>6083</v>
      </c>
      <c r="T41" s="66">
        <v>1520</v>
      </c>
      <c r="U41" s="220">
        <v>610934.36</v>
      </c>
      <c r="V41" s="220">
        <v>174095.25</v>
      </c>
      <c r="W41" s="220">
        <v>10633444.664000001</v>
      </c>
      <c r="X41" s="220">
        <v>85675692.275999993</v>
      </c>
      <c r="Y41" s="220">
        <v>85305331.491000012</v>
      </c>
      <c r="Z41" s="220">
        <v>94600752.049999982</v>
      </c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</row>
    <row r="42" spans="1:65" ht="14.1" customHeight="1">
      <c r="A42" s="1045" t="s">
        <v>759</v>
      </c>
      <c r="B42" s="1045"/>
      <c r="C42" s="1045"/>
      <c r="D42" s="46"/>
      <c r="E42" s="220"/>
      <c r="F42" s="220"/>
      <c r="G42" s="220"/>
      <c r="H42" s="220"/>
      <c r="I42" s="220"/>
      <c r="J42" s="220"/>
      <c r="K42" s="220"/>
      <c r="L42" s="220"/>
      <c r="M42" s="220"/>
      <c r="N42" s="1045" t="s">
        <v>759</v>
      </c>
      <c r="O42" s="1045"/>
      <c r="P42" s="1045"/>
      <c r="Q42" s="46"/>
      <c r="R42" s="220"/>
      <c r="S42" s="220"/>
      <c r="T42" s="220"/>
      <c r="U42" s="220"/>
      <c r="V42" s="220"/>
      <c r="W42" s="220"/>
      <c r="X42" s="220"/>
      <c r="Y42" s="220"/>
      <c r="Z42" s="220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</row>
    <row r="43" spans="1:65" ht="14.1" customHeight="1">
      <c r="A43" s="42"/>
      <c r="B43" s="62" t="s">
        <v>741</v>
      </c>
      <c r="C43" s="42"/>
      <c r="D43" s="46"/>
      <c r="E43" s="220">
        <v>6446.7901232409822</v>
      </c>
      <c r="F43" s="220">
        <v>17975094.440165952</v>
      </c>
      <c r="G43" s="220">
        <v>11212781.532430589</v>
      </c>
      <c r="H43" s="220">
        <v>895260.71916469419</v>
      </c>
      <c r="I43" s="220">
        <v>339046.0242493113</v>
      </c>
      <c r="J43" s="220">
        <v>-57413.521790796396</v>
      </c>
      <c r="K43" s="220">
        <v>37374246.449199699</v>
      </c>
      <c r="L43" s="67">
        <v>84974304.372841641</v>
      </c>
      <c r="M43" s="220">
        <v>30086603.522867125</v>
      </c>
      <c r="N43" s="42"/>
      <c r="O43" s="62" t="s">
        <v>741</v>
      </c>
      <c r="P43" s="42"/>
      <c r="Q43" s="46"/>
      <c r="R43" s="220">
        <v>16910.702750283035</v>
      </c>
      <c r="S43" s="66">
        <v>12664.231410136523</v>
      </c>
      <c r="T43" s="66">
        <v>4246.4713401465024</v>
      </c>
      <c r="U43" s="220">
        <v>224702.87379008069</v>
      </c>
      <c r="V43" s="220">
        <v>356793.33630937</v>
      </c>
      <c r="W43" s="220">
        <v>3484560.9034874109</v>
      </c>
      <c r="X43" s="220">
        <v>14820285.270953221</v>
      </c>
      <c r="Y43" s="220">
        <v>15446214.665576126</v>
      </c>
      <c r="Z43" s="220">
        <v>19684146.706601217</v>
      </c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</row>
    <row r="44" spans="1:65" ht="14.1" customHeight="1">
      <c r="A44" s="42"/>
      <c r="B44" s="62" t="s">
        <v>742</v>
      </c>
      <c r="C44" s="42"/>
      <c r="D44" s="46"/>
      <c r="E44" s="220">
        <v>1698.922260412367</v>
      </c>
      <c r="F44" s="220">
        <v>17257896.461425189</v>
      </c>
      <c r="G44" s="220">
        <v>13144957.222582558</v>
      </c>
      <c r="H44" s="220">
        <v>3675128.4491822091</v>
      </c>
      <c r="I44" s="220">
        <v>3338037.1540872664</v>
      </c>
      <c r="J44" s="220">
        <v>3148481.3061732701</v>
      </c>
      <c r="K44" s="220">
        <v>10588083.100927919</v>
      </c>
      <c r="L44" s="67">
        <v>32241136.705707524</v>
      </c>
      <c r="M44" s="220">
        <v>11344040.805306653</v>
      </c>
      <c r="N44" s="42"/>
      <c r="O44" s="62" t="s">
        <v>742</v>
      </c>
      <c r="P44" s="42"/>
      <c r="Q44" s="46"/>
      <c r="R44" s="220">
        <v>7487.0495933439124</v>
      </c>
      <c r="S44" s="66">
        <v>5900.8807787929491</v>
      </c>
      <c r="T44" s="66">
        <v>1586.1688145509586</v>
      </c>
      <c r="U44" s="220">
        <v>114140.39833986574</v>
      </c>
      <c r="V44" s="220">
        <v>115266.84846784515</v>
      </c>
      <c r="W44" s="220">
        <v>2485829.9691955368</v>
      </c>
      <c r="X44" s="220">
        <v>14493871.350043384</v>
      </c>
      <c r="Y44" s="220">
        <v>12742336.167704323</v>
      </c>
      <c r="Z44" s="220">
        <v>17418985.465667803</v>
      </c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</row>
    <row r="45" spans="1:65" ht="14.1" customHeight="1">
      <c r="A45" s="42"/>
      <c r="B45" s="62" t="s">
        <v>744</v>
      </c>
      <c r="C45" s="42"/>
      <c r="D45" s="46"/>
      <c r="E45" s="220">
        <v>2612.685891495114</v>
      </c>
      <c r="F45" s="220">
        <v>49605492.697370887</v>
      </c>
      <c r="G45" s="220">
        <v>37006949.065375276</v>
      </c>
      <c r="H45" s="220">
        <v>9435272.6233812403</v>
      </c>
      <c r="I45" s="220">
        <v>8853701.289327655</v>
      </c>
      <c r="J45" s="220">
        <v>8360404.8707180936</v>
      </c>
      <c r="K45" s="220">
        <v>23799397.539408982</v>
      </c>
      <c r="L45" s="67">
        <v>88953786.552498862</v>
      </c>
      <c r="M45" s="220">
        <v>22936939.690907642</v>
      </c>
      <c r="N45" s="42"/>
      <c r="O45" s="62" t="s">
        <v>744</v>
      </c>
      <c r="P45" s="42"/>
      <c r="Q45" s="46"/>
      <c r="R45" s="220">
        <v>16940.804802771272</v>
      </c>
      <c r="S45" s="66">
        <v>13086.580620616081</v>
      </c>
      <c r="T45" s="66">
        <v>3854.2241821552011</v>
      </c>
      <c r="U45" s="220">
        <v>166750.39002182044</v>
      </c>
      <c r="V45" s="220">
        <v>248727.99414973115</v>
      </c>
      <c r="W45" s="220">
        <v>6025974.2393475091</v>
      </c>
      <c r="X45" s="220">
        <v>38239782.035494424</v>
      </c>
      <c r="Y45" s="220">
        <v>34143114.054541513</v>
      </c>
      <c r="Z45" s="220">
        <v>49272902.464333937</v>
      </c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</row>
    <row r="46" spans="1:65" ht="14.1" customHeight="1">
      <c r="A46" s="102"/>
      <c r="B46" s="62" t="s">
        <v>746</v>
      </c>
      <c r="C46" s="102"/>
      <c r="D46" s="46"/>
      <c r="E46" s="220">
        <v>2270.4368717445823</v>
      </c>
      <c r="F46" s="220">
        <v>92455038.199550375</v>
      </c>
      <c r="G46" s="220">
        <v>71658057.07883133</v>
      </c>
      <c r="H46" s="220">
        <v>19221247.430843305</v>
      </c>
      <c r="I46" s="220">
        <v>18227585.79712221</v>
      </c>
      <c r="J46" s="220">
        <v>17652147.553444929</v>
      </c>
      <c r="K46" s="220">
        <v>42754500.960425317</v>
      </c>
      <c r="L46" s="67">
        <v>162981305.29755437</v>
      </c>
      <c r="M46" s="220">
        <v>34670695.617031381</v>
      </c>
      <c r="N46" s="102"/>
      <c r="O46" s="62" t="s">
        <v>746</v>
      </c>
      <c r="P46" s="102"/>
      <c r="Q46" s="46"/>
      <c r="R46" s="220">
        <v>25183.250599997002</v>
      </c>
      <c r="S46" s="66">
        <v>19399.726434802131</v>
      </c>
      <c r="T46" s="66">
        <v>5783.5241651948545</v>
      </c>
      <c r="U46" s="220">
        <v>182081.32981959131</v>
      </c>
      <c r="V46" s="220">
        <v>227246.17994948075</v>
      </c>
      <c r="W46" s="220">
        <v>13050623.049677394</v>
      </c>
      <c r="X46" s="220">
        <v>71610920.836399257</v>
      </c>
      <c r="Y46" s="220">
        <v>67235972.565691277</v>
      </c>
      <c r="Z46" s="220">
        <v>91514922.752313882</v>
      </c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</row>
    <row r="47" spans="1:65" ht="14.1" customHeight="1">
      <c r="A47" s="102"/>
      <c r="B47" s="62" t="s">
        <v>748</v>
      </c>
      <c r="C47" s="102"/>
      <c r="D47" s="46"/>
      <c r="E47" s="220">
        <v>925.37752803791852</v>
      </c>
      <c r="F47" s="220">
        <v>80732796.331920534</v>
      </c>
      <c r="G47" s="220">
        <v>64319247.700855166</v>
      </c>
      <c r="H47" s="220">
        <v>14679245.244301349</v>
      </c>
      <c r="I47" s="220">
        <v>13869587.03866018</v>
      </c>
      <c r="J47" s="220">
        <v>13422829.442910548</v>
      </c>
      <c r="K47" s="220">
        <v>43921309.631959938</v>
      </c>
      <c r="L47" s="67">
        <v>198177781.64782038</v>
      </c>
      <c r="M47" s="220">
        <v>21593089.462087296</v>
      </c>
      <c r="N47" s="102"/>
      <c r="O47" s="62" t="s">
        <v>748</v>
      </c>
      <c r="P47" s="102"/>
      <c r="Q47" s="46"/>
      <c r="R47" s="220">
        <v>15518.156281728061</v>
      </c>
      <c r="S47" s="66">
        <v>11850.421444536783</v>
      </c>
      <c r="T47" s="66">
        <v>3667.734837191264</v>
      </c>
      <c r="U47" s="220">
        <v>75555.931113442726</v>
      </c>
      <c r="V47" s="220">
        <v>107514.08287773356</v>
      </c>
      <c r="W47" s="220">
        <v>10773332.76003802</v>
      </c>
      <c r="X47" s="220">
        <v>66633329.562768199</v>
      </c>
      <c r="Y47" s="220">
        <v>61387348.157512635</v>
      </c>
      <c r="Z47" s="220">
        <v>81586195.532515824</v>
      </c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</row>
    <row r="48" spans="1:65" ht="14.1" customHeight="1">
      <c r="A48" s="102"/>
      <c r="B48" s="62" t="s">
        <v>750</v>
      </c>
      <c r="C48" s="102"/>
      <c r="D48" s="46"/>
      <c r="E48" s="220">
        <v>684.27126171242026</v>
      </c>
      <c r="F48" s="220">
        <v>141760150.8049649</v>
      </c>
      <c r="G48" s="220">
        <v>110716373.26376428</v>
      </c>
      <c r="H48" s="220">
        <v>25527462.573783815</v>
      </c>
      <c r="I48" s="220">
        <v>24353728.48682408</v>
      </c>
      <c r="J48" s="220">
        <v>23898441.307371344</v>
      </c>
      <c r="K48" s="220">
        <v>52123538.064862624</v>
      </c>
      <c r="L48" s="67">
        <v>343230926.98002195</v>
      </c>
      <c r="M48" s="220">
        <v>28390414.792359382</v>
      </c>
      <c r="N48" s="102"/>
      <c r="O48" s="62" t="s">
        <v>750</v>
      </c>
      <c r="P48" s="102"/>
      <c r="Q48" s="46"/>
      <c r="R48" s="220">
        <v>19374.561808604769</v>
      </c>
      <c r="S48" s="66">
        <v>15461.07353506678</v>
      </c>
      <c r="T48" s="66">
        <v>3913.4882735379952</v>
      </c>
      <c r="U48" s="220">
        <v>100817.3734833881</v>
      </c>
      <c r="V48" s="220">
        <v>120228.01618143274</v>
      </c>
      <c r="W48" s="220">
        <v>18424658.196400523</v>
      </c>
      <c r="X48" s="220">
        <v>104325367.78037414</v>
      </c>
      <c r="Y48" s="220">
        <v>102351969.49276416</v>
      </c>
      <c r="Z48" s="220">
        <v>143347267.45029509</v>
      </c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</row>
    <row r="49" spans="1:65" ht="14.1" customHeight="1">
      <c r="A49" s="102"/>
      <c r="B49" s="62" t="s">
        <v>752</v>
      </c>
      <c r="C49" s="102"/>
      <c r="D49" s="46"/>
      <c r="E49" s="220">
        <v>153.03677384804192</v>
      </c>
      <c r="F49" s="220">
        <v>72457530.398013309</v>
      </c>
      <c r="G49" s="220">
        <v>57634529.054610938</v>
      </c>
      <c r="H49" s="220">
        <v>12011923.832473813</v>
      </c>
      <c r="I49" s="220">
        <v>11598754.948931471</v>
      </c>
      <c r="J49" s="220">
        <v>11461426.013885804</v>
      </c>
      <c r="K49" s="220">
        <v>18778384.846858479</v>
      </c>
      <c r="L49" s="67">
        <v>186630457.52208951</v>
      </c>
      <c r="M49" s="220">
        <v>15336806.115429789</v>
      </c>
      <c r="N49" s="102"/>
      <c r="O49" s="62" t="s">
        <v>752</v>
      </c>
      <c r="P49" s="102"/>
      <c r="Q49" s="46"/>
      <c r="R49" s="220">
        <v>6485.7044432482353</v>
      </c>
      <c r="S49" s="66">
        <v>5078.7549831820988</v>
      </c>
      <c r="T49" s="66">
        <v>1406.949460066134</v>
      </c>
      <c r="U49" s="220">
        <v>70691.721407371413</v>
      </c>
      <c r="V49" s="220">
        <v>79350.997605001627</v>
      </c>
      <c r="W49" s="220">
        <v>7597504.0147980116</v>
      </c>
      <c r="X49" s="220">
        <v>53850403.074275345</v>
      </c>
      <c r="Y49" s="220">
        <v>53619476.3252661</v>
      </c>
      <c r="Z49" s="220">
        <v>70984230.207606837</v>
      </c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</row>
    <row r="50" spans="1:65" ht="14.1" customHeight="1">
      <c r="A50" s="102"/>
      <c r="B50" s="62" t="s">
        <v>754</v>
      </c>
      <c r="C50" s="102"/>
      <c r="D50" s="46"/>
      <c r="E50" s="220">
        <v>83.479299857675372</v>
      </c>
      <c r="F50" s="220">
        <v>68406260.269167751</v>
      </c>
      <c r="G50" s="220">
        <v>56784655.860774212</v>
      </c>
      <c r="H50" s="220">
        <v>13453400.171905553</v>
      </c>
      <c r="I50" s="220">
        <v>12846874.918779014</v>
      </c>
      <c r="J50" s="220">
        <v>12585002.598786496</v>
      </c>
      <c r="K50" s="220">
        <v>26759130.877196111</v>
      </c>
      <c r="L50" s="67">
        <v>236347988.51096585</v>
      </c>
      <c r="M50" s="220">
        <v>13924343.817909943</v>
      </c>
      <c r="N50" s="102"/>
      <c r="O50" s="62" t="s">
        <v>754</v>
      </c>
      <c r="P50" s="102"/>
      <c r="Q50" s="46"/>
      <c r="R50" s="220">
        <v>6616.215318751465</v>
      </c>
      <c r="S50" s="66">
        <v>5205.2167255504173</v>
      </c>
      <c r="T50" s="66">
        <v>1410.9985932010486</v>
      </c>
      <c r="U50" s="220">
        <v>86349.959505129475</v>
      </c>
      <c r="V50" s="220">
        <v>189328.32298710215</v>
      </c>
      <c r="W50" s="220">
        <v>8658226.7409321349</v>
      </c>
      <c r="X50" s="220">
        <v>51320732.154998317</v>
      </c>
      <c r="Y50" s="220">
        <v>50466447.132992506</v>
      </c>
      <c r="Z50" s="220">
        <v>68516647.159448341</v>
      </c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</row>
    <row r="51" spans="1:65" ht="14.1" customHeight="1">
      <c r="A51" s="102"/>
      <c r="B51" s="62" t="s">
        <v>756</v>
      </c>
      <c r="C51" s="102"/>
      <c r="D51" s="46"/>
      <c r="E51" s="220">
        <v>45</v>
      </c>
      <c r="F51" s="220">
        <v>92903543.82600002</v>
      </c>
      <c r="G51" s="220">
        <v>79664722.026000023</v>
      </c>
      <c r="H51" s="220">
        <v>16837308.785999998</v>
      </c>
      <c r="I51" s="220">
        <v>16143592.242000002</v>
      </c>
      <c r="J51" s="220">
        <v>15941638.426000001</v>
      </c>
      <c r="K51" s="220">
        <v>36981847.280000001</v>
      </c>
      <c r="L51" s="67">
        <v>463317133.32400006</v>
      </c>
      <c r="M51" s="220">
        <v>17405392.524000004</v>
      </c>
      <c r="N51" s="102"/>
      <c r="O51" s="62" t="s">
        <v>756</v>
      </c>
      <c r="P51" s="102"/>
      <c r="Q51" s="46"/>
      <c r="R51" s="220">
        <v>8463</v>
      </c>
      <c r="S51" s="66">
        <v>6700</v>
      </c>
      <c r="T51" s="66">
        <v>1763</v>
      </c>
      <c r="U51" s="220">
        <v>342341.6</v>
      </c>
      <c r="V51" s="220">
        <v>357586</v>
      </c>
      <c r="W51" s="220">
        <v>10448908.117999997</v>
      </c>
      <c r="X51" s="220">
        <v>76441512.250000015</v>
      </c>
      <c r="Y51" s="220">
        <v>72599694.678000018</v>
      </c>
      <c r="Z51" s="220">
        <v>94372782.484000027</v>
      </c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</row>
    <row r="52" spans="1:65" ht="14.1" customHeight="1">
      <c r="A52" s="102"/>
      <c r="B52" s="62" t="s">
        <v>758</v>
      </c>
      <c r="C52" s="102"/>
      <c r="D52" s="46"/>
      <c r="E52" s="220">
        <v>15</v>
      </c>
      <c r="F52" s="220">
        <v>90810859.74000001</v>
      </c>
      <c r="G52" s="220">
        <v>89487625.560000002</v>
      </c>
      <c r="H52" s="220">
        <v>16638956.054</v>
      </c>
      <c r="I52" s="220">
        <v>15987236.523</v>
      </c>
      <c r="J52" s="220">
        <v>15517722.380999999</v>
      </c>
      <c r="K52" s="220">
        <v>43612735.990000002</v>
      </c>
      <c r="L52" s="67">
        <v>500113116.99699998</v>
      </c>
      <c r="M52" s="220">
        <v>22453152.898999996</v>
      </c>
      <c r="N52" s="102"/>
      <c r="O52" s="62" t="s">
        <v>758</v>
      </c>
      <c r="P52" s="102"/>
      <c r="Q52" s="46"/>
      <c r="R52" s="220">
        <v>7420</v>
      </c>
      <c r="S52" s="66">
        <v>6053</v>
      </c>
      <c r="T52" s="66">
        <v>1367</v>
      </c>
      <c r="U52" s="220">
        <v>419735.32999999996</v>
      </c>
      <c r="V52" s="220">
        <v>131941.56</v>
      </c>
      <c r="W52" s="220">
        <v>10663436.048</v>
      </c>
      <c r="X52" s="220">
        <v>79953102.773000002</v>
      </c>
      <c r="Y52" s="220">
        <v>84084357.252000004</v>
      </c>
      <c r="Z52" s="220">
        <v>94567376.005999997</v>
      </c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</row>
    <row r="53" spans="1:65" ht="14.1" customHeight="1">
      <c r="A53" s="1045" t="s">
        <v>760</v>
      </c>
      <c r="B53" s="1045"/>
      <c r="C53" s="1045"/>
      <c r="D53" s="2"/>
      <c r="E53" s="220"/>
      <c r="F53" s="220"/>
      <c r="G53" s="220"/>
      <c r="H53" s="220"/>
      <c r="I53" s="220"/>
      <c r="J53" s="220"/>
      <c r="K53" s="220"/>
      <c r="L53" s="220"/>
      <c r="M53" s="220"/>
      <c r="N53" s="1045" t="s">
        <v>760</v>
      </c>
      <c r="O53" s="1045"/>
      <c r="P53" s="1045"/>
      <c r="Q53" s="2"/>
      <c r="R53" s="220"/>
      <c r="S53" s="220"/>
      <c r="T53" s="220"/>
      <c r="U53" s="220"/>
      <c r="V53" s="220"/>
      <c r="W53" s="220"/>
      <c r="X53" s="220"/>
      <c r="Y53" s="220"/>
      <c r="Z53" s="220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</row>
    <row r="54" spans="1:65" ht="14.1" customHeight="1">
      <c r="A54" s="44"/>
      <c r="B54" s="62" t="s">
        <v>741</v>
      </c>
      <c r="C54" s="44"/>
      <c r="D54" s="231"/>
      <c r="E54" s="220">
        <v>4705.9783403336169</v>
      </c>
      <c r="F54" s="220">
        <v>21221920.598389901</v>
      </c>
      <c r="G54" s="220">
        <v>19054469.655740205</v>
      </c>
      <c r="H54" s="220">
        <v>4188076.1444973079</v>
      </c>
      <c r="I54" s="220">
        <v>3832975.0548332729</v>
      </c>
      <c r="J54" s="220">
        <v>3379115.3102451013</v>
      </c>
      <c r="K54" s="220">
        <v>7434873.1341113746</v>
      </c>
      <c r="L54" s="518">
        <v>14987308.053652165</v>
      </c>
      <c r="M54" s="220">
        <v>7069660.9427801576</v>
      </c>
      <c r="N54" s="44"/>
      <c r="O54" s="62" t="s">
        <v>741</v>
      </c>
      <c r="P54" s="44"/>
      <c r="Q54" s="231"/>
      <c r="R54" s="220">
        <v>12771.900952474949</v>
      </c>
      <c r="S54" s="68">
        <v>9766.3444226770971</v>
      </c>
      <c r="T54" s="68">
        <v>3005.5565297978401</v>
      </c>
      <c r="U54" s="220">
        <v>137385.84302017227</v>
      </c>
      <c r="V54" s="220">
        <v>185143.27134593917</v>
      </c>
      <c r="W54" s="220">
        <v>2604606.6388894091</v>
      </c>
      <c r="X54" s="220">
        <v>19538484.227519035</v>
      </c>
      <c r="Y54" s="220">
        <v>17623759.632080637</v>
      </c>
      <c r="Z54" s="220">
        <v>21633622.707772668</v>
      </c>
    </row>
    <row r="55" spans="1:65" ht="14.1" customHeight="1">
      <c r="A55" s="6"/>
      <c r="B55" s="62" t="s">
        <v>742</v>
      </c>
      <c r="C55" s="6"/>
      <c r="D55" s="2"/>
      <c r="E55" s="220">
        <v>2293.4903517564967</v>
      </c>
      <c r="F55" s="220">
        <v>20269257.9240354</v>
      </c>
      <c r="G55" s="220">
        <v>17687380.577203128</v>
      </c>
      <c r="H55" s="220">
        <v>3944204.9676809255</v>
      </c>
      <c r="I55" s="220">
        <v>3686949.6030736542</v>
      </c>
      <c r="J55" s="220">
        <v>3410063.0248597562</v>
      </c>
      <c r="K55" s="220">
        <v>7160988.3927858714</v>
      </c>
      <c r="L55" s="518">
        <v>17871322.917241227</v>
      </c>
      <c r="M55" s="220">
        <v>8664901.5372916032</v>
      </c>
      <c r="N55" s="6"/>
      <c r="O55" s="62" t="s">
        <v>742</v>
      </c>
      <c r="P55" s="6"/>
      <c r="Q55" s="2"/>
      <c r="R55" s="220">
        <v>8758.4515191945029</v>
      </c>
      <c r="S55" s="68">
        <v>6512.2092577612311</v>
      </c>
      <c r="T55" s="68">
        <v>2246.2422614332672</v>
      </c>
      <c r="U55" s="220">
        <v>87657.802588379011</v>
      </c>
      <c r="V55" s="220">
        <v>121641.67054598576</v>
      </c>
      <c r="W55" s="220">
        <v>2078543.3232138481</v>
      </c>
      <c r="X55" s="220">
        <v>17700163.257859375</v>
      </c>
      <c r="Y55" s="220">
        <v>15797699.81259284</v>
      </c>
      <c r="Z55" s="220">
        <v>20213605.385516427</v>
      </c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</row>
    <row r="56" spans="1:65" ht="14.1" customHeight="1">
      <c r="A56" s="102"/>
      <c r="B56" s="62" t="s">
        <v>744</v>
      </c>
      <c r="C56" s="102"/>
      <c r="D56" s="46"/>
      <c r="E56" s="220">
        <v>2362.4327687838622</v>
      </c>
      <c r="F56" s="220">
        <v>32430345.605780486</v>
      </c>
      <c r="G56" s="220">
        <v>27630640.007503077</v>
      </c>
      <c r="H56" s="220">
        <v>6647736.642854508</v>
      </c>
      <c r="I56" s="220">
        <v>6265798.2389252977</v>
      </c>
      <c r="J56" s="220">
        <v>5977498.0879676482</v>
      </c>
      <c r="K56" s="220">
        <v>10311560.165268881</v>
      </c>
      <c r="L56" s="518">
        <v>33414818.373219702</v>
      </c>
      <c r="M56" s="220">
        <v>15385686.3339081</v>
      </c>
      <c r="N56" s="102"/>
      <c r="O56" s="62" t="s">
        <v>744</v>
      </c>
      <c r="P56" s="102"/>
      <c r="Q56" s="46"/>
      <c r="R56" s="220">
        <v>12435.746550033547</v>
      </c>
      <c r="S56" s="68">
        <v>9861.9510355020593</v>
      </c>
      <c r="T56" s="68">
        <v>2573.7955145314841</v>
      </c>
      <c r="U56" s="220">
        <v>158002.46125843117</v>
      </c>
      <c r="V56" s="220">
        <v>208263.39429032366</v>
      </c>
      <c r="W56" s="220">
        <v>4264488.7198026599</v>
      </c>
      <c r="X56" s="220">
        <v>26915064.859797865</v>
      </c>
      <c r="Y56" s="220">
        <v>24395472.592983022</v>
      </c>
      <c r="Z56" s="220">
        <v>31880352.235859476</v>
      </c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</row>
    <row r="57" spans="1:65" ht="14.1" customHeight="1">
      <c r="A57" s="102"/>
      <c r="B57" s="62" t="s">
        <v>746</v>
      </c>
      <c r="C57" s="102"/>
      <c r="D57" s="46"/>
      <c r="E57" s="220">
        <v>2298.5548866287368</v>
      </c>
      <c r="F57" s="220">
        <v>60182964.034587219</v>
      </c>
      <c r="G57" s="220">
        <v>48719347.152721435</v>
      </c>
      <c r="H57" s="220">
        <v>13452814.342549874</v>
      </c>
      <c r="I57" s="220">
        <v>12677080.413939713</v>
      </c>
      <c r="J57" s="220">
        <v>12315831.187132524</v>
      </c>
      <c r="K57" s="220">
        <v>24654908.384295058</v>
      </c>
      <c r="L57" s="518">
        <v>74853966.11942926</v>
      </c>
      <c r="M57" s="220">
        <v>24540875.341258973</v>
      </c>
      <c r="N57" s="102"/>
      <c r="O57" s="62" t="s">
        <v>746</v>
      </c>
      <c r="P57" s="102"/>
      <c r="Q57" s="46"/>
      <c r="R57" s="220">
        <v>16195.800741692383</v>
      </c>
      <c r="S57" s="68">
        <v>12064.979836571878</v>
      </c>
      <c r="T57" s="68">
        <v>4130.8209051204931</v>
      </c>
      <c r="U57" s="220">
        <v>174406.87052758317</v>
      </c>
      <c r="V57" s="220">
        <v>233411.2048461425</v>
      </c>
      <c r="W57" s="220">
        <v>8848068.8808396608</v>
      </c>
      <c r="X57" s="220">
        <v>50830637.030316286</v>
      </c>
      <c r="Y57" s="220">
        <v>45304719.802989587</v>
      </c>
      <c r="Z57" s="220">
        <v>60190937.389041044</v>
      </c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</row>
    <row r="58" spans="1:65" ht="14.1" customHeight="1">
      <c r="A58" s="102"/>
      <c r="B58" s="62" t="s">
        <v>748</v>
      </c>
      <c r="C58" s="102"/>
      <c r="D58" s="46"/>
      <c r="E58" s="220">
        <v>1275.8403278979979</v>
      </c>
      <c r="F58" s="220">
        <v>61736271.48196166</v>
      </c>
      <c r="G58" s="220">
        <v>48511447.761107855</v>
      </c>
      <c r="H58" s="220">
        <v>10854016.975402292</v>
      </c>
      <c r="I58" s="220">
        <v>10202867.661034372</v>
      </c>
      <c r="J58" s="220">
        <v>9917775.9363107029</v>
      </c>
      <c r="K58" s="220">
        <v>26238242.531262204</v>
      </c>
      <c r="L58" s="518">
        <v>91097396.48278667</v>
      </c>
      <c r="M58" s="220">
        <v>22641937.435804818</v>
      </c>
      <c r="N58" s="102"/>
      <c r="O58" s="62" t="s">
        <v>748</v>
      </c>
      <c r="P58" s="102"/>
      <c r="Q58" s="46"/>
      <c r="R58" s="220">
        <v>14336.095530196217</v>
      </c>
      <c r="S58" s="68">
        <v>11070.289952931813</v>
      </c>
      <c r="T58" s="68">
        <v>3265.8055772644066</v>
      </c>
      <c r="U58" s="220">
        <v>105803.12589867685</v>
      </c>
      <c r="V58" s="220">
        <v>140035.61946824015</v>
      </c>
      <c r="W58" s="220">
        <v>8592324.3073710501</v>
      </c>
      <c r="X58" s="220">
        <v>47037034.703567632</v>
      </c>
      <c r="Y58" s="220">
        <v>45439001.484911911</v>
      </c>
      <c r="Z58" s="220">
        <v>61448064.349544987</v>
      </c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</row>
    <row r="59" spans="1:65" ht="14.1" customHeight="1">
      <c r="A59" s="102"/>
      <c r="B59" s="62" t="s">
        <v>750</v>
      </c>
      <c r="C59" s="102"/>
      <c r="D59" s="46"/>
      <c r="E59" s="220">
        <v>1101.5587327879184</v>
      </c>
      <c r="F59" s="220">
        <v>100020912.07832284</v>
      </c>
      <c r="G59" s="220">
        <v>81589243.06265837</v>
      </c>
      <c r="H59" s="220">
        <v>17387132.680832628</v>
      </c>
      <c r="I59" s="220">
        <v>16251066.859284967</v>
      </c>
      <c r="J59" s="220">
        <v>15788497.998138497</v>
      </c>
      <c r="K59" s="220">
        <v>53721645.309210323</v>
      </c>
      <c r="L59" s="518">
        <v>189897775.75003672</v>
      </c>
      <c r="M59" s="220">
        <v>29719063.750183307</v>
      </c>
      <c r="N59" s="102"/>
      <c r="O59" s="62" t="s">
        <v>750</v>
      </c>
      <c r="P59" s="102"/>
      <c r="Q59" s="46"/>
      <c r="R59" s="220">
        <v>21434.442275079302</v>
      </c>
      <c r="S59" s="68">
        <v>16943.090822483759</v>
      </c>
      <c r="T59" s="68">
        <v>4491.3514525955425</v>
      </c>
      <c r="U59" s="220">
        <v>120445.29563230056</v>
      </c>
      <c r="V59" s="220">
        <v>147930.37573594195</v>
      </c>
      <c r="W59" s="220">
        <v>13060344.674254617</v>
      </c>
      <c r="X59" s="220">
        <v>81245970.887472257</v>
      </c>
      <c r="Y59" s="220">
        <v>77643363.191510022</v>
      </c>
      <c r="Z59" s="220">
        <v>100160402.25000659</v>
      </c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</row>
    <row r="60" spans="1:65" ht="14.1" customHeight="1">
      <c r="A60" s="102"/>
      <c r="B60" s="62" t="s">
        <v>752</v>
      </c>
      <c r="C60" s="102"/>
      <c r="D60" s="46"/>
      <c r="E60" s="220">
        <v>342.11589993249333</v>
      </c>
      <c r="F60" s="220">
        <v>62042557.106596649</v>
      </c>
      <c r="G60" s="220">
        <v>45202525.805903494</v>
      </c>
      <c r="H60" s="220">
        <v>9695719.8502124362</v>
      </c>
      <c r="I60" s="220">
        <v>9262441.1179288682</v>
      </c>
      <c r="J60" s="220">
        <v>9008465.6727133691</v>
      </c>
      <c r="K60" s="220">
        <v>29928059.175466221</v>
      </c>
      <c r="L60" s="518">
        <v>133568750.12714139</v>
      </c>
      <c r="M60" s="220">
        <v>14743456.972504452</v>
      </c>
      <c r="N60" s="102"/>
      <c r="O60" s="62" t="s">
        <v>752</v>
      </c>
      <c r="P60" s="102"/>
      <c r="Q60" s="46"/>
      <c r="R60" s="220">
        <v>6930.0598472304946</v>
      </c>
      <c r="S60" s="68">
        <v>5428.6942341655385</v>
      </c>
      <c r="T60" s="68">
        <v>1501.3656130649565</v>
      </c>
      <c r="U60" s="220">
        <v>22545.804563120219</v>
      </c>
      <c r="V60" s="220">
        <v>62578.701156865027</v>
      </c>
      <c r="W60" s="220">
        <v>7049560.6843524054</v>
      </c>
      <c r="X60" s="220">
        <v>40476827.492084883</v>
      </c>
      <c r="Y60" s="220">
        <v>40488178.842368014</v>
      </c>
      <c r="Z60" s="220">
        <v>64029309.247289471</v>
      </c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</row>
    <row r="61" spans="1:65" ht="14.1" customHeight="1">
      <c r="A61" s="102"/>
      <c r="B61" s="62" t="s">
        <v>754</v>
      </c>
      <c r="C61" s="102"/>
      <c r="D61" s="46"/>
      <c r="E61" s="220">
        <v>255.08506225333252</v>
      </c>
      <c r="F61" s="220">
        <v>74382404.645652071</v>
      </c>
      <c r="G61" s="220">
        <v>55390683.916212194</v>
      </c>
      <c r="H61" s="220">
        <v>12635618.691992819</v>
      </c>
      <c r="I61" s="220">
        <v>12145522.754842605</v>
      </c>
      <c r="J61" s="220">
        <v>11947980.186325355</v>
      </c>
      <c r="K61" s="220">
        <v>27606032.732848007</v>
      </c>
      <c r="L61" s="518">
        <v>177035144.30049518</v>
      </c>
      <c r="M61" s="220">
        <v>16019485.351562269</v>
      </c>
      <c r="N61" s="102"/>
      <c r="O61" s="62" t="s">
        <v>754</v>
      </c>
      <c r="P61" s="102"/>
      <c r="Q61" s="46"/>
      <c r="R61" s="220">
        <v>8008.4650873284891</v>
      </c>
      <c r="S61" s="68">
        <v>6274.8955583951511</v>
      </c>
      <c r="T61" s="68">
        <v>1733.5695289333389</v>
      </c>
      <c r="U61" s="220">
        <v>62441.598089516163</v>
      </c>
      <c r="V61" s="220">
        <v>71216.374085029005</v>
      </c>
      <c r="W61" s="220">
        <v>8912101.0902577154</v>
      </c>
      <c r="X61" s="220">
        <v>50622728.628951855</v>
      </c>
      <c r="Y61" s="220">
        <v>50774075.094639942</v>
      </c>
      <c r="Z61" s="220">
        <v>74989507.007812321</v>
      </c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</row>
    <row r="62" spans="1:65" s="44" customFormat="1" ht="14.1" customHeight="1">
      <c r="A62" s="102"/>
      <c r="B62" s="62" t="s">
        <v>756</v>
      </c>
      <c r="C62" s="102"/>
      <c r="D62" s="46"/>
      <c r="E62" s="220">
        <v>199.1783338521889</v>
      </c>
      <c r="F62" s="220">
        <v>96300212.121915862</v>
      </c>
      <c r="G62" s="220">
        <v>71881400.196837947</v>
      </c>
      <c r="H62" s="220">
        <v>15634118.567747921</v>
      </c>
      <c r="I62" s="220">
        <v>15060806.251842914</v>
      </c>
      <c r="J62" s="220">
        <v>14806088.283112852</v>
      </c>
      <c r="K62" s="220">
        <v>42824178.447346352</v>
      </c>
      <c r="L62" s="518">
        <v>343123318.93519181</v>
      </c>
      <c r="M62" s="220">
        <v>25644936.396962687</v>
      </c>
      <c r="N62" s="102"/>
      <c r="O62" s="62" t="s">
        <v>756</v>
      </c>
      <c r="P62" s="102"/>
      <c r="Q62" s="46"/>
      <c r="R62" s="220">
        <v>9952.7075852937651</v>
      </c>
      <c r="S62" s="68">
        <v>7903.1348938278734</v>
      </c>
      <c r="T62" s="68">
        <v>2049.5726914658917</v>
      </c>
      <c r="U62" s="220">
        <v>118528.00980046985</v>
      </c>
      <c r="V62" s="220">
        <v>131980.26025731099</v>
      </c>
      <c r="W62" s="220">
        <v>12198096.640333964</v>
      </c>
      <c r="X62" s="220">
        <v>66822865.850002542</v>
      </c>
      <c r="Y62" s="220">
        <v>69346318.349482939</v>
      </c>
      <c r="Z62" s="220">
        <v>94661042.100603282</v>
      </c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</row>
    <row r="63" spans="1:65" ht="14.1" customHeight="1" thickBot="1">
      <c r="A63" s="104"/>
      <c r="B63" s="63" t="s">
        <v>758</v>
      </c>
      <c r="C63" s="104"/>
      <c r="D63" s="232"/>
      <c r="E63" s="227">
        <v>100.76530612244898</v>
      </c>
      <c r="F63" s="227">
        <v>195777817.57133678</v>
      </c>
      <c r="G63" s="227">
        <v>175962760.2293368</v>
      </c>
      <c r="H63" s="227">
        <v>37935767.021265306</v>
      </c>
      <c r="I63" s="227">
        <v>36172636.4672755</v>
      </c>
      <c r="J63" s="227">
        <v>35379364.691693872</v>
      </c>
      <c r="K63" s="227">
        <v>106812686.46824491</v>
      </c>
      <c r="L63" s="519">
        <v>1221118136.8513064</v>
      </c>
      <c r="M63" s="227">
        <v>53711475.184642866</v>
      </c>
      <c r="N63" s="104"/>
      <c r="O63" s="63" t="s">
        <v>758</v>
      </c>
      <c r="P63" s="104"/>
      <c r="Q63" s="232"/>
      <c r="R63" s="227">
        <v>19575.775510204083</v>
      </c>
      <c r="S63" s="77">
        <v>15574.295918367347</v>
      </c>
      <c r="T63" s="77">
        <v>4001.4795918367345</v>
      </c>
      <c r="U63" s="227">
        <v>795950.09610204073</v>
      </c>
      <c r="V63" s="227">
        <v>631782.46679591842</v>
      </c>
      <c r="W63" s="227">
        <v>24004919.080561213</v>
      </c>
      <c r="X63" s="227">
        <v>170499530.15073463</v>
      </c>
      <c r="Y63" s="227">
        <v>167264341.68848982</v>
      </c>
      <c r="Z63" s="227">
        <v>202058613.55533677</v>
      </c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</row>
    <row r="64" spans="1:65" ht="13.7" customHeight="1">
      <c r="O64" s="520"/>
    </row>
    <row r="65" ht="12.75" customHeight="1"/>
  </sheetData>
  <mergeCells count="64">
    <mergeCell ref="A21:C21"/>
    <mergeCell ref="N21:P21"/>
    <mergeCell ref="A1:I1"/>
    <mergeCell ref="J1:M1"/>
    <mergeCell ref="N1:V1"/>
    <mergeCell ref="N10:P10"/>
    <mergeCell ref="A10:C10"/>
    <mergeCell ref="H3:H6"/>
    <mergeCell ref="F3:F6"/>
    <mergeCell ref="N7:P7"/>
    <mergeCell ref="W1:Z1"/>
    <mergeCell ref="A53:C53"/>
    <mergeCell ref="A42:C42"/>
    <mergeCell ref="M3:M6"/>
    <mergeCell ref="A31:C31"/>
    <mergeCell ref="A24:C24"/>
    <mergeCell ref="A8:C8"/>
    <mergeCell ref="A16:C16"/>
    <mergeCell ref="A14:C14"/>
    <mergeCell ref="N14:P14"/>
    <mergeCell ref="W3:W6"/>
    <mergeCell ref="N31:P31"/>
    <mergeCell ref="N42:P42"/>
    <mergeCell ref="N13:P13"/>
    <mergeCell ref="N15:P15"/>
    <mergeCell ref="N12:P12"/>
    <mergeCell ref="N53:P53"/>
    <mergeCell ref="V3:V6"/>
    <mergeCell ref="N24:P24"/>
    <mergeCell ref="N9:P9"/>
    <mergeCell ref="N8:P8"/>
    <mergeCell ref="U3:U6"/>
    <mergeCell ref="N17:P17"/>
    <mergeCell ref="N16:P16"/>
    <mergeCell ref="N18:P18"/>
    <mergeCell ref="N22:P22"/>
    <mergeCell ref="N19:P19"/>
    <mergeCell ref="N20:P20"/>
    <mergeCell ref="Z3:Z6"/>
    <mergeCell ref="A7:C7"/>
    <mergeCell ref="X3:X6"/>
    <mergeCell ref="Y3:Y6"/>
    <mergeCell ref="L3:L6"/>
    <mergeCell ref="N3:P6"/>
    <mergeCell ref="K3:K6"/>
    <mergeCell ref="E3:E6"/>
    <mergeCell ref="A3:C6"/>
    <mergeCell ref="R3:T5"/>
    <mergeCell ref="A23:C23"/>
    <mergeCell ref="N23:P23"/>
    <mergeCell ref="A18:C18"/>
    <mergeCell ref="A12:C12"/>
    <mergeCell ref="I3:I5"/>
    <mergeCell ref="J3:J5"/>
    <mergeCell ref="A11:C11"/>
    <mergeCell ref="A13:C13"/>
    <mergeCell ref="A9:C9"/>
    <mergeCell ref="G3:G6"/>
    <mergeCell ref="A15:C15"/>
    <mergeCell ref="A17:C17"/>
    <mergeCell ref="N11:P11"/>
    <mergeCell ref="A22:C22"/>
    <mergeCell ref="A19:C19"/>
    <mergeCell ref="A20:C20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2" manualBreakCount="2">
    <brk id="9" max="57" man="1"/>
    <brk id="13" max="57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X61"/>
  <sheetViews>
    <sheetView view="pageBreakPreview" topLeftCell="A7" zoomScaleNormal="50" zoomScaleSheetLayoutView="100" workbookViewId="0">
      <selection activeCell="A33" sqref="A33:C33"/>
    </sheetView>
  </sheetViews>
  <sheetFormatPr defaultRowHeight="15.75"/>
  <cols>
    <col min="1" max="1" width="2.28515625" style="14" customWidth="1"/>
    <col min="2" max="2" width="18.7109375" style="14" customWidth="1"/>
    <col min="3" max="3" width="2.28515625" style="14" customWidth="1"/>
    <col min="4" max="4" width="1.7109375" style="15" customWidth="1"/>
    <col min="5" max="8" width="9" style="43" customWidth="1"/>
    <col min="9" max="10" width="8.42578125" style="43" customWidth="1"/>
    <col min="11" max="11" width="9" style="43" customWidth="1"/>
    <col min="12" max="13" width="9.140625" style="43"/>
    <col min="14" max="14" width="6.7109375" style="43" customWidth="1"/>
    <col min="15" max="15" width="6.140625" style="43" customWidth="1"/>
    <col min="16" max="16" width="6.7109375" style="43" customWidth="1"/>
    <col min="17" max="17" width="6.140625" style="43" customWidth="1"/>
    <col min="18" max="18" width="5.28515625" style="43" customWidth="1"/>
    <col min="19" max="20" width="7.7109375" style="43" customWidth="1"/>
    <col min="21" max="21" width="6.28515625" style="43" customWidth="1"/>
    <col min="22" max="22" width="6.85546875" style="43" customWidth="1"/>
    <col min="23" max="23" width="6.7109375" style="43" customWidth="1"/>
    <col min="24" max="24" width="6.28515625" style="43" customWidth="1"/>
    <col min="25" max="25" width="7.7109375" style="43" customWidth="1"/>
    <col min="26" max="26" width="6.28515625" style="44" customWidth="1"/>
    <col min="27" max="27" width="8" style="43" customWidth="1"/>
    <col min="28" max="28" width="6.5703125" style="43" customWidth="1"/>
    <col min="29" max="29" width="5.140625" style="43" customWidth="1"/>
    <col min="30" max="30" width="2.28515625" style="14" customWidth="1"/>
    <col min="31" max="31" width="18.7109375" style="14" customWidth="1"/>
    <col min="32" max="32" width="2.28515625" style="14" customWidth="1"/>
    <col min="33" max="33" width="1.7109375" style="15" customWidth="1"/>
    <col min="34" max="34" width="7.85546875" style="43" customWidth="1"/>
    <col min="35" max="35" width="8.7109375" style="43" customWidth="1"/>
    <col min="36" max="36" width="6.28515625" style="43" customWidth="1"/>
    <col min="37" max="38" width="7.7109375" style="43" customWidth="1"/>
    <col min="39" max="44" width="7" style="43" customWidth="1"/>
    <col min="45" max="45" width="8.5703125" style="43" customWidth="1"/>
    <col min="46" max="46" width="8" style="43" customWidth="1"/>
    <col min="47" max="47" width="6.42578125" style="43" customWidth="1"/>
    <col min="48" max="48" width="7.7109375" style="43" customWidth="1"/>
    <col min="49" max="49" width="7.28515625" style="43" customWidth="1"/>
    <col min="50" max="50" width="6.5703125" style="43" customWidth="1"/>
    <col min="51" max="51" width="7.28515625" style="43" customWidth="1"/>
    <col min="52" max="55" width="6.85546875" style="43" customWidth="1"/>
    <col min="56" max="56" width="7.140625" style="43" customWidth="1"/>
    <col min="57" max="57" width="7.28515625" style="43" customWidth="1"/>
    <col min="58" max="58" width="6.85546875" style="43" customWidth="1"/>
    <col min="59" max="16384" width="9.140625" style="43"/>
  </cols>
  <sheetData>
    <row r="1" spans="1:66" s="159" customFormat="1" ht="35.1" customHeight="1">
      <c r="A1" s="1067" t="s">
        <v>559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1067"/>
      <c r="M1" s="1067"/>
      <c r="N1" s="157" t="s">
        <v>560</v>
      </c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067" t="s">
        <v>559</v>
      </c>
      <c r="AE1" s="1067"/>
      <c r="AF1" s="1067"/>
      <c r="AG1" s="1067"/>
      <c r="AH1" s="1067"/>
      <c r="AI1" s="1067"/>
      <c r="AJ1" s="1067"/>
      <c r="AK1" s="1067"/>
      <c r="AL1" s="1067"/>
      <c r="AM1" s="1067"/>
      <c r="AN1" s="1067"/>
      <c r="AO1" s="1067"/>
      <c r="AP1" s="1067"/>
      <c r="AQ1" s="1067"/>
      <c r="AR1" s="1067"/>
      <c r="AS1" s="157" t="s">
        <v>561</v>
      </c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8"/>
      <c r="BE1" s="158"/>
      <c r="BF1" s="158"/>
    </row>
    <row r="2" spans="1:66" ht="12.95" customHeight="1" thickBot="1">
      <c r="A2" s="43"/>
      <c r="B2" s="161"/>
      <c r="C2" s="161"/>
      <c r="D2" s="162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79"/>
      <c r="AC2" s="479"/>
      <c r="AD2" s="43"/>
      <c r="AE2" s="161"/>
      <c r="AF2" s="161"/>
      <c r="AG2" s="162"/>
      <c r="AH2" s="479"/>
      <c r="AI2" s="479"/>
      <c r="AJ2" s="479"/>
      <c r="AK2" s="479"/>
      <c r="AL2" s="479"/>
      <c r="AM2" s="479"/>
      <c r="AN2" s="479"/>
      <c r="AO2" s="479"/>
      <c r="AP2" s="479"/>
      <c r="AQ2" s="479"/>
      <c r="AR2" s="479"/>
      <c r="AS2" s="479"/>
      <c r="AT2" s="479"/>
      <c r="AU2" s="479"/>
      <c r="AV2" s="479"/>
      <c r="AW2" s="479"/>
      <c r="AX2" s="479"/>
      <c r="AY2" s="479"/>
      <c r="AZ2" s="479"/>
      <c r="BA2" s="479"/>
      <c r="BB2" s="479"/>
      <c r="BC2" s="479"/>
      <c r="BD2" s="479"/>
      <c r="BE2" s="479"/>
      <c r="BF2" s="164" t="s">
        <v>56</v>
      </c>
    </row>
    <row r="3" spans="1:66" ht="15" customHeight="1">
      <c r="A3" s="1042" t="s">
        <v>2</v>
      </c>
      <c r="B3" s="1042"/>
      <c r="C3" s="1042"/>
      <c r="D3" s="165"/>
      <c r="E3" s="1046" t="s">
        <v>479</v>
      </c>
      <c r="F3" s="1056"/>
      <c r="G3" s="1050"/>
      <c r="H3" s="510"/>
      <c r="M3" s="167" t="s">
        <v>485</v>
      </c>
      <c r="N3" s="167" t="s">
        <v>486</v>
      </c>
      <c r="O3" s="167"/>
      <c r="P3" s="167"/>
      <c r="Q3" s="167"/>
      <c r="R3" s="167"/>
      <c r="Z3" s="167"/>
      <c r="AA3" s="167"/>
      <c r="AB3" s="167"/>
      <c r="AC3" s="167"/>
      <c r="AD3" s="1042" t="s">
        <v>2</v>
      </c>
      <c r="AE3" s="1042"/>
      <c r="AF3" s="1042"/>
      <c r="AG3" s="165"/>
      <c r="AH3" s="510"/>
      <c r="AM3" s="167"/>
      <c r="AN3" s="167"/>
      <c r="AO3" s="167"/>
      <c r="AP3" s="167"/>
      <c r="AQ3" s="167"/>
      <c r="AR3" s="167" t="s">
        <v>485</v>
      </c>
      <c r="AS3" s="167" t="s">
        <v>486</v>
      </c>
      <c r="AT3" s="167"/>
      <c r="AZ3" s="167"/>
      <c r="BA3" s="167"/>
      <c r="BB3" s="167"/>
      <c r="BC3" s="167"/>
      <c r="BD3" s="1072" t="s">
        <v>480</v>
      </c>
      <c r="BE3" s="1072"/>
      <c r="BF3" s="1074"/>
      <c r="BN3" s="169"/>
    </row>
    <row r="4" spans="1:66" ht="15" customHeight="1">
      <c r="A4" s="1043"/>
      <c r="B4" s="1043"/>
      <c r="C4" s="1043"/>
      <c r="D4" s="170"/>
      <c r="E4" s="1047"/>
      <c r="F4" s="1057"/>
      <c r="G4" s="1051"/>
      <c r="I4" s="171"/>
      <c r="J4" s="171"/>
      <c r="K4" s="171"/>
      <c r="L4" s="171"/>
      <c r="M4" s="172" t="s">
        <v>551</v>
      </c>
      <c r="N4" s="171" t="s">
        <v>550</v>
      </c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3"/>
      <c r="AD4" s="1043"/>
      <c r="AE4" s="1043"/>
      <c r="AF4" s="1043"/>
      <c r="AG4" s="170"/>
      <c r="AI4" s="171"/>
      <c r="AJ4" s="171"/>
      <c r="AK4" s="171"/>
      <c r="AL4" s="171"/>
      <c r="AM4" s="171"/>
      <c r="AN4" s="171"/>
      <c r="AO4" s="171"/>
      <c r="AP4" s="171"/>
      <c r="AQ4" s="171"/>
      <c r="AR4" s="172" t="s">
        <v>552</v>
      </c>
      <c r="AS4" s="171" t="s">
        <v>553</v>
      </c>
      <c r="AT4" s="171"/>
      <c r="AU4" s="171"/>
      <c r="AV4" s="171"/>
      <c r="AW4" s="171"/>
      <c r="AX4" s="171"/>
      <c r="AY4" s="171"/>
      <c r="AZ4" s="171"/>
      <c r="BA4" s="171"/>
      <c r="BB4" s="171"/>
      <c r="BC4" s="173"/>
      <c r="BD4" s="1072"/>
      <c r="BE4" s="1072"/>
      <c r="BF4" s="1074"/>
      <c r="BN4" s="169"/>
    </row>
    <row r="5" spans="1:66" ht="15" customHeight="1">
      <c r="A5" s="1043"/>
      <c r="B5" s="1043"/>
      <c r="C5" s="1043"/>
      <c r="D5" s="170"/>
      <c r="E5" s="1047"/>
      <c r="F5" s="1057"/>
      <c r="G5" s="1051"/>
      <c r="H5" s="1068" t="s">
        <v>638</v>
      </c>
      <c r="I5" s="1069"/>
      <c r="J5" s="1069"/>
      <c r="K5" s="1069"/>
      <c r="L5" s="1069"/>
      <c r="M5" s="1069"/>
      <c r="N5" s="1070" t="s">
        <v>639</v>
      </c>
      <c r="O5" s="1070"/>
      <c r="P5" s="1070"/>
      <c r="Q5" s="1070"/>
      <c r="R5" s="1071"/>
      <c r="S5" s="1074" t="s">
        <v>478</v>
      </c>
      <c r="T5" s="1075"/>
      <c r="U5" s="1075"/>
      <c r="V5" s="1075"/>
      <c r="W5" s="1075"/>
      <c r="X5" s="1075"/>
      <c r="Y5" s="1075"/>
      <c r="Z5" s="1075"/>
      <c r="AA5" s="1075"/>
      <c r="AB5" s="1075"/>
      <c r="AC5" s="1076"/>
      <c r="AD5" s="1043"/>
      <c r="AE5" s="1043"/>
      <c r="AF5" s="1043"/>
      <c r="AG5" s="170"/>
      <c r="AH5" s="1074" t="s">
        <v>171</v>
      </c>
      <c r="AI5" s="1075"/>
      <c r="AJ5" s="1075"/>
      <c r="AK5" s="1075"/>
      <c r="AL5" s="1075"/>
      <c r="AM5" s="1075"/>
      <c r="AN5" s="1075"/>
      <c r="AO5" s="1075"/>
      <c r="AP5" s="1075"/>
      <c r="AQ5" s="1075"/>
      <c r="AR5" s="1076"/>
      <c r="AS5" s="1074" t="s">
        <v>172</v>
      </c>
      <c r="AT5" s="1075"/>
      <c r="AU5" s="1075"/>
      <c r="AV5" s="1075"/>
      <c r="AW5" s="1075"/>
      <c r="AX5" s="1075"/>
      <c r="AY5" s="1075"/>
      <c r="AZ5" s="1075"/>
      <c r="BA5" s="1075"/>
      <c r="BB5" s="1075"/>
      <c r="BC5" s="1076"/>
      <c r="BD5" s="1072"/>
      <c r="BE5" s="1072"/>
      <c r="BF5" s="1074"/>
    </row>
    <row r="6" spans="1:66" ht="15" customHeight="1">
      <c r="A6" s="1043"/>
      <c r="B6" s="1043"/>
      <c r="C6" s="1043"/>
      <c r="D6" s="170"/>
      <c r="E6" s="1072" t="s">
        <v>70</v>
      </c>
      <c r="F6" s="1072" t="s">
        <v>476</v>
      </c>
      <c r="G6" s="1072" t="s">
        <v>477</v>
      </c>
      <c r="H6" s="1073" t="s">
        <v>206</v>
      </c>
      <c r="I6" s="1077" t="s">
        <v>476</v>
      </c>
      <c r="J6" s="1078"/>
      <c r="K6" s="1078"/>
      <c r="L6" s="1078"/>
      <c r="M6" s="1078"/>
      <c r="N6" s="1078" t="s">
        <v>477</v>
      </c>
      <c r="O6" s="1075"/>
      <c r="P6" s="1075"/>
      <c r="Q6" s="1075"/>
      <c r="R6" s="1076"/>
      <c r="S6" s="1073" t="s">
        <v>206</v>
      </c>
      <c r="T6" s="1077" t="s">
        <v>476</v>
      </c>
      <c r="U6" s="1078"/>
      <c r="V6" s="1078"/>
      <c r="W6" s="1078"/>
      <c r="X6" s="1079"/>
      <c r="Y6" s="1077" t="s">
        <v>477</v>
      </c>
      <c r="Z6" s="1075"/>
      <c r="AA6" s="1075"/>
      <c r="AB6" s="1075"/>
      <c r="AC6" s="1076"/>
      <c r="AD6" s="1043"/>
      <c r="AE6" s="1043"/>
      <c r="AF6" s="1043"/>
      <c r="AG6" s="170"/>
      <c r="AH6" s="1073" t="s">
        <v>206</v>
      </c>
      <c r="AI6" s="1077" t="s">
        <v>476</v>
      </c>
      <c r="AJ6" s="1078"/>
      <c r="AK6" s="1078"/>
      <c r="AL6" s="1078"/>
      <c r="AM6" s="1079"/>
      <c r="AN6" s="1077" t="s">
        <v>477</v>
      </c>
      <c r="AO6" s="1075"/>
      <c r="AP6" s="1075"/>
      <c r="AQ6" s="1075"/>
      <c r="AR6" s="1076"/>
      <c r="AS6" s="1073" t="s">
        <v>206</v>
      </c>
      <c r="AT6" s="1077" t="s">
        <v>476</v>
      </c>
      <c r="AU6" s="1078"/>
      <c r="AV6" s="1078"/>
      <c r="AW6" s="1078"/>
      <c r="AX6" s="1079"/>
      <c r="AY6" s="1077" t="s">
        <v>477</v>
      </c>
      <c r="AZ6" s="1075"/>
      <c r="BA6" s="1075"/>
      <c r="BB6" s="1075"/>
      <c r="BC6" s="1076"/>
      <c r="BD6" s="1073" t="s">
        <v>70</v>
      </c>
      <c r="BE6" s="1073" t="s">
        <v>476</v>
      </c>
      <c r="BF6" s="1077" t="s">
        <v>477</v>
      </c>
    </row>
    <row r="7" spans="1:66" ht="48.75" customHeight="1">
      <c r="A7" s="1044"/>
      <c r="B7" s="1044"/>
      <c r="C7" s="1044"/>
      <c r="D7" s="174"/>
      <c r="E7" s="1072"/>
      <c r="F7" s="1072"/>
      <c r="G7" s="1072"/>
      <c r="H7" s="1041"/>
      <c r="I7" s="175" t="s">
        <v>70</v>
      </c>
      <c r="J7" s="176" t="s">
        <v>642</v>
      </c>
      <c r="K7" s="176" t="s">
        <v>640</v>
      </c>
      <c r="L7" s="176" t="s">
        <v>641</v>
      </c>
      <c r="M7" s="176" t="s">
        <v>549</v>
      </c>
      <c r="N7" s="174" t="s">
        <v>70</v>
      </c>
      <c r="O7" s="176" t="s">
        <v>642</v>
      </c>
      <c r="P7" s="176" t="s">
        <v>640</v>
      </c>
      <c r="Q7" s="176" t="s">
        <v>641</v>
      </c>
      <c r="R7" s="176" t="s">
        <v>549</v>
      </c>
      <c r="S7" s="1041"/>
      <c r="T7" s="175" t="s">
        <v>70</v>
      </c>
      <c r="U7" s="176" t="s">
        <v>642</v>
      </c>
      <c r="V7" s="176" t="s">
        <v>640</v>
      </c>
      <c r="W7" s="176" t="s">
        <v>641</v>
      </c>
      <c r="X7" s="176" t="s">
        <v>549</v>
      </c>
      <c r="Y7" s="175" t="s">
        <v>70</v>
      </c>
      <c r="Z7" s="176" t="s">
        <v>642</v>
      </c>
      <c r="AA7" s="176" t="s">
        <v>640</v>
      </c>
      <c r="AB7" s="176" t="s">
        <v>641</v>
      </c>
      <c r="AC7" s="176" t="s">
        <v>549</v>
      </c>
      <c r="AD7" s="1044"/>
      <c r="AE7" s="1044"/>
      <c r="AF7" s="1044"/>
      <c r="AG7" s="174"/>
      <c r="AH7" s="1041"/>
      <c r="AI7" s="175" t="s">
        <v>70</v>
      </c>
      <c r="AJ7" s="176" t="s">
        <v>642</v>
      </c>
      <c r="AK7" s="176" t="s">
        <v>640</v>
      </c>
      <c r="AL7" s="176" t="s">
        <v>641</v>
      </c>
      <c r="AM7" s="176" t="s">
        <v>549</v>
      </c>
      <c r="AN7" s="175" t="s">
        <v>70</v>
      </c>
      <c r="AO7" s="176" t="s">
        <v>642</v>
      </c>
      <c r="AP7" s="176" t="s">
        <v>640</v>
      </c>
      <c r="AQ7" s="176" t="s">
        <v>641</v>
      </c>
      <c r="AR7" s="176" t="s">
        <v>549</v>
      </c>
      <c r="AS7" s="1041"/>
      <c r="AT7" s="175" t="s">
        <v>70</v>
      </c>
      <c r="AU7" s="176" t="s">
        <v>642</v>
      </c>
      <c r="AV7" s="176" t="s">
        <v>640</v>
      </c>
      <c r="AW7" s="176" t="s">
        <v>641</v>
      </c>
      <c r="AX7" s="176" t="s">
        <v>549</v>
      </c>
      <c r="AY7" s="175" t="s">
        <v>70</v>
      </c>
      <c r="AZ7" s="176" t="s">
        <v>642</v>
      </c>
      <c r="BA7" s="176" t="s">
        <v>640</v>
      </c>
      <c r="BB7" s="176" t="s">
        <v>641</v>
      </c>
      <c r="BC7" s="176" t="s">
        <v>549</v>
      </c>
      <c r="BD7" s="1041"/>
      <c r="BE7" s="1041"/>
      <c r="BF7" s="1048"/>
    </row>
    <row r="8" spans="1:66" s="181" customFormat="1" ht="12.75" hidden="1" customHeight="1">
      <c r="A8" s="1049" t="s">
        <v>878</v>
      </c>
      <c r="B8" s="1049"/>
      <c r="C8" s="1049"/>
      <c r="D8" s="177"/>
      <c r="E8" s="178">
        <v>299953</v>
      </c>
      <c r="F8" s="179"/>
      <c r="G8" s="179"/>
      <c r="H8" s="179">
        <v>37490</v>
      </c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>
        <v>37490</v>
      </c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049" t="s">
        <v>878</v>
      </c>
      <c r="AE8" s="1049"/>
      <c r="AF8" s="1049"/>
      <c r="AG8" s="177"/>
      <c r="AH8" s="179">
        <v>37490</v>
      </c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>
        <v>37490</v>
      </c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>
        <v>4977</v>
      </c>
      <c r="BE8" s="179"/>
      <c r="BF8" s="179"/>
    </row>
    <row r="9" spans="1:66" s="181" customFormat="1" ht="12.75" hidden="1" customHeight="1">
      <c r="A9" s="1045" t="s">
        <v>879</v>
      </c>
      <c r="B9" s="1045"/>
      <c r="C9" s="1045"/>
      <c r="D9" s="177"/>
      <c r="E9" s="182">
        <v>245028.31251835014</v>
      </c>
      <c r="F9" s="183"/>
      <c r="G9" s="183"/>
      <c r="H9" s="183">
        <v>35483.060334576927</v>
      </c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>
        <v>35483.060334576927</v>
      </c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045" t="s">
        <v>879</v>
      </c>
      <c r="AE9" s="1045"/>
      <c r="AF9" s="1045"/>
      <c r="AG9" s="177"/>
      <c r="AH9" s="183">
        <v>35483.060334576927</v>
      </c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>
        <v>35483.060334576927</v>
      </c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>
        <v>5633.8493498013622</v>
      </c>
      <c r="BE9" s="183"/>
      <c r="BF9" s="183"/>
    </row>
    <row r="10" spans="1:66" s="181" customFormat="1" ht="12.75" hidden="1" customHeight="1">
      <c r="A10" s="1045" t="s">
        <v>917</v>
      </c>
      <c r="B10" s="1045"/>
      <c r="C10" s="1045"/>
      <c r="D10" s="177"/>
      <c r="E10" s="182">
        <v>227442</v>
      </c>
      <c r="F10" s="183"/>
      <c r="G10" s="183"/>
      <c r="H10" s="183">
        <v>24036.959999997744</v>
      </c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>
        <v>24036.959999997744</v>
      </c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045" t="s">
        <v>917</v>
      </c>
      <c r="AE10" s="1045"/>
      <c r="AF10" s="1045"/>
      <c r="AG10" s="177"/>
      <c r="AH10" s="183">
        <v>24036.959999997744</v>
      </c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>
        <v>24036.959999997744</v>
      </c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>
        <v>9139</v>
      </c>
      <c r="BE10" s="183"/>
      <c r="BF10" s="183"/>
    </row>
    <row r="11" spans="1:66" s="181" customFormat="1" ht="12.75" hidden="1" customHeight="1">
      <c r="A11" s="1045" t="s">
        <v>918</v>
      </c>
      <c r="B11" s="1045"/>
      <c r="C11" s="1045"/>
      <c r="D11" s="177"/>
      <c r="E11" s="182">
        <v>228813.06455282218</v>
      </c>
      <c r="F11" s="183"/>
      <c r="G11" s="183"/>
      <c r="H11" s="183">
        <v>28234.936240150477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>
        <v>28234.936240150477</v>
      </c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045" t="s">
        <v>918</v>
      </c>
      <c r="AE11" s="1045"/>
      <c r="AF11" s="1045"/>
      <c r="AG11" s="177"/>
      <c r="AH11" s="183">
        <v>28234.936240150477</v>
      </c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>
        <v>28234.936240150477</v>
      </c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>
        <v>6923.1263194148214</v>
      </c>
      <c r="BE11" s="183"/>
      <c r="BF11" s="183"/>
    </row>
    <row r="12" spans="1:66" s="181" customFormat="1" ht="12.75" hidden="1" customHeight="1">
      <c r="A12" s="1045" t="s">
        <v>919</v>
      </c>
      <c r="B12" s="1045"/>
      <c r="C12" s="1045"/>
      <c r="D12" s="177"/>
      <c r="E12" s="182">
        <v>228948.67022142731</v>
      </c>
      <c r="F12" s="183"/>
      <c r="G12" s="183"/>
      <c r="H12" s="183">
        <v>34878.675153735967</v>
      </c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>
        <v>34878.675153735967</v>
      </c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045" t="s">
        <v>919</v>
      </c>
      <c r="AE12" s="1045"/>
      <c r="AF12" s="1045"/>
      <c r="AG12" s="177"/>
      <c r="AH12" s="183">
        <v>34878.675153735967</v>
      </c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>
        <v>34878.675153735967</v>
      </c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>
        <v>5710.130984917424</v>
      </c>
      <c r="BE12" s="183"/>
      <c r="BF12" s="183"/>
    </row>
    <row r="13" spans="1:66" s="181" customFormat="1" ht="13.7" hidden="1" customHeight="1">
      <c r="A13" s="1045" t="s">
        <v>920</v>
      </c>
      <c r="B13" s="1045"/>
      <c r="C13" s="1045"/>
      <c r="D13" s="177"/>
      <c r="E13" s="182">
        <v>193925.71732453088</v>
      </c>
      <c r="F13" s="183"/>
      <c r="G13" s="183"/>
      <c r="H13" s="50">
        <v>29297.654461531027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>
        <v>29297.654461531027</v>
      </c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1045" t="s">
        <v>920</v>
      </c>
      <c r="AE13" s="1045"/>
      <c r="AF13" s="1045"/>
      <c r="AG13" s="177"/>
      <c r="AH13" s="50">
        <v>29297.654461531027</v>
      </c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>
        <v>29297.654461531027</v>
      </c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>
        <v>3740.518234924054</v>
      </c>
      <c r="BE13" s="50"/>
      <c r="BF13" s="50"/>
    </row>
    <row r="14" spans="1:66" s="181" customFormat="1" ht="0.75" hidden="1" customHeight="1">
      <c r="A14" s="1045" t="s">
        <v>921</v>
      </c>
      <c r="B14" s="1045"/>
      <c r="C14" s="1045"/>
      <c r="D14" s="177"/>
      <c r="E14" s="182">
        <v>166140.25630622066</v>
      </c>
      <c r="F14" s="183"/>
      <c r="G14" s="183"/>
      <c r="H14" s="50">
        <v>32255.88805542449</v>
      </c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>
        <v>32255.88805542449</v>
      </c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1045" t="s">
        <v>921</v>
      </c>
      <c r="AE14" s="1045"/>
      <c r="AF14" s="1045"/>
      <c r="AG14" s="177"/>
      <c r="AH14" s="50">
        <v>32255.88805542449</v>
      </c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>
        <v>32255.88805542449</v>
      </c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>
        <v>3477.2153088197238</v>
      </c>
      <c r="BE14" s="50"/>
      <c r="BF14" s="50"/>
    </row>
    <row r="15" spans="1:66" s="181" customFormat="1" ht="13.7" hidden="1" customHeight="1">
      <c r="A15" s="1045" t="s">
        <v>922</v>
      </c>
      <c r="B15" s="1045"/>
      <c r="C15" s="1045"/>
      <c r="D15" s="2"/>
      <c r="E15" s="184">
        <v>155909.24169496537</v>
      </c>
      <c r="F15" s="185" t="s">
        <v>400</v>
      </c>
      <c r="G15" s="185" t="s">
        <v>400</v>
      </c>
      <c r="H15" s="184">
        <v>26183.888044999865</v>
      </c>
      <c r="I15" s="184"/>
      <c r="J15" s="184"/>
      <c r="K15" s="184"/>
      <c r="L15" s="184"/>
      <c r="M15" s="184"/>
      <c r="N15" s="184"/>
      <c r="O15" s="185" t="s">
        <v>400</v>
      </c>
      <c r="P15" s="185"/>
      <c r="Q15" s="185"/>
      <c r="R15" s="185" t="s">
        <v>400</v>
      </c>
      <c r="S15" s="184">
        <v>26183.888044999865</v>
      </c>
      <c r="T15" s="184"/>
      <c r="U15" s="184"/>
      <c r="V15" s="184"/>
      <c r="W15" s="184"/>
      <c r="X15" s="184"/>
      <c r="Y15" s="184"/>
      <c r="Z15" s="185" t="s">
        <v>400</v>
      </c>
      <c r="AA15" s="185"/>
      <c r="AB15" s="185"/>
      <c r="AC15" s="185" t="s">
        <v>400</v>
      </c>
      <c r="AD15" s="1045" t="s">
        <v>922</v>
      </c>
      <c r="AE15" s="1045"/>
      <c r="AF15" s="1045"/>
      <c r="AG15" s="2"/>
      <c r="AH15" s="184">
        <v>26183.888044999865</v>
      </c>
      <c r="AI15" s="184"/>
      <c r="AJ15" s="184"/>
      <c r="AK15" s="184"/>
      <c r="AL15" s="184"/>
      <c r="AM15" s="184"/>
      <c r="AN15" s="184"/>
      <c r="AO15" s="185" t="s">
        <v>400</v>
      </c>
      <c r="AP15" s="185"/>
      <c r="AQ15" s="185"/>
      <c r="AR15" s="185" t="s">
        <v>400</v>
      </c>
      <c r="AS15" s="184">
        <v>26183.888044999865</v>
      </c>
      <c r="AT15" s="184"/>
      <c r="AU15" s="184"/>
      <c r="AV15" s="184"/>
      <c r="AW15" s="184"/>
      <c r="AX15" s="184"/>
      <c r="AY15" s="184"/>
      <c r="AZ15" s="185" t="s">
        <v>400</v>
      </c>
      <c r="BA15" s="185"/>
      <c r="BB15" s="185"/>
      <c r="BC15" s="185" t="s">
        <v>400</v>
      </c>
      <c r="BD15" s="184">
        <v>3871.3262716029953</v>
      </c>
      <c r="BE15" s="185" t="s">
        <v>400</v>
      </c>
      <c r="BF15" s="185" t="s">
        <v>400</v>
      </c>
    </row>
    <row r="16" spans="1:66" s="181" customFormat="1" ht="13.7" hidden="1" customHeight="1">
      <c r="A16" s="1045" t="s">
        <v>923</v>
      </c>
      <c r="B16" s="1045"/>
      <c r="C16" s="1045"/>
      <c r="D16" s="2"/>
      <c r="E16" s="184">
        <v>145594.46687390516</v>
      </c>
      <c r="F16" s="185" t="s">
        <v>400</v>
      </c>
      <c r="G16" s="185" t="s">
        <v>400</v>
      </c>
      <c r="H16" s="154">
        <v>36044.047107477432</v>
      </c>
      <c r="I16" s="154"/>
      <c r="J16" s="154"/>
      <c r="K16" s="154"/>
      <c r="L16" s="154"/>
      <c r="M16" s="154"/>
      <c r="N16" s="154"/>
      <c r="O16" s="185" t="s">
        <v>400</v>
      </c>
      <c r="P16" s="185"/>
      <c r="Q16" s="185"/>
      <c r="R16" s="185" t="s">
        <v>400</v>
      </c>
      <c r="S16" s="154">
        <v>36044.047107477432</v>
      </c>
      <c r="T16" s="154"/>
      <c r="U16" s="154"/>
      <c r="V16" s="154"/>
      <c r="W16" s="154"/>
      <c r="X16" s="154"/>
      <c r="Y16" s="154"/>
      <c r="Z16" s="185" t="s">
        <v>400</v>
      </c>
      <c r="AA16" s="185"/>
      <c r="AB16" s="185"/>
      <c r="AC16" s="185" t="s">
        <v>400</v>
      </c>
      <c r="AD16" s="1045" t="s">
        <v>923</v>
      </c>
      <c r="AE16" s="1045"/>
      <c r="AF16" s="1045"/>
      <c r="AG16" s="2"/>
      <c r="AH16" s="154">
        <v>36044.047107477432</v>
      </c>
      <c r="AI16" s="154"/>
      <c r="AJ16" s="154"/>
      <c r="AK16" s="154"/>
      <c r="AL16" s="154"/>
      <c r="AM16" s="154"/>
      <c r="AN16" s="154"/>
      <c r="AO16" s="185" t="s">
        <v>400</v>
      </c>
      <c r="AP16" s="185"/>
      <c r="AQ16" s="185"/>
      <c r="AR16" s="185" t="s">
        <v>400</v>
      </c>
      <c r="AS16" s="154">
        <v>36044.047107477432</v>
      </c>
      <c r="AT16" s="154"/>
      <c r="AU16" s="154"/>
      <c r="AV16" s="154"/>
      <c r="AW16" s="154"/>
      <c r="AX16" s="154"/>
      <c r="AY16" s="154"/>
      <c r="AZ16" s="185" t="s">
        <v>400</v>
      </c>
      <c r="BA16" s="185"/>
      <c r="BB16" s="185"/>
      <c r="BC16" s="185" t="s">
        <v>400</v>
      </c>
      <c r="BD16" s="154">
        <v>4066.1619532608825</v>
      </c>
      <c r="BE16" s="185" t="s">
        <v>400</v>
      </c>
      <c r="BF16" s="185" t="s">
        <v>400</v>
      </c>
    </row>
    <row r="17" spans="1:76" s="181" customFormat="1" ht="13.7" hidden="1" customHeight="1">
      <c r="A17" s="1045" t="s">
        <v>924</v>
      </c>
      <c r="B17" s="1045"/>
      <c r="C17" s="1045"/>
      <c r="D17" s="2"/>
      <c r="E17" s="184">
        <v>138340.60233372761</v>
      </c>
      <c r="F17" s="185" t="s">
        <v>400</v>
      </c>
      <c r="G17" s="185" t="s">
        <v>400</v>
      </c>
      <c r="H17" s="184">
        <v>32854.434926279362</v>
      </c>
      <c r="I17" s="184"/>
      <c r="J17" s="184"/>
      <c r="K17" s="184"/>
      <c r="L17" s="184"/>
      <c r="M17" s="184"/>
      <c r="N17" s="184"/>
      <c r="O17" s="185" t="s">
        <v>400</v>
      </c>
      <c r="P17" s="185"/>
      <c r="Q17" s="185"/>
      <c r="R17" s="185" t="s">
        <v>400</v>
      </c>
      <c r="S17" s="184">
        <v>32854.434926279362</v>
      </c>
      <c r="T17" s="184"/>
      <c r="U17" s="184"/>
      <c r="V17" s="184"/>
      <c r="W17" s="184"/>
      <c r="X17" s="184"/>
      <c r="Y17" s="184"/>
      <c r="Z17" s="185" t="s">
        <v>400</v>
      </c>
      <c r="AA17" s="185"/>
      <c r="AB17" s="185"/>
      <c r="AC17" s="185" t="s">
        <v>400</v>
      </c>
      <c r="AD17" s="1045" t="s">
        <v>924</v>
      </c>
      <c r="AE17" s="1045"/>
      <c r="AF17" s="1045"/>
      <c r="AG17" s="2"/>
      <c r="AH17" s="184">
        <v>32854.434926279362</v>
      </c>
      <c r="AI17" s="184"/>
      <c r="AJ17" s="184"/>
      <c r="AK17" s="184"/>
      <c r="AL17" s="184"/>
      <c r="AM17" s="184"/>
      <c r="AN17" s="184"/>
      <c r="AO17" s="185" t="s">
        <v>400</v>
      </c>
      <c r="AP17" s="185"/>
      <c r="AQ17" s="185"/>
      <c r="AR17" s="185" t="s">
        <v>400</v>
      </c>
      <c r="AS17" s="184">
        <v>32854.434926279362</v>
      </c>
      <c r="AT17" s="184"/>
      <c r="AU17" s="184"/>
      <c r="AV17" s="184"/>
      <c r="AW17" s="184"/>
      <c r="AX17" s="184"/>
      <c r="AY17" s="184"/>
      <c r="AZ17" s="185" t="s">
        <v>400</v>
      </c>
      <c r="BA17" s="185"/>
      <c r="BB17" s="185"/>
      <c r="BC17" s="185" t="s">
        <v>400</v>
      </c>
      <c r="BD17" s="184">
        <v>3239.7557457732919</v>
      </c>
      <c r="BE17" s="185" t="s">
        <v>400</v>
      </c>
      <c r="BF17" s="185" t="s">
        <v>400</v>
      </c>
    </row>
    <row r="18" spans="1:76" s="181" customFormat="1" ht="14.25" hidden="1" customHeight="1">
      <c r="A18" s="1045" t="s">
        <v>925</v>
      </c>
      <c r="B18" s="1045"/>
      <c r="C18" s="1045"/>
      <c r="D18" s="2"/>
      <c r="E18" s="186">
        <v>138234.84637123178</v>
      </c>
      <c r="F18" s="185" t="s">
        <v>400</v>
      </c>
      <c r="G18" s="185" t="s">
        <v>400</v>
      </c>
      <c r="H18" s="184">
        <v>32837.650380455758</v>
      </c>
      <c r="I18" s="184"/>
      <c r="J18" s="184"/>
      <c r="K18" s="184"/>
      <c r="L18" s="184"/>
      <c r="M18" s="184"/>
      <c r="N18" s="184"/>
      <c r="O18" s="185" t="s">
        <v>400</v>
      </c>
      <c r="P18" s="185"/>
      <c r="Q18" s="185"/>
      <c r="R18" s="185" t="s">
        <v>400</v>
      </c>
      <c r="S18" s="184">
        <v>32837.650380455758</v>
      </c>
      <c r="T18" s="184"/>
      <c r="U18" s="184"/>
      <c r="V18" s="184"/>
      <c r="W18" s="184"/>
      <c r="X18" s="184"/>
      <c r="Y18" s="184"/>
      <c r="Z18" s="185" t="s">
        <v>400</v>
      </c>
      <c r="AA18" s="185"/>
      <c r="AB18" s="185"/>
      <c r="AC18" s="185" t="s">
        <v>400</v>
      </c>
      <c r="AD18" s="1045" t="s">
        <v>925</v>
      </c>
      <c r="AE18" s="1045"/>
      <c r="AF18" s="1045"/>
      <c r="AG18" s="2"/>
      <c r="AH18" s="184">
        <v>32837.650380455758</v>
      </c>
      <c r="AI18" s="184"/>
      <c r="AJ18" s="184"/>
      <c r="AK18" s="184"/>
      <c r="AL18" s="184"/>
      <c r="AM18" s="184"/>
      <c r="AN18" s="184"/>
      <c r="AO18" s="185" t="s">
        <v>400</v>
      </c>
      <c r="AP18" s="185"/>
      <c r="AQ18" s="185"/>
      <c r="AR18" s="185" t="s">
        <v>400</v>
      </c>
      <c r="AS18" s="184">
        <v>32837.650380455758</v>
      </c>
      <c r="AT18" s="184"/>
      <c r="AU18" s="184"/>
      <c r="AV18" s="184"/>
      <c r="AW18" s="184"/>
      <c r="AX18" s="184"/>
      <c r="AY18" s="184"/>
      <c r="AZ18" s="185" t="s">
        <v>400</v>
      </c>
      <c r="BA18" s="185"/>
      <c r="BB18" s="185"/>
      <c r="BC18" s="185" t="s">
        <v>400</v>
      </c>
      <c r="BD18" s="184">
        <v>4486.9750885062595</v>
      </c>
      <c r="BE18" s="185" t="s">
        <v>400</v>
      </c>
      <c r="BF18" s="185" t="s">
        <v>400</v>
      </c>
      <c r="BG18" s="180"/>
      <c r="BW18" s="181" t="e">
        <f>#REF!/E18</f>
        <v>#REF!</v>
      </c>
      <c r="BX18" s="181" t="e">
        <f>BW18/12</f>
        <v>#REF!</v>
      </c>
    </row>
    <row r="19" spans="1:76" s="181" customFormat="1" ht="15.75" hidden="1" customHeight="1">
      <c r="A19" s="1045" t="s">
        <v>926</v>
      </c>
      <c r="B19" s="1045"/>
      <c r="C19" s="1045"/>
      <c r="D19" s="2"/>
      <c r="E19" s="187">
        <v>148534.99487466394</v>
      </c>
      <c r="F19" s="188" t="s">
        <v>400</v>
      </c>
      <c r="G19" s="188" t="s">
        <v>400</v>
      </c>
      <c r="H19" s="189">
        <v>36143.985217942514</v>
      </c>
      <c r="I19" s="188" t="s">
        <v>400</v>
      </c>
      <c r="J19" s="188" t="s">
        <v>400</v>
      </c>
      <c r="K19" s="188" t="s">
        <v>400</v>
      </c>
      <c r="L19" s="188" t="s">
        <v>400</v>
      </c>
      <c r="M19" s="188" t="s">
        <v>400</v>
      </c>
      <c r="N19" s="188" t="s">
        <v>400</v>
      </c>
      <c r="O19" s="188" t="s">
        <v>400</v>
      </c>
      <c r="P19" s="188" t="s">
        <v>400</v>
      </c>
      <c r="Q19" s="188" t="s">
        <v>400</v>
      </c>
      <c r="R19" s="188" t="s">
        <v>400</v>
      </c>
      <c r="S19" s="189">
        <v>29886.464678443583</v>
      </c>
      <c r="T19" s="188" t="s">
        <v>148</v>
      </c>
      <c r="U19" s="188" t="s">
        <v>761</v>
      </c>
      <c r="V19" s="188" t="s">
        <v>761</v>
      </c>
      <c r="W19" s="188" t="s">
        <v>761</v>
      </c>
      <c r="X19" s="188" t="s">
        <v>761</v>
      </c>
      <c r="Y19" s="188" t="s">
        <v>148</v>
      </c>
      <c r="Z19" s="188" t="s">
        <v>761</v>
      </c>
      <c r="AA19" s="188" t="s">
        <v>761</v>
      </c>
      <c r="AB19" s="188" t="s">
        <v>761</v>
      </c>
      <c r="AC19" s="188" t="s">
        <v>761</v>
      </c>
      <c r="AD19" s="1045" t="s">
        <v>926</v>
      </c>
      <c r="AE19" s="1045"/>
      <c r="AF19" s="1045"/>
      <c r="AG19" s="2"/>
      <c r="AH19" s="152">
        <v>37649.64284563368</v>
      </c>
      <c r="AI19" s="188" t="s">
        <v>761</v>
      </c>
      <c r="AJ19" s="188" t="s">
        <v>761</v>
      </c>
      <c r="AK19" s="188" t="s">
        <v>761</v>
      </c>
      <c r="AL19" s="188" t="s">
        <v>761</v>
      </c>
      <c r="AM19" s="188" t="s">
        <v>761</v>
      </c>
      <c r="AN19" s="188" t="s">
        <v>761</v>
      </c>
      <c r="AO19" s="188" t="s">
        <v>761</v>
      </c>
      <c r="AP19" s="188" t="s">
        <v>761</v>
      </c>
      <c r="AQ19" s="188" t="s">
        <v>761</v>
      </c>
      <c r="AR19" s="188" t="s">
        <v>761</v>
      </c>
      <c r="AS19" s="152">
        <v>40413.645422570175</v>
      </c>
      <c r="AT19" s="188" t="s">
        <v>761</v>
      </c>
      <c r="AU19" s="188" t="s">
        <v>761</v>
      </c>
      <c r="AV19" s="188" t="s">
        <v>761</v>
      </c>
      <c r="AW19" s="188" t="s">
        <v>761</v>
      </c>
      <c r="AX19" s="188" t="s">
        <v>761</v>
      </c>
      <c r="AY19" s="188" t="s">
        <v>761</v>
      </c>
      <c r="AZ19" s="188" t="s">
        <v>761</v>
      </c>
      <c r="BA19" s="188" t="s">
        <v>761</v>
      </c>
      <c r="BB19" s="188" t="s">
        <v>761</v>
      </c>
      <c r="BC19" s="188" t="s">
        <v>761</v>
      </c>
      <c r="BD19" s="152">
        <v>4441.2567100746519</v>
      </c>
      <c r="BE19" s="188" t="s">
        <v>761</v>
      </c>
      <c r="BF19" s="188" t="s">
        <v>761</v>
      </c>
      <c r="BG19" s="180"/>
      <c r="BW19" s="181" t="e">
        <f>#REF!/E19</f>
        <v>#REF!</v>
      </c>
      <c r="BX19" s="181" t="e">
        <f>BW19/12</f>
        <v>#REF!</v>
      </c>
    </row>
    <row r="20" spans="1:76" s="181" customFormat="1" ht="15.75" customHeight="1">
      <c r="A20" s="1045" t="s">
        <v>927</v>
      </c>
      <c r="B20" s="1045"/>
      <c r="C20" s="1045"/>
      <c r="D20" s="2"/>
      <c r="E20" s="187">
        <v>159165.50983377962</v>
      </c>
      <c r="F20" s="188" t="s">
        <v>827</v>
      </c>
      <c r="G20" s="188" t="s">
        <v>827</v>
      </c>
      <c r="H20" s="189">
        <v>24130.375383116003</v>
      </c>
      <c r="I20" s="188" t="s">
        <v>827</v>
      </c>
      <c r="J20" s="188" t="s">
        <v>827</v>
      </c>
      <c r="K20" s="188" t="s">
        <v>827</v>
      </c>
      <c r="L20" s="188" t="s">
        <v>827</v>
      </c>
      <c r="M20" s="188" t="s">
        <v>827</v>
      </c>
      <c r="N20" s="188" t="s">
        <v>827</v>
      </c>
      <c r="O20" s="188" t="s">
        <v>827</v>
      </c>
      <c r="P20" s="188" t="s">
        <v>827</v>
      </c>
      <c r="Q20" s="188" t="s">
        <v>827</v>
      </c>
      <c r="R20" s="188" t="s">
        <v>827</v>
      </c>
      <c r="S20" s="189">
        <v>21702.780418727059</v>
      </c>
      <c r="T20" s="188" t="s">
        <v>148</v>
      </c>
      <c r="U20" s="188" t="s">
        <v>827</v>
      </c>
      <c r="V20" s="188" t="s">
        <v>827</v>
      </c>
      <c r="W20" s="188" t="s">
        <v>827</v>
      </c>
      <c r="X20" s="188" t="s">
        <v>827</v>
      </c>
      <c r="Y20" s="188" t="s">
        <v>148</v>
      </c>
      <c r="Z20" s="188" t="s">
        <v>827</v>
      </c>
      <c r="AA20" s="188" t="s">
        <v>827</v>
      </c>
      <c r="AB20" s="188" t="s">
        <v>827</v>
      </c>
      <c r="AC20" s="188" t="s">
        <v>827</v>
      </c>
      <c r="AD20" s="1045" t="s">
        <v>927</v>
      </c>
      <c r="AE20" s="1045"/>
      <c r="AF20" s="1045"/>
      <c r="AG20" s="2"/>
      <c r="AH20" s="152">
        <v>50352.206619768607</v>
      </c>
      <c r="AI20" s="188" t="s">
        <v>827</v>
      </c>
      <c r="AJ20" s="188" t="s">
        <v>827</v>
      </c>
      <c r="AK20" s="188" t="s">
        <v>827</v>
      </c>
      <c r="AL20" s="188" t="s">
        <v>827</v>
      </c>
      <c r="AM20" s="188" t="s">
        <v>827</v>
      </c>
      <c r="AN20" s="188" t="s">
        <v>827</v>
      </c>
      <c r="AO20" s="188" t="s">
        <v>827</v>
      </c>
      <c r="AP20" s="188" t="s">
        <v>827</v>
      </c>
      <c r="AQ20" s="188" t="s">
        <v>827</v>
      </c>
      <c r="AR20" s="188" t="s">
        <v>827</v>
      </c>
      <c r="AS20" s="152">
        <v>58698.583742212293</v>
      </c>
      <c r="AT20" s="188" t="s">
        <v>827</v>
      </c>
      <c r="AU20" s="188" t="s">
        <v>827</v>
      </c>
      <c r="AV20" s="188" t="s">
        <v>827</v>
      </c>
      <c r="AW20" s="188" t="s">
        <v>827</v>
      </c>
      <c r="AX20" s="188" t="s">
        <v>827</v>
      </c>
      <c r="AY20" s="188" t="s">
        <v>827</v>
      </c>
      <c r="AZ20" s="188" t="s">
        <v>827</v>
      </c>
      <c r="BA20" s="188" t="s">
        <v>827</v>
      </c>
      <c r="BB20" s="188" t="s">
        <v>827</v>
      </c>
      <c r="BC20" s="188" t="s">
        <v>827</v>
      </c>
      <c r="BD20" s="152">
        <v>4281.5636699583802</v>
      </c>
      <c r="BE20" s="188" t="s">
        <v>827</v>
      </c>
      <c r="BF20" s="188" t="s">
        <v>827</v>
      </c>
    </row>
    <row r="21" spans="1:76" s="181" customFormat="1" ht="15.75" customHeight="1">
      <c r="A21" s="1045" t="s">
        <v>928</v>
      </c>
      <c r="B21" s="1045"/>
      <c r="C21" s="1045"/>
      <c r="D21" s="2"/>
      <c r="E21" s="187">
        <v>140111.07516775819</v>
      </c>
      <c r="F21" s="187">
        <v>108761.0742814828</v>
      </c>
      <c r="G21" s="187">
        <v>31350.000886275262</v>
      </c>
      <c r="H21" s="189">
        <v>32600.239730219186</v>
      </c>
      <c r="I21" s="187">
        <v>29167.719711512444</v>
      </c>
      <c r="J21" s="188" t="s">
        <v>827</v>
      </c>
      <c r="K21" s="188" t="s">
        <v>827</v>
      </c>
      <c r="L21" s="188" t="s">
        <v>827</v>
      </c>
      <c r="M21" s="188" t="s">
        <v>827</v>
      </c>
      <c r="N21" s="187">
        <v>3432.5200187067494</v>
      </c>
      <c r="O21" s="188" t="s">
        <v>827</v>
      </c>
      <c r="P21" s="188" t="s">
        <v>827</v>
      </c>
      <c r="Q21" s="188" t="s">
        <v>827</v>
      </c>
      <c r="R21" s="188" t="s">
        <v>827</v>
      </c>
      <c r="S21" s="189">
        <v>33082.296229559637</v>
      </c>
      <c r="T21" s="189">
        <v>15740.066361534833</v>
      </c>
      <c r="U21" s="188" t="s">
        <v>827</v>
      </c>
      <c r="V21" s="188" t="s">
        <v>827</v>
      </c>
      <c r="W21" s="188" t="s">
        <v>827</v>
      </c>
      <c r="X21" s="188" t="s">
        <v>827</v>
      </c>
      <c r="Y21" s="189">
        <v>17342.22986802481</v>
      </c>
      <c r="Z21" s="188" t="s">
        <v>827</v>
      </c>
      <c r="AA21" s="188" t="s">
        <v>827</v>
      </c>
      <c r="AB21" s="188" t="s">
        <v>827</v>
      </c>
      <c r="AC21" s="188" t="s">
        <v>827</v>
      </c>
      <c r="AD21" s="1045" t="s">
        <v>928</v>
      </c>
      <c r="AE21" s="1045"/>
      <c r="AF21" s="1045"/>
      <c r="AG21" s="2"/>
      <c r="AH21" s="152">
        <v>33277.904155459262</v>
      </c>
      <c r="AI21" s="153">
        <v>30237.692090459135</v>
      </c>
      <c r="AJ21" s="188" t="s">
        <v>827</v>
      </c>
      <c r="AK21" s="188" t="s">
        <v>827</v>
      </c>
      <c r="AL21" s="188" t="s">
        <v>827</v>
      </c>
      <c r="AM21" s="188" t="s">
        <v>827</v>
      </c>
      <c r="AN21" s="153">
        <v>3040.212065000137</v>
      </c>
      <c r="AO21" s="188" t="s">
        <v>827</v>
      </c>
      <c r="AP21" s="188" t="s">
        <v>827</v>
      </c>
      <c r="AQ21" s="188" t="s">
        <v>827</v>
      </c>
      <c r="AR21" s="188" t="s">
        <v>827</v>
      </c>
      <c r="AS21" s="152">
        <v>36129.767677020493</v>
      </c>
      <c r="AT21" s="153">
        <v>30019.973311750262</v>
      </c>
      <c r="AU21" s="188" t="s">
        <v>827</v>
      </c>
      <c r="AV21" s="188" t="s">
        <v>827</v>
      </c>
      <c r="AW21" s="188" t="s">
        <v>827</v>
      </c>
      <c r="AX21" s="188" t="s">
        <v>827</v>
      </c>
      <c r="AY21" s="153">
        <v>6109.7943652702361</v>
      </c>
      <c r="AZ21" s="188" t="s">
        <v>827</v>
      </c>
      <c r="BA21" s="188" t="s">
        <v>827</v>
      </c>
      <c r="BB21" s="188" t="s">
        <v>827</v>
      </c>
      <c r="BC21" s="188" t="s">
        <v>827</v>
      </c>
      <c r="BD21" s="152">
        <v>5020.8673754996107</v>
      </c>
      <c r="BE21" s="153">
        <v>3605.0125349656341</v>
      </c>
      <c r="BF21" s="153">
        <v>1415.8548405339745</v>
      </c>
      <c r="BG21" s="180"/>
    </row>
    <row r="22" spans="1:76" s="181" customFormat="1" ht="15.75" customHeight="1">
      <c r="A22" s="1045" t="s">
        <v>929</v>
      </c>
      <c r="B22" s="1045"/>
      <c r="C22" s="1045"/>
      <c r="D22" s="2"/>
      <c r="E22" s="187">
        <v>123945.6041718116</v>
      </c>
      <c r="F22" s="187">
        <v>96355.270638620423</v>
      </c>
      <c r="G22" s="187">
        <v>27590.333533190998</v>
      </c>
      <c r="H22" s="189">
        <v>33082.427888563296</v>
      </c>
      <c r="I22" s="189">
        <v>29776.207046652322</v>
      </c>
      <c r="J22" s="188" t="s">
        <v>827</v>
      </c>
      <c r="K22" s="188" t="s">
        <v>827</v>
      </c>
      <c r="L22" s="188" t="s">
        <v>827</v>
      </c>
      <c r="M22" s="188" t="s">
        <v>827</v>
      </c>
      <c r="N22" s="189">
        <v>3306.2208419109734</v>
      </c>
      <c r="O22" s="188" t="s">
        <v>827</v>
      </c>
      <c r="P22" s="188" t="s">
        <v>827</v>
      </c>
      <c r="Q22" s="188" t="s">
        <v>827</v>
      </c>
      <c r="R22" s="188" t="s">
        <v>827</v>
      </c>
      <c r="S22" s="189">
        <v>33113.970969643662</v>
      </c>
      <c r="T22" s="189">
        <v>16252.332541638199</v>
      </c>
      <c r="U22" s="188" t="s">
        <v>827</v>
      </c>
      <c r="V22" s="188" t="s">
        <v>827</v>
      </c>
      <c r="W22" s="188" t="s">
        <v>827</v>
      </c>
      <c r="X22" s="188" t="s">
        <v>827</v>
      </c>
      <c r="Y22" s="189">
        <v>16861.638428005441</v>
      </c>
      <c r="Z22" s="188" t="s">
        <v>827</v>
      </c>
      <c r="AA22" s="188" t="s">
        <v>827</v>
      </c>
      <c r="AB22" s="188" t="s">
        <v>827</v>
      </c>
      <c r="AC22" s="188" t="s">
        <v>827</v>
      </c>
      <c r="AD22" s="1045" t="s">
        <v>929</v>
      </c>
      <c r="AE22" s="1045"/>
      <c r="AF22" s="1045"/>
      <c r="AG22" s="2"/>
      <c r="AH22" s="152">
        <v>25085.795666197952</v>
      </c>
      <c r="AI22" s="152">
        <v>23365.118097132381</v>
      </c>
      <c r="AJ22" s="188" t="s">
        <v>827</v>
      </c>
      <c r="AK22" s="188" t="s">
        <v>827</v>
      </c>
      <c r="AL22" s="188" t="s">
        <v>827</v>
      </c>
      <c r="AM22" s="188" t="s">
        <v>827</v>
      </c>
      <c r="AN22" s="152">
        <v>1720.6775690655759</v>
      </c>
      <c r="AO22" s="188" t="s">
        <v>827</v>
      </c>
      <c r="AP22" s="188" t="s">
        <v>827</v>
      </c>
      <c r="AQ22" s="188" t="s">
        <v>827</v>
      </c>
      <c r="AR22" s="188" t="s">
        <v>827</v>
      </c>
      <c r="AS22" s="152">
        <v>27626.240227280254</v>
      </c>
      <c r="AT22" s="152">
        <v>23410.246201568327</v>
      </c>
      <c r="AU22" s="188" t="s">
        <v>827</v>
      </c>
      <c r="AV22" s="188" t="s">
        <v>827</v>
      </c>
      <c r="AW22" s="188" t="s">
        <v>827</v>
      </c>
      <c r="AX22" s="188" t="s">
        <v>827</v>
      </c>
      <c r="AY22" s="152">
        <v>4215.9940257119188</v>
      </c>
      <c r="AZ22" s="188" t="s">
        <v>827</v>
      </c>
      <c r="BA22" s="188" t="s">
        <v>827</v>
      </c>
      <c r="BB22" s="188" t="s">
        <v>827</v>
      </c>
      <c r="BC22" s="188" t="s">
        <v>827</v>
      </c>
      <c r="BD22" s="152">
        <v>5037.1694201263626</v>
      </c>
      <c r="BE22" s="152">
        <v>3540.6709308313625</v>
      </c>
      <c r="BF22" s="152">
        <v>1496.4984892949976</v>
      </c>
    </row>
    <row r="23" spans="1:76" s="181" customFormat="1" ht="15.75" customHeight="1">
      <c r="A23" s="1045" t="s">
        <v>930</v>
      </c>
      <c r="B23" s="1045"/>
      <c r="C23" s="1045"/>
      <c r="D23" s="2"/>
      <c r="E23" s="189">
        <v>129748.91678256127</v>
      </c>
      <c r="F23" s="189">
        <v>100458.06187200011</v>
      </c>
      <c r="G23" s="189">
        <v>29290.854910561215</v>
      </c>
      <c r="H23" s="189">
        <v>34351.564106684236</v>
      </c>
      <c r="I23" s="189">
        <v>30675.988261580143</v>
      </c>
      <c r="J23" s="189">
        <v>438.43967587597166</v>
      </c>
      <c r="K23" s="189">
        <v>16992.640707649967</v>
      </c>
      <c r="L23" s="189">
        <v>12424.248846761047</v>
      </c>
      <c r="M23" s="189">
        <v>820.65903129316155</v>
      </c>
      <c r="N23" s="152">
        <v>3675.5758451040906</v>
      </c>
      <c r="O23" s="152">
        <v>98.304554192010499</v>
      </c>
      <c r="P23" s="152">
        <v>2608.9897507137871</v>
      </c>
      <c r="Q23" s="152">
        <v>950.128480981542</v>
      </c>
      <c r="R23" s="152">
        <v>18.153059216751732</v>
      </c>
      <c r="S23" s="152">
        <v>34030.799470842823</v>
      </c>
      <c r="T23" s="152">
        <v>16483.941524405644</v>
      </c>
      <c r="U23" s="152">
        <v>337.46580900714292</v>
      </c>
      <c r="V23" s="152">
        <v>8407.8592022404046</v>
      </c>
      <c r="W23" s="152">
        <v>7354.4640123015688</v>
      </c>
      <c r="X23" s="152">
        <v>384.15250085651877</v>
      </c>
      <c r="Y23" s="152">
        <v>17546.857946437238</v>
      </c>
      <c r="Z23" s="152">
        <v>635.95630571098809</v>
      </c>
      <c r="AA23" s="152">
        <v>11889.153693319895</v>
      </c>
      <c r="AB23" s="152">
        <v>4931.973432067698</v>
      </c>
      <c r="AC23" s="152">
        <v>89.774515338621057</v>
      </c>
      <c r="AD23" s="1045" t="s">
        <v>930</v>
      </c>
      <c r="AE23" s="1045"/>
      <c r="AF23" s="1045"/>
      <c r="AG23" s="2"/>
      <c r="AH23" s="152">
        <v>27941.289004003302</v>
      </c>
      <c r="AI23" s="152">
        <v>26083.955119063376</v>
      </c>
      <c r="AJ23" s="152">
        <v>469.94508867145822</v>
      </c>
      <c r="AK23" s="152">
        <v>14392.322807081529</v>
      </c>
      <c r="AL23" s="152">
        <v>10779.51390833754</v>
      </c>
      <c r="AM23" s="152">
        <v>443.17331497282214</v>
      </c>
      <c r="AN23" s="152">
        <v>1857.3338849399581</v>
      </c>
      <c r="AO23" s="152">
        <v>44.529565823473433</v>
      </c>
      <c r="AP23" s="152">
        <v>1159.5962812234452</v>
      </c>
      <c r="AQ23" s="152">
        <v>648.20670771148275</v>
      </c>
      <c r="AR23" s="152">
        <v>5.0013301815559696</v>
      </c>
      <c r="AS23" s="152">
        <v>28001.711298150483</v>
      </c>
      <c r="AT23" s="152">
        <v>23413.12549250829</v>
      </c>
      <c r="AU23" s="152">
        <v>484.52409001090996</v>
      </c>
      <c r="AV23" s="152">
        <v>12360.728898432206</v>
      </c>
      <c r="AW23" s="152">
        <v>10132.49070131639</v>
      </c>
      <c r="AX23" s="152">
        <v>435.38180274878943</v>
      </c>
      <c r="AY23" s="152">
        <v>4588.5858056421848</v>
      </c>
      <c r="AZ23" s="152">
        <v>62.535888856713811</v>
      </c>
      <c r="BA23" s="152">
        <v>2124.5335544237432</v>
      </c>
      <c r="BB23" s="152">
        <v>2319.4055546579575</v>
      </c>
      <c r="BC23" s="152">
        <v>82.110807703775521</v>
      </c>
      <c r="BD23" s="152">
        <v>5422.5529028805822</v>
      </c>
      <c r="BE23" s="153">
        <v>3784.3713361970035</v>
      </c>
      <c r="BF23" s="153">
        <v>1638.1815666835757</v>
      </c>
    </row>
    <row r="24" spans="1:76" s="181" customFormat="1" ht="15.75" customHeight="1">
      <c r="A24" s="1045" t="s">
        <v>931</v>
      </c>
      <c r="B24" s="1045"/>
      <c r="C24" s="1045"/>
      <c r="D24" s="2"/>
      <c r="E24" s="189">
        <v>130399.44559872786</v>
      </c>
      <c r="F24" s="189">
        <v>101399.88593268413</v>
      </c>
      <c r="G24" s="189">
        <v>28999.559666043951</v>
      </c>
      <c r="H24" s="189">
        <v>34413.227221651199</v>
      </c>
      <c r="I24" s="189">
        <v>30753.340979085129</v>
      </c>
      <c r="J24" s="189">
        <v>503.99764674310364</v>
      </c>
      <c r="K24" s="189">
        <v>16571.212183169617</v>
      </c>
      <c r="L24" s="189">
        <v>12790.55434218924</v>
      </c>
      <c r="M24" s="189">
        <v>887.57680698320883</v>
      </c>
      <c r="N24" s="152">
        <v>3659.8862425659786</v>
      </c>
      <c r="O24" s="152">
        <v>122.1747752808662</v>
      </c>
      <c r="P24" s="152">
        <v>2661.6192777868414</v>
      </c>
      <c r="Q24" s="152">
        <v>847.21909215984613</v>
      </c>
      <c r="R24" s="152">
        <v>28.873097338422308</v>
      </c>
      <c r="S24" s="152">
        <v>33781.319954418243</v>
      </c>
      <c r="T24" s="152">
        <v>16414.002091678325</v>
      </c>
      <c r="U24" s="152">
        <v>314.74145923110302</v>
      </c>
      <c r="V24" s="152">
        <v>7918.7095277068147</v>
      </c>
      <c r="W24" s="152">
        <v>7718.7520495770759</v>
      </c>
      <c r="X24" s="152">
        <v>461.79905516331814</v>
      </c>
      <c r="Y24" s="152">
        <v>17367.31786273987</v>
      </c>
      <c r="Z24" s="152">
        <v>616.30479896256043</v>
      </c>
      <c r="AA24" s="152">
        <v>11502.623338882777</v>
      </c>
      <c r="AB24" s="152">
        <v>5129.4344742055446</v>
      </c>
      <c r="AC24" s="152">
        <v>118.95525068898706</v>
      </c>
      <c r="AD24" s="1045" t="s">
        <v>931</v>
      </c>
      <c r="AE24" s="1045"/>
      <c r="AF24" s="1045"/>
      <c r="AG24" s="2"/>
      <c r="AH24" s="152">
        <v>25770.043877025862</v>
      </c>
      <c r="AI24" s="152">
        <v>24278.674850373252</v>
      </c>
      <c r="AJ24" s="152">
        <v>642.73912699417178</v>
      </c>
      <c r="AK24" s="152">
        <v>13562.370786498021</v>
      </c>
      <c r="AL24" s="152">
        <v>9643.8060012603455</v>
      </c>
      <c r="AM24" s="152">
        <v>429.75893562065261</v>
      </c>
      <c r="AN24" s="152">
        <v>1491.3690266526178</v>
      </c>
      <c r="AO24" s="152">
        <v>32.676969143930293</v>
      </c>
      <c r="AP24" s="152">
        <v>928.56840625677137</v>
      </c>
      <c r="AQ24" s="152">
        <v>516.45092408024118</v>
      </c>
      <c r="AR24" s="152">
        <v>13.672727171674646</v>
      </c>
      <c r="AS24" s="152">
        <v>31545.945225797615</v>
      </c>
      <c r="AT24" s="152">
        <v>26782.831600695208</v>
      </c>
      <c r="AU24" s="152">
        <v>540.83524699123768</v>
      </c>
      <c r="AV24" s="152">
        <v>13844.702294188499</v>
      </c>
      <c r="AW24" s="152">
        <v>11807.601675776416</v>
      </c>
      <c r="AX24" s="152">
        <v>589.69238373902635</v>
      </c>
      <c r="AY24" s="152">
        <v>4763.1136251024236</v>
      </c>
      <c r="AZ24" s="152">
        <v>70.377444398185617</v>
      </c>
      <c r="BA24" s="152">
        <v>2154.2808269862599</v>
      </c>
      <c r="BB24" s="152">
        <v>2429.1566238072601</v>
      </c>
      <c r="BC24" s="152">
        <v>109.29872991071774</v>
      </c>
      <c r="BD24" s="152">
        <v>4888.9093198349929</v>
      </c>
      <c r="BE24" s="153">
        <v>3171.036410851922</v>
      </c>
      <c r="BF24" s="153">
        <v>1717.8729089830676</v>
      </c>
    </row>
    <row r="25" spans="1:76" ht="18.600000000000001" customHeight="1">
      <c r="A25" s="1045" t="s">
        <v>65</v>
      </c>
      <c r="B25" s="1045"/>
      <c r="C25" s="1045"/>
      <c r="D25" s="2"/>
      <c r="E25" s="220"/>
      <c r="F25" s="483"/>
      <c r="G25" s="483"/>
      <c r="H25" s="511"/>
      <c r="I25" s="511"/>
      <c r="J25" s="511"/>
      <c r="K25" s="511"/>
      <c r="L25" s="511"/>
      <c r="M25" s="511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2"/>
      <c r="AB25" s="512"/>
      <c r="AC25" s="512"/>
      <c r="AD25" s="1045" t="s">
        <v>65</v>
      </c>
      <c r="AE25" s="1045"/>
      <c r="AF25" s="1045"/>
      <c r="AG25" s="2"/>
      <c r="AH25" s="512"/>
      <c r="AI25" s="512"/>
      <c r="AJ25" s="512"/>
      <c r="AK25" s="512"/>
      <c r="AL25" s="512"/>
      <c r="AM25" s="512"/>
      <c r="AN25" s="512"/>
      <c r="AO25" s="512"/>
      <c r="AP25" s="512"/>
      <c r="AQ25" s="512"/>
      <c r="AR25" s="512"/>
      <c r="AS25" s="512"/>
      <c r="AT25" s="512"/>
      <c r="AU25" s="512"/>
      <c r="AV25" s="512"/>
      <c r="AW25" s="512"/>
      <c r="AX25" s="512"/>
      <c r="AY25" s="512"/>
      <c r="AZ25" s="512"/>
      <c r="BA25" s="512"/>
      <c r="BB25" s="512"/>
      <c r="BC25" s="512"/>
      <c r="BD25" s="512"/>
      <c r="BE25" s="512"/>
      <c r="BF25" s="512"/>
    </row>
    <row r="26" spans="1:76" ht="18.600000000000001" customHeight="1">
      <c r="A26" s="102"/>
      <c r="B26" s="102" t="s">
        <v>66</v>
      </c>
      <c r="C26" s="102"/>
      <c r="D26" s="46"/>
      <c r="E26" s="220">
        <v>115745.7605747068</v>
      </c>
      <c r="F26" s="66">
        <v>90272.379924708279</v>
      </c>
      <c r="G26" s="66">
        <v>25473.380649998748</v>
      </c>
      <c r="H26" s="511">
        <v>33672.555342880383</v>
      </c>
      <c r="I26" s="511">
        <v>30152.363296116979</v>
      </c>
      <c r="J26" s="511">
        <v>495.99764674310353</v>
      </c>
      <c r="K26" s="511">
        <v>16280.129719165729</v>
      </c>
      <c r="L26" s="511">
        <v>12490.659123224978</v>
      </c>
      <c r="M26" s="511">
        <v>885.57680698320883</v>
      </c>
      <c r="N26" s="512">
        <v>3520.192046763379</v>
      </c>
      <c r="O26" s="512">
        <v>121.1747752808662</v>
      </c>
      <c r="P26" s="512">
        <v>2565.0859450724247</v>
      </c>
      <c r="Q26" s="512">
        <v>805.05822907166396</v>
      </c>
      <c r="R26" s="512">
        <v>28.873097338422308</v>
      </c>
      <c r="S26" s="512">
        <v>32237.342728826443</v>
      </c>
      <c r="T26" s="512">
        <v>15809.682958369958</v>
      </c>
      <c r="U26" s="512">
        <v>314.74145923110302</v>
      </c>
      <c r="V26" s="512">
        <v>7517.3875200204329</v>
      </c>
      <c r="W26" s="512">
        <v>7536.0180818498193</v>
      </c>
      <c r="X26" s="512">
        <v>441.53589726858138</v>
      </c>
      <c r="Y26" s="512">
        <v>16427.659770456448</v>
      </c>
      <c r="Z26" s="512">
        <v>579.62231761208523</v>
      </c>
      <c r="AA26" s="512">
        <v>10832.702705691412</v>
      </c>
      <c r="AB26" s="512">
        <v>4896.3794964639555</v>
      </c>
      <c r="AC26" s="512">
        <v>118.95525068898706</v>
      </c>
      <c r="AD26" s="102"/>
      <c r="AE26" s="102" t="s">
        <v>66</v>
      </c>
      <c r="AF26" s="102"/>
      <c r="AG26" s="46"/>
      <c r="AH26" s="512">
        <v>23292.339975620285</v>
      </c>
      <c r="AI26" s="512">
        <v>21895.314831833392</v>
      </c>
      <c r="AJ26" s="512">
        <v>587.13912693015334</v>
      </c>
      <c r="AK26" s="512">
        <v>12112.32400161298</v>
      </c>
      <c r="AL26" s="512">
        <v>8858.1520616450343</v>
      </c>
      <c r="AM26" s="512">
        <v>337.6996416451874</v>
      </c>
      <c r="AN26" s="512">
        <v>1397.0251437868963</v>
      </c>
      <c r="AO26" s="512">
        <v>32.676969143930293</v>
      </c>
      <c r="AP26" s="512">
        <v>890.30524836203449</v>
      </c>
      <c r="AQ26" s="512">
        <v>460.37019910925659</v>
      </c>
      <c r="AR26" s="512">
        <v>13.672727171674646</v>
      </c>
      <c r="AS26" s="512">
        <v>26543.522527379784</v>
      </c>
      <c r="AT26" s="512">
        <v>22415.018838387776</v>
      </c>
      <c r="AU26" s="512">
        <v>504.96324608641362</v>
      </c>
      <c r="AV26" s="512">
        <v>11764.752672989307</v>
      </c>
      <c r="AW26" s="512">
        <v>9699.8163034834306</v>
      </c>
      <c r="AX26" s="512">
        <v>445.48661582859131</v>
      </c>
      <c r="AY26" s="512">
        <v>4128.5036889920229</v>
      </c>
      <c r="AZ26" s="512">
        <v>50.708406820162544</v>
      </c>
      <c r="BA26" s="512">
        <v>1893.3573050132795</v>
      </c>
      <c r="BB26" s="512">
        <v>2107.4024051426018</v>
      </c>
      <c r="BC26" s="512">
        <v>77.03557201598089</v>
      </c>
      <c r="BD26" s="513">
        <v>0</v>
      </c>
      <c r="BE26" s="513">
        <v>0</v>
      </c>
      <c r="BF26" s="513">
        <v>0</v>
      </c>
    </row>
    <row r="27" spans="1:76" ht="18.600000000000001" customHeight="1">
      <c r="A27" s="102"/>
      <c r="B27" s="102" t="s">
        <v>771</v>
      </c>
      <c r="C27" s="102"/>
      <c r="D27" s="46"/>
      <c r="E27" s="220">
        <v>14653.685024020953</v>
      </c>
      <c r="F27" s="66">
        <v>11127.506007975735</v>
      </c>
      <c r="G27" s="66">
        <v>3526.1790160452156</v>
      </c>
      <c r="H27" s="513">
        <v>740.67187877075298</v>
      </c>
      <c r="I27" s="513">
        <v>600.977682968154</v>
      </c>
      <c r="J27" s="513">
        <v>8</v>
      </c>
      <c r="K27" s="513">
        <v>291.08246400388987</v>
      </c>
      <c r="L27" s="513">
        <v>299.89521896426419</v>
      </c>
      <c r="M27" s="513">
        <v>2</v>
      </c>
      <c r="N27" s="513">
        <v>139.69419580259904</v>
      </c>
      <c r="O27" s="513">
        <v>1</v>
      </c>
      <c r="P27" s="513">
        <v>96.53333271441673</v>
      </c>
      <c r="Q27" s="513">
        <v>42.160863088182317</v>
      </c>
      <c r="R27" s="513">
        <v>0</v>
      </c>
      <c r="S27" s="513">
        <v>1543.9772255918024</v>
      </c>
      <c r="T27" s="513">
        <v>604.31913330837369</v>
      </c>
      <c r="U27" s="513">
        <v>0</v>
      </c>
      <c r="V27" s="513">
        <v>401.32200768638029</v>
      </c>
      <c r="W27" s="513">
        <v>182.73396772725661</v>
      </c>
      <c r="X27" s="513">
        <v>20.263157894736842</v>
      </c>
      <c r="Y27" s="513">
        <v>939.65809228342903</v>
      </c>
      <c r="Z27" s="513">
        <v>36.682481350475044</v>
      </c>
      <c r="AA27" s="513">
        <v>669.92063319136219</v>
      </c>
      <c r="AB27" s="513">
        <v>233.0549777415921</v>
      </c>
      <c r="AC27" s="513">
        <v>0</v>
      </c>
      <c r="AD27" s="102"/>
      <c r="AE27" s="102" t="s">
        <v>771</v>
      </c>
      <c r="AF27" s="102"/>
      <c r="AG27" s="46"/>
      <c r="AH27" s="513">
        <v>2477.7039014055672</v>
      </c>
      <c r="AI27" s="513">
        <v>2383.3600185398454</v>
      </c>
      <c r="AJ27" s="513">
        <v>55.600000064018417</v>
      </c>
      <c r="AK27" s="513">
        <v>1450.0467848850435</v>
      </c>
      <c r="AL27" s="513">
        <v>785.653939615318</v>
      </c>
      <c r="AM27" s="513">
        <v>92.059293975465195</v>
      </c>
      <c r="AN27" s="513">
        <v>94.343882865721483</v>
      </c>
      <c r="AO27" s="513">
        <v>0</v>
      </c>
      <c r="AP27" s="513">
        <v>38.26315789473685</v>
      </c>
      <c r="AQ27" s="513">
        <v>56.080724970984633</v>
      </c>
      <c r="AR27" s="513">
        <v>0</v>
      </c>
      <c r="AS27" s="513">
        <v>5002.4226984178331</v>
      </c>
      <c r="AT27" s="513">
        <v>4367.8127623074333</v>
      </c>
      <c r="AU27" s="513">
        <v>35.872000904824056</v>
      </c>
      <c r="AV27" s="513">
        <v>2079.9496211991891</v>
      </c>
      <c r="AW27" s="513">
        <v>2107.7853722929858</v>
      </c>
      <c r="AX27" s="513">
        <v>144.20576791043516</v>
      </c>
      <c r="AY27" s="513">
        <v>634.60993611039885</v>
      </c>
      <c r="AZ27" s="513">
        <v>19.669037578023076</v>
      </c>
      <c r="BA27" s="513">
        <v>260.92352197298015</v>
      </c>
      <c r="BB27" s="513">
        <v>321.75421866465911</v>
      </c>
      <c r="BC27" s="513">
        <v>32.263157894736842</v>
      </c>
      <c r="BD27" s="512">
        <v>4888.9093198349929</v>
      </c>
      <c r="BE27" s="512">
        <v>3171.036410851922</v>
      </c>
      <c r="BF27" s="512">
        <v>1717.8729089830676</v>
      </c>
    </row>
    <row r="28" spans="1:76" ht="18.600000000000001" customHeight="1">
      <c r="A28" s="1045" t="s">
        <v>772</v>
      </c>
      <c r="B28" s="1045"/>
      <c r="C28" s="1045"/>
      <c r="D28" s="2"/>
      <c r="E28" s="220"/>
      <c r="F28" s="483"/>
      <c r="G28" s="483"/>
      <c r="H28" s="511"/>
      <c r="I28" s="511"/>
      <c r="J28" s="511"/>
      <c r="K28" s="511"/>
      <c r="L28" s="511"/>
      <c r="M28" s="511"/>
      <c r="N28" s="512"/>
      <c r="O28" s="512"/>
      <c r="P28" s="512"/>
      <c r="Q28" s="512"/>
      <c r="R28" s="512"/>
      <c r="S28" s="512"/>
      <c r="T28" s="512"/>
      <c r="U28" s="512"/>
      <c r="V28" s="512"/>
      <c r="W28" s="512"/>
      <c r="X28" s="512"/>
      <c r="Y28" s="512"/>
      <c r="Z28" s="512"/>
      <c r="AA28" s="512"/>
      <c r="AB28" s="512"/>
      <c r="AC28" s="512"/>
      <c r="AD28" s="1045" t="s">
        <v>772</v>
      </c>
      <c r="AE28" s="1045"/>
      <c r="AF28" s="1045"/>
      <c r="AG28" s="2"/>
      <c r="AH28" s="512"/>
      <c r="AI28" s="512"/>
      <c r="AJ28" s="512"/>
      <c r="AK28" s="512"/>
      <c r="AL28" s="512"/>
      <c r="AM28" s="512"/>
      <c r="AN28" s="512"/>
      <c r="AO28" s="512"/>
      <c r="AP28" s="512"/>
      <c r="AQ28" s="512"/>
      <c r="AR28" s="512"/>
      <c r="AS28" s="512"/>
      <c r="AT28" s="512"/>
      <c r="AU28" s="512"/>
      <c r="AV28" s="512"/>
      <c r="AW28" s="512"/>
      <c r="AX28" s="512"/>
      <c r="AY28" s="512"/>
      <c r="AZ28" s="512"/>
      <c r="BA28" s="512"/>
      <c r="BB28" s="512"/>
      <c r="BC28" s="512"/>
      <c r="BD28" s="512"/>
      <c r="BE28" s="512"/>
      <c r="BF28" s="512"/>
    </row>
    <row r="29" spans="1:76" ht="18.600000000000001" customHeight="1">
      <c r="A29" s="102"/>
      <c r="B29" s="102" t="s">
        <v>83</v>
      </c>
      <c r="C29" s="102"/>
      <c r="D29" s="46"/>
      <c r="E29" s="220">
        <v>54994.188831361673</v>
      </c>
      <c r="F29" s="66">
        <v>43008.517218852903</v>
      </c>
      <c r="G29" s="66">
        <v>11985.67161250883</v>
      </c>
      <c r="H29" s="511">
        <v>20462.539403529288</v>
      </c>
      <c r="I29" s="511">
        <v>18492.731892131935</v>
      </c>
      <c r="J29" s="511">
        <v>315.75493834073308</v>
      </c>
      <c r="K29" s="511">
        <v>10138.357257274389</v>
      </c>
      <c r="L29" s="511">
        <v>7558.0009270840101</v>
      </c>
      <c r="M29" s="511">
        <v>480.61876943280885</v>
      </c>
      <c r="N29" s="512">
        <v>1969.8075113973969</v>
      </c>
      <c r="O29" s="512">
        <v>89.668124684898714</v>
      </c>
      <c r="P29" s="512">
        <v>1495.6716336429454</v>
      </c>
      <c r="Q29" s="512">
        <v>373.28333483297331</v>
      </c>
      <c r="R29" s="512">
        <v>11.184418236578765</v>
      </c>
      <c r="S29" s="512">
        <v>16802.344637613729</v>
      </c>
      <c r="T29" s="512">
        <v>8616.4373013671575</v>
      </c>
      <c r="U29" s="512">
        <v>141.48617309459021</v>
      </c>
      <c r="V29" s="512">
        <v>4127.4301344523619</v>
      </c>
      <c r="W29" s="512">
        <v>4047.1931059527556</v>
      </c>
      <c r="X29" s="512">
        <v>300.32788786745408</v>
      </c>
      <c r="Y29" s="512">
        <v>8185.9073362465642</v>
      </c>
      <c r="Z29" s="512">
        <v>270.06266980709484</v>
      </c>
      <c r="AA29" s="512">
        <v>5477.7239480201397</v>
      </c>
      <c r="AB29" s="512">
        <v>2383.6903052994749</v>
      </c>
      <c r="AC29" s="512">
        <v>54.430413119849</v>
      </c>
      <c r="AD29" s="102"/>
      <c r="AE29" s="102" t="s">
        <v>83</v>
      </c>
      <c r="AF29" s="102"/>
      <c r="AG29" s="46"/>
      <c r="AH29" s="512">
        <v>9674.2259666022674</v>
      </c>
      <c r="AI29" s="512">
        <v>9120.2141401165863</v>
      </c>
      <c r="AJ29" s="512">
        <v>366.10153159773296</v>
      </c>
      <c r="AK29" s="512">
        <v>4912.0042646676393</v>
      </c>
      <c r="AL29" s="512">
        <v>3746.3058214339148</v>
      </c>
      <c r="AM29" s="512">
        <v>95.802522417305426</v>
      </c>
      <c r="AN29" s="512">
        <v>554.01182648568704</v>
      </c>
      <c r="AO29" s="512">
        <v>19.67696914393029</v>
      </c>
      <c r="AP29" s="512">
        <v>336.44751926331509</v>
      </c>
      <c r="AQ29" s="512">
        <v>194.48733817949432</v>
      </c>
      <c r="AR29" s="512">
        <v>3.3999998989473723</v>
      </c>
      <c r="AS29" s="512">
        <v>8055.0788236164217</v>
      </c>
      <c r="AT29" s="512">
        <v>6779.1338852372437</v>
      </c>
      <c r="AU29" s="512">
        <v>144.83285474185976</v>
      </c>
      <c r="AV29" s="512">
        <v>3439.7550713806527</v>
      </c>
      <c r="AW29" s="512">
        <v>2934.4998689822314</v>
      </c>
      <c r="AX29" s="512">
        <v>260.04609013249444</v>
      </c>
      <c r="AY29" s="512">
        <v>1275.9449383791778</v>
      </c>
      <c r="AZ29" s="512">
        <v>20.954385015937248</v>
      </c>
      <c r="BA29" s="512">
        <v>690.42320937493537</v>
      </c>
      <c r="BB29" s="512">
        <v>534.16432676715692</v>
      </c>
      <c r="BC29" s="512">
        <v>30.403017221148001</v>
      </c>
      <c r="BD29" s="513">
        <v>0</v>
      </c>
      <c r="BE29" s="513">
        <v>0</v>
      </c>
      <c r="BF29" s="513">
        <v>0</v>
      </c>
    </row>
    <row r="30" spans="1:76" ht="18.600000000000001" customHeight="1">
      <c r="A30" s="102"/>
      <c r="B30" s="102" t="s">
        <v>84</v>
      </c>
      <c r="C30" s="102"/>
      <c r="D30" s="46"/>
      <c r="E30" s="220">
        <v>10796.203952972741</v>
      </c>
      <c r="F30" s="66">
        <v>8504.6484151064833</v>
      </c>
      <c r="G30" s="66">
        <v>2291.5555378662625</v>
      </c>
      <c r="H30" s="511">
        <v>2339.1649096250367</v>
      </c>
      <c r="I30" s="511">
        <v>2113.3093662595879</v>
      </c>
      <c r="J30" s="511">
        <v>9.2352946148372332</v>
      </c>
      <c r="K30" s="511">
        <v>1053.600723728506</v>
      </c>
      <c r="L30" s="511">
        <v>914.08862857283361</v>
      </c>
      <c r="M30" s="511">
        <v>136.38471934341078</v>
      </c>
      <c r="N30" s="512">
        <v>225.85554336544888</v>
      </c>
      <c r="O30" s="512">
        <v>8.5066505959674892</v>
      </c>
      <c r="P30" s="512">
        <v>130.19797726502068</v>
      </c>
      <c r="Q30" s="512">
        <v>82.650915590999119</v>
      </c>
      <c r="R30" s="512">
        <v>4.499999913461572</v>
      </c>
      <c r="S30" s="512">
        <v>2775.5679779038442</v>
      </c>
      <c r="T30" s="512">
        <v>1265.281075786243</v>
      </c>
      <c r="U30" s="512">
        <v>35.331757071979673</v>
      </c>
      <c r="V30" s="512">
        <v>583.20773762315525</v>
      </c>
      <c r="W30" s="512">
        <v>608.96402796849191</v>
      </c>
      <c r="X30" s="512">
        <v>37.777553122615274</v>
      </c>
      <c r="Y30" s="512">
        <v>1510.2869021176</v>
      </c>
      <c r="Z30" s="512">
        <v>94.67354539016992</v>
      </c>
      <c r="AA30" s="512">
        <v>927.3400707061511</v>
      </c>
      <c r="AB30" s="512">
        <v>484.07328654627759</v>
      </c>
      <c r="AC30" s="512">
        <v>4.1999994750001663</v>
      </c>
      <c r="AD30" s="102"/>
      <c r="AE30" s="102" t="s">
        <v>84</v>
      </c>
      <c r="AF30" s="102"/>
      <c r="AG30" s="46"/>
      <c r="AH30" s="512">
        <v>2696.0425807739339</v>
      </c>
      <c r="AI30" s="512">
        <v>2528.748860792854</v>
      </c>
      <c r="AJ30" s="512">
        <v>63.465109101428233</v>
      </c>
      <c r="AK30" s="512">
        <v>1187.8825194354117</v>
      </c>
      <c r="AL30" s="512">
        <v>1236.1743558519029</v>
      </c>
      <c r="AM30" s="512">
        <v>41.226876404110264</v>
      </c>
      <c r="AN30" s="512">
        <v>167.29371998108016</v>
      </c>
      <c r="AO30" s="512">
        <v>0</v>
      </c>
      <c r="AP30" s="512">
        <v>88.242725842731346</v>
      </c>
      <c r="AQ30" s="512">
        <v>74.778266865621532</v>
      </c>
      <c r="AR30" s="512">
        <v>4.2727272727272725</v>
      </c>
      <c r="AS30" s="512">
        <v>2985.4284846699343</v>
      </c>
      <c r="AT30" s="512">
        <v>2597.3091122678038</v>
      </c>
      <c r="AU30" s="512">
        <v>49.423979733499785</v>
      </c>
      <c r="AV30" s="512">
        <v>1437.67255692964</v>
      </c>
      <c r="AW30" s="512">
        <v>1090.570829412532</v>
      </c>
      <c r="AX30" s="512">
        <v>19.641746192131105</v>
      </c>
      <c r="AY30" s="512">
        <v>388.11937240213206</v>
      </c>
      <c r="AZ30" s="512">
        <v>11.56331516111989</v>
      </c>
      <c r="BA30" s="512">
        <v>174.11954335618924</v>
      </c>
      <c r="BB30" s="512">
        <v>198.2365144098228</v>
      </c>
      <c r="BC30" s="512">
        <v>4.1999994750001663</v>
      </c>
      <c r="BD30" s="513">
        <v>0</v>
      </c>
      <c r="BE30" s="513">
        <v>0</v>
      </c>
      <c r="BF30" s="513">
        <v>0</v>
      </c>
    </row>
    <row r="31" spans="1:76" ht="18.600000000000001" customHeight="1">
      <c r="A31" s="102"/>
      <c r="B31" s="102" t="s">
        <v>85</v>
      </c>
      <c r="C31" s="102"/>
      <c r="D31" s="46"/>
      <c r="E31" s="220">
        <v>32220.932210264909</v>
      </c>
      <c r="F31" s="66">
        <v>24463.797461004284</v>
      </c>
      <c r="G31" s="66">
        <v>7757.134749260631</v>
      </c>
      <c r="H31" s="511">
        <v>5853.8866164963401</v>
      </c>
      <c r="I31" s="511">
        <v>5253.5154477991427</v>
      </c>
      <c r="J31" s="511">
        <v>37.007413787533331</v>
      </c>
      <c r="K31" s="511">
        <v>2448.7591619853179</v>
      </c>
      <c r="L31" s="511">
        <v>2541.1755538193029</v>
      </c>
      <c r="M31" s="511">
        <v>226.57331820698866</v>
      </c>
      <c r="N31" s="512">
        <v>600.37116869719489</v>
      </c>
      <c r="O31" s="512">
        <v>1</v>
      </c>
      <c r="P31" s="512">
        <v>393.05851086112153</v>
      </c>
      <c r="Q31" s="512">
        <v>194.12397864769147</v>
      </c>
      <c r="R31" s="512">
        <v>12.188679188381968</v>
      </c>
      <c r="S31" s="512">
        <v>8873.737542845638</v>
      </c>
      <c r="T31" s="512">
        <v>3788.0280212156099</v>
      </c>
      <c r="U31" s="512">
        <v>68.330564904298825</v>
      </c>
      <c r="V31" s="512">
        <v>1815.3150644121874</v>
      </c>
      <c r="W31" s="512">
        <v>1844.9519356206056</v>
      </c>
      <c r="X31" s="512">
        <v>59.430456278512018</v>
      </c>
      <c r="Y31" s="512">
        <v>5085.7095216300286</v>
      </c>
      <c r="Z31" s="512">
        <v>140.1083239315754</v>
      </c>
      <c r="AA31" s="512">
        <v>3373.5436744129711</v>
      </c>
      <c r="AB31" s="512">
        <v>1515.7326851913415</v>
      </c>
      <c r="AC31" s="512">
        <v>56.324838094137853</v>
      </c>
      <c r="AD31" s="102"/>
      <c r="AE31" s="102" t="s">
        <v>85</v>
      </c>
      <c r="AF31" s="102"/>
      <c r="AG31" s="46"/>
      <c r="AH31" s="512">
        <v>6043.3126350480061</v>
      </c>
      <c r="AI31" s="512">
        <v>5795.3692054300782</v>
      </c>
      <c r="AJ31" s="512">
        <v>57.57248623099224</v>
      </c>
      <c r="AK31" s="512">
        <v>3251.8675651899798</v>
      </c>
      <c r="AL31" s="512">
        <v>2335.1469950364353</v>
      </c>
      <c r="AM31" s="512">
        <v>150.78215897267057</v>
      </c>
      <c r="AN31" s="512">
        <v>247.94342961792654</v>
      </c>
      <c r="AO31" s="512">
        <v>0</v>
      </c>
      <c r="AP31" s="512">
        <v>144.61500325598803</v>
      </c>
      <c r="AQ31" s="512">
        <v>103.32842636193848</v>
      </c>
      <c r="AR31" s="512">
        <v>0</v>
      </c>
      <c r="AS31" s="512">
        <v>11449.99541587493</v>
      </c>
      <c r="AT31" s="512">
        <v>9626.8847865594398</v>
      </c>
      <c r="AU31" s="512">
        <v>260.70641161105408</v>
      </c>
      <c r="AV31" s="512">
        <v>5268.2074032090231</v>
      </c>
      <c r="AW31" s="512">
        <v>3959.1721922353977</v>
      </c>
      <c r="AX31" s="512">
        <v>138.79877950396579</v>
      </c>
      <c r="AY31" s="512">
        <v>1823.1106293154896</v>
      </c>
      <c r="AZ31" s="512">
        <v>12.190706643105404</v>
      </c>
      <c r="BA31" s="512">
        <v>744.27371361554788</v>
      </c>
      <c r="BB31" s="512">
        <v>1028.2136537370038</v>
      </c>
      <c r="BC31" s="512">
        <v>38.432555319832723</v>
      </c>
      <c r="BD31" s="513">
        <v>0</v>
      </c>
      <c r="BE31" s="513">
        <v>0</v>
      </c>
      <c r="BF31" s="513">
        <v>0</v>
      </c>
    </row>
    <row r="32" spans="1:76" ht="18.600000000000001" customHeight="1">
      <c r="A32" s="102"/>
      <c r="B32" s="102" t="s">
        <v>773</v>
      </c>
      <c r="C32" s="102"/>
      <c r="D32" s="46"/>
      <c r="E32" s="220">
        <v>20858.120604128271</v>
      </c>
      <c r="F32" s="66">
        <v>16184.922837720087</v>
      </c>
      <c r="G32" s="66">
        <v>4673.1977664082378</v>
      </c>
      <c r="H32" s="511">
        <v>1017.636292000419</v>
      </c>
      <c r="I32" s="511">
        <v>804.784272894482</v>
      </c>
      <c r="J32" s="511">
        <v>0</v>
      </c>
      <c r="K32" s="511">
        <v>413.49504018139851</v>
      </c>
      <c r="L32" s="511">
        <v>391.28923271308361</v>
      </c>
      <c r="M32" s="511">
        <v>0</v>
      </c>
      <c r="N32" s="512">
        <v>212.85201910593688</v>
      </c>
      <c r="O32" s="512">
        <v>0</v>
      </c>
      <c r="P32" s="512">
        <v>175.69115601775457</v>
      </c>
      <c r="Q32" s="512">
        <v>37.160863088182317</v>
      </c>
      <c r="R32" s="512">
        <v>0</v>
      </c>
      <c r="S32" s="512">
        <v>2517.6697960549945</v>
      </c>
      <c r="T32" s="512">
        <v>1159.2556933093119</v>
      </c>
      <c r="U32" s="512">
        <v>48.592964160234288</v>
      </c>
      <c r="V32" s="512">
        <v>590.7565912191161</v>
      </c>
      <c r="W32" s="512">
        <v>500.64298003522475</v>
      </c>
      <c r="X32" s="512">
        <v>19.263157894736842</v>
      </c>
      <c r="Y32" s="512">
        <v>1358.4141027456817</v>
      </c>
      <c r="Z32" s="512">
        <v>74.460259833720215</v>
      </c>
      <c r="AA32" s="512">
        <v>929.01564574352051</v>
      </c>
      <c r="AB32" s="512">
        <v>354.93819716844138</v>
      </c>
      <c r="AC32" s="512">
        <v>0</v>
      </c>
      <c r="AD32" s="102"/>
      <c r="AE32" s="102" t="s">
        <v>773</v>
      </c>
      <c r="AF32" s="102"/>
      <c r="AG32" s="46"/>
      <c r="AH32" s="512">
        <v>5142.4626946015924</v>
      </c>
      <c r="AI32" s="512">
        <v>4798.3426440336698</v>
      </c>
      <c r="AJ32" s="512">
        <v>55.600000064018417</v>
      </c>
      <c r="AK32" s="512">
        <v>3060.6164372049943</v>
      </c>
      <c r="AL32" s="512">
        <v>1569.1788289380927</v>
      </c>
      <c r="AM32" s="512">
        <v>112.9473778265663</v>
      </c>
      <c r="AN32" s="512">
        <v>344.12005056792367</v>
      </c>
      <c r="AO32" s="512">
        <v>0</v>
      </c>
      <c r="AP32" s="512">
        <v>233.26315789473685</v>
      </c>
      <c r="AQ32" s="512">
        <v>110.85689267318683</v>
      </c>
      <c r="AR32" s="512">
        <v>0</v>
      </c>
      <c r="AS32" s="512">
        <v>7291.4425016363266</v>
      </c>
      <c r="AT32" s="512">
        <v>6251.5038166307022</v>
      </c>
      <c r="AU32" s="512">
        <v>35.872000904824056</v>
      </c>
      <c r="AV32" s="512">
        <v>2615.0672626691917</v>
      </c>
      <c r="AW32" s="512">
        <v>3456.3587851462489</v>
      </c>
      <c r="AX32" s="512">
        <v>144.20576791043516</v>
      </c>
      <c r="AY32" s="512">
        <v>1039.9386850056244</v>
      </c>
      <c r="AZ32" s="512">
        <v>19.669037578023076</v>
      </c>
      <c r="BA32" s="512">
        <v>371.46436063958646</v>
      </c>
      <c r="BB32" s="512">
        <v>616.542128893278</v>
      </c>
      <c r="BC32" s="512">
        <v>32.263157894736842</v>
      </c>
      <c r="BD32" s="512">
        <v>4888.9093198349929</v>
      </c>
      <c r="BE32" s="512">
        <v>3171.036410851922</v>
      </c>
      <c r="BF32" s="512">
        <v>1717.8729089830676</v>
      </c>
    </row>
    <row r="33" spans="1:58" ht="18.600000000000001" customHeight="1">
      <c r="A33" s="102"/>
      <c r="B33" s="102" t="s">
        <v>774</v>
      </c>
      <c r="C33" s="102"/>
      <c r="D33" s="46"/>
      <c r="E33" s="220">
        <v>11530</v>
      </c>
      <c r="F33" s="66">
        <v>9238</v>
      </c>
      <c r="G33" s="66">
        <v>2292</v>
      </c>
      <c r="H33" s="513">
        <v>4740</v>
      </c>
      <c r="I33" s="513">
        <v>4089</v>
      </c>
      <c r="J33" s="513">
        <v>142</v>
      </c>
      <c r="K33" s="513">
        <v>2517</v>
      </c>
      <c r="L33" s="513">
        <v>1386</v>
      </c>
      <c r="M33" s="513">
        <v>44</v>
      </c>
      <c r="N33" s="513">
        <v>651</v>
      </c>
      <c r="O33" s="513">
        <v>23</v>
      </c>
      <c r="P33" s="513">
        <v>467</v>
      </c>
      <c r="Q33" s="513">
        <v>160</v>
      </c>
      <c r="R33" s="512">
        <v>1</v>
      </c>
      <c r="S33" s="513">
        <v>2812</v>
      </c>
      <c r="T33" s="513">
        <v>1585</v>
      </c>
      <c r="U33" s="513">
        <v>21</v>
      </c>
      <c r="V33" s="513">
        <v>802</v>
      </c>
      <c r="W33" s="513">
        <v>717</v>
      </c>
      <c r="X33" s="513">
        <v>45</v>
      </c>
      <c r="Y33" s="513">
        <v>1227</v>
      </c>
      <c r="Z33" s="513">
        <v>37</v>
      </c>
      <c r="AA33" s="513">
        <v>795</v>
      </c>
      <c r="AB33" s="513">
        <v>391</v>
      </c>
      <c r="AC33" s="513">
        <v>4</v>
      </c>
      <c r="AD33" s="102"/>
      <c r="AE33" s="102" t="s">
        <v>774</v>
      </c>
      <c r="AF33" s="102"/>
      <c r="AG33" s="46"/>
      <c r="AH33" s="513">
        <v>2214</v>
      </c>
      <c r="AI33" s="513">
        <v>2036</v>
      </c>
      <c r="AJ33" s="513">
        <v>100</v>
      </c>
      <c r="AK33" s="513">
        <v>1150</v>
      </c>
      <c r="AL33" s="513">
        <v>757</v>
      </c>
      <c r="AM33" s="513">
        <v>29</v>
      </c>
      <c r="AN33" s="513">
        <v>178</v>
      </c>
      <c r="AO33" s="513">
        <v>13</v>
      </c>
      <c r="AP33" s="513">
        <v>126</v>
      </c>
      <c r="AQ33" s="513">
        <v>33</v>
      </c>
      <c r="AR33" s="513">
        <v>6</v>
      </c>
      <c r="AS33" s="513">
        <v>1764</v>
      </c>
      <c r="AT33" s="513">
        <v>1528</v>
      </c>
      <c r="AU33" s="513">
        <v>50</v>
      </c>
      <c r="AV33" s="513">
        <v>1084</v>
      </c>
      <c r="AW33" s="513">
        <v>367</v>
      </c>
      <c r="AX33" s="513">
        <v>27</v>
      </c>
      <c r="AY33" s="513">
        <v>236</v>
      </c>
      <c r="AZ33" s="513">
        <v>6</v>
      </c>
      <c r="BA33" s="513">
        <v>174</v>
      </c>
      <c r="BB33" s="513">
        <v>52</v>
      </c>
      <c r="BC33" s="513">
        <v>4</v>
      </c>
      <c r="BD33" s="513">
        <v>0</v>
      </c>
      <c r="BE33" s="513">
        <v>0</v>
      </c>
      <c r="BF33" s="513">
        <v>0</v>
      </c>
    </row>
    <row r="34" spans="1:58" ht="18.600000000000001" customHeight="1">
      <c r="A34" s="1045" t="s">
        <v>775</v>
      </c>
      <c r="B34" s="1045"/>
      <c r="C34" s="1045"/>
      <c r="D34" s="2"/>
      <c r="E34" s="220"/>
      <c r="F34" s="483"/>
      <c r="G34" s="483"/>
      <c r="H34" s="511"/>
      <c r="I34" s="511"/>
      <c r="J34" s="511"/>
      <c r="K34" s="511"/>
      <c r="L34" s="511"/>
      <c r="M34" s="511"/>
      <c r="N34" s="512"/>
      <c r="O34" s="512"/>
      <c r="P34" s="512"/>
      <c r="Q34" s="512"/>
      <c r="R34" s="512"/>
      <c r="S34" s="512"/>
      <c r="T34" s="512"/>
      <c r="U34" s="512"/>
      <c r="V34" s="512"/>
      <c r="W34" s="512"/>
      <c r="X34" s="512"/>
      <c r="Y34" s="512"/>
      <c r="Z34" s="512"/>
      <c r="AA34" s="512"/>
      <c r="AB34" s="512"/>
      <c r="AC34" s="512"/>
      <c r="AD34" s="1045" t="s">
        <v>775</v>
      </c>
      <c r="AE34" s="1045"/>
      <c r="AF34" s="1045"/>
      <c r="AG34" s="2"/>
      <c r="AH34" s="512"/>
      <c r="AI34" s="512"/>
      <c r="AJ34" s="512"/>
      <c r="AK34" s="512"/>
      <c r="AL34" s="512"/>
      <c r="AM34" s="512"/>
      <c r="AN34" s="512"/>
      <c r="AO34" s="512"/>
      <c r="AP34" s="512"/>
      <c r="AQ34" s="512"/>
      <c r="AR34" s="512"/>
      <c r="AS34" s="512"/>
      <c r="AT34" s="512"/>
      <c r="AU34" s="512"/>
      <c r="AV34" s="512"/>
      <c r="AW34" s="512"/>
      <c r="AX34" s="512"/>
      <c r="AY34" s="512"/>
      <c r="AZ34" s="512"/>
      <c r="BA34" s="512"/>
      <c r="BB34" s="512"/>
      <c r="BC34" s="512"/>
      <c r="BD34" s="512"/>
      <c r="BE34" s="512"/>
      <c r="BF34" s="512"/>
    </row>
    <row r="35" spans="1:58" ht="18.600000000000001" customHeight="1">
      <c r="A35" s="1059" t="s">
        <v>67</v>
      </c>
      <c r="B35" s="1059"/>
      <c r="C35" s="6"/>
      <c r="D35" s="2"/>
      <c r="E35" s="220">
        <v>128194.40250048101</v>
      </c>
      <c r="F35" s="66">
        <v>99421.097834429427</v>
      </c>
      <c r="G35" s="66">
        <v>28773.304666051801</v>
      </c>
      <c r="H35" s="511">
        <v>34234.470416063494</v>
      </c>
      <c r="I35" s="511">
        <v>30592.584167872443</v>
      </c>
      <c r="J35" s="511">
        <v>503.99764674310364</v>
      </c>
      <c r="K35" s="511">
        <v>16481.31081143755</v>
      </c>
      <c r="L35" s="511">
        <v>12719.698902708637</v>
      </c>
      <c r="M35" s="511">
        <v>887.57680698320883</v>
      </c>
      <c r="N35" s="512">
        <v>3641.8862481909769</v>
      </c>
      <c r="O35" s="512">
        <v>122.1747752808662</v>
      </c>
      <c r="P35" s="512">
        <v>2643.6192834118397</v>
      </c>
      <c r="Q35" s="512">
        <v>847.21909215984613</v>
      </c>
      <c r="R35" s="512">
        <v>28.873097338422308</v>
      </c>
      <c r="S35" s="512">
        <v>33415.986569558452</v>
      </c>
      <c r="T35" s="512">
        <v>16213.285904175014</v>
      </c>
      <c r="U35" s="512">
        <v>314.74145923110302</v>
      </c>
      <c r="V35" s="512">
        <v>7789.1554850980874</v>
      </c>
      <c r="W35" s="512">
        <v>7647.5899046824852</v>
      </c>
      <c r="X35" s="512">
        <v>461.79905516331814</v>
      </c>
      <c r="Y35" s="512">
        <v>17202.700665383411</v>
      </c>
      <c r="Z35" s="512">
        <v>603.07507323722382</v>
      </c>
      <c r="AA35" s="512">
        <v>11360.238584649072</v>
      </c>
      <c r="AB35" s="512">
        <v>5120.4317568081333</v>
      </c>
      <c r="AC35" s="512">
        <v>118.95525068898706</v>
      </c>
      <c r="AD35" s="1059" t="s">
        <v>67</v>
      </c>
      <c r="AE35" s="1059"/>
      <c r="AF35" s="6"/>
      <c r="AG35" s="2"/>
      <c r="AH35" s="512">
        <v>24705.729184889657</v>
      </c>
      <c r="AI35" s="512">
        <v>23229.839883259257</v>
      </c>
      <c r="AJ35" s="512">
        <v>642.73912699417178</v>
      </c>
      <c r="AK35" s="512">
        <v>12608.026299014764</v>
      </c>
      <c r="AL35" s="512">
        <v>9549.3155216296145</v>
      </c>
      <c r="AM35" s="512">
        <v>429.75893562065261</v>
      </c>
      <c r="AN35" s="512">
        <v>1475.8893016304057</v>
      </c>
      <c r="AO35" s="512">
        <v>32.676969143930293</v>
      </c>
      <c r="AP35" s="512">
        <v>915.33868053143476</v>
      </c>
      <c r="AQ35" s="512">
        <v>514.20092478336596</v>
      </c>
      <c r="AR35" s="512">
        <v>13.672727171674646</v>
      </c>
      <c r="AS35" s="512">
        <v>30949.307010134435</v>
      </c>
      <c r="AT35" s="512">
        <v>26214.351468270503</v>
      </c>
      <c r="AU35" s="512">
        <v>528.07982430581171</v>
      </c>
      <c r="AV35" s="512">
        <v>13612.318633967392</v>
      </c>
      <c r="AW35" s="512">
        <v>11561.244171572389</v>
      </c>
      <c r="AX35" s="512">
        <v>512.70883842488661</v>
      </c>
      <c r="AY35" s="512">
        <v>4734.9555418639484</v>
      </c>
      <c r="AZ35" s="512">
        <v>70.377444398185617</v>
      </c>
      <c r="BA35" s="512">
        <v>2154.2808269862599</v>
      </c>
      <c r="BB35" s="512">
        <v>2400.9985405687848</v>
      </c>
      <c r="BC35" s="512">
        <v>109.29872991071774</v>
      </c>
      <c r="BD35" s="512">
        <v>4888.9093198349929</v>
      </c>
      <c r="BE35" s="512">
        <v>3171.036410851922</v>
      </c>
      <c r="BF35" s="512">
        <v>1717.8729089830676</v>
      </c>
    </row>
    <row r="36" spans="1:58" ht="18.600000000000001" customHeight="1">
      <c r="A36" s="7"/>
      <c r="B36" s="102" t="s">
        <v>776</v>
      </c>
      <c r="C36" s="7"/>
      <c r="D36" s="2"/>
      <c r="E36" s="220">
        <v>64457.89721538865</v>
      </c>
      <c r="F36" s="66">
        <v>50815.61152740637</v>
      </c>
      <c r="G36" s="66">
        <v>13642.28568798233</v>
      </c>
      <c r="H36" s="511">
        <v>21844.221257860125</v>
      </c>
      <c r="I36" s="511">
        <v>19480.548646455005</v>
      </c>
      <c r="J36" s="511">
        <v>328.32633247593537</v>
      </c>
      <c r="K36" s="511">
        <v>10533.967706408621</v>
      </c>
      <c r="L36" s="511">
        <v>8104.7450566934094</v>
      </c>
      <c r="M36" s="511">
        <v>513.50955087704494</v>
      </c>
      <c r="N36" s="512">
        <v>2363.6726114051121</v>
      </c>
      <c r="O36" s="512">
        <v>92.311804629341964</v>
      </c>
      <c r="P36" s="512">
        <v>1708.64202665377</v>
      </c>
      <c r="Q36" s="512">
        <v>550.50449449425207</v>
      </c>
      <c r="R36" s="512">
        <v>12.214285627747286</v>
      </c>
      <c r="S36" s="512">
        <v>17638.314213098562</v>
      </c>
      <c r="T36" s="512">
        <v>8961.6803993634112</v>
      </c>
      <c r="U36" s="512">
        <v>178.20000026975475</v>
      </c>
      <c r="V36" s="512">
        <v>4245.0140329096221</v>
      </c>
      <c r="W36" s="512">
        <v>4244.1028980759702</v>
      </c>
      <c r="X36" s="512">
        <v>294.36346810807339</v>
      </c>
      <c r="Y36" s="512">
        <v>8676.6338137351122</v>
      </c>
      <c r="Z36" s="512">
        <v>235.68369297218734</v>
      </c>
      <c r="AA36" s="512">
        <v>5645.6880570847252</v>
      </c>
      <c r="AB36" s="512">
        <v>2710.5466649610157</v>
      </c>
      <c r="AC36" s="512">
        <v>84.715398717185764</v>
      </c>
      <c r="AD36" s="7"/>
      <c r="AE36" s="102" t="s">
        <v>776</v>
      </c>
      <c r="AF36" s="7"/>
      <c r="AG36" s="2"/>
      <c r="AH36" s="512">
        <v>12056.79697813347</v>
      </c>
      <c r="AI36" s="512">
        <v>11386.105059711912</v>
      </c>
      <c r="AJ36" s="512">
        <v>328.68799103758056</v>
      </c>
      <c r="AK36" s="512">
        <v>6348.0620181559734</v>
      </c>
      <c r="AL36" s="512">
        <v>4538.1466264147757</v>
      </c>
      <c r="AM36" s="512">
        <v>171.20842410357881</v>
      </c>
      <c r="AN36" s="512">
        <v>670.69191842155738</v>
      </c>
      <c r="AO36" s="512">
        <v>20.096767379382129</v>
      </c>
      <c r="AP36" s="512">
        <v>466.48901490715809</v>
      </c>
      <c r="AQ36" s="512">
        <v>177.10613613501704</v>
      </c>
      <c r="AR36" s="512">
        <v>7</v>
      </c>
      <c r="AS36" s="512">
        <v>12247.309121377215</v>
      </c>
      <c r="AT36" s="512">
        <v>10465.298318223669</v>
      </c>
      <c r="AU36" s="512">
        <v>172.45905855609917</v>
      </c>
      <c r="AV36" s="512">
        <v>5775.9466412219963</v>
      </c>
      <c r="AW36" s="512">
        <v>4310.0698391302731</v>
      </c>
      <c r="AX36" s="512">
        <v>206.82277931530203</v>
      </c>
      <c r="AY36" s="512">
        <v>1782.0108031535462</v>
      </c>
      <c r="AZ36" s="512">
        <v>38.204390872715486</v>
      </c>
      <c r="BA36" s="512">
        <v>770.5903002300189</v>
      </c>
      <c r="BB36" s="512">
        <v>940.96896037018701</v>
      </c>
      <c r="BC36" s="512">
        <v>32.247151680624398</v>
      </c>
      <c r="BD36" s="512">
        <v>671.25564491936302</v>
      </c>
      <c r="BE36" s="512">
        <v>521.97910365236282</v>
      </c>
      <c r="BF36" s="512">
        <v>149.27654126700043</v>
      </c>
    </row>
    <row r="37" spans="1:58" ht="18.600000000000001" customHeight="1">
      <c r="A37" s="42"/>
      <c r="B37" s="42" t="s">
        <v>971</v>
      </c>
      <c r="C37" s="42"/>
      <c r="D37" s="46"/>
      <c r="E37" s="220">
        <v>15284.390171814139</v>
      </c>
      <c r="F37" s="66">
        <v>12319.484651471768</v>
      </c>
      <c r="G37" s="66">
        <v>2964.9055203423732</v>
      </c>
      <c r="H37" s="511">
        <v>3975.8531487551222</v>
      </c>
      <c r="I37" s="511">
        <v>3610.5228442942398</v>
      </c>
      <c r="J37" s="511">
        <v>36.920454425124007</v>
      </c>
      <c r="K37" s="511">
        <v>1830.5824721590138</v>
      </c>
      <c r="L37" s="511">
        <v>1599.1423213223597</v>
      </c>
      <c r="M37" s="511">
        <v>143.87759638774156</v>
      </c>
      <c r="N37" s="512">
        <v>365.33030446088321</v>
      </c>
      <c r="O37" s="512">
        <v>7.3750000000000036</v>
      </c>
      <c r="P37" s="512">
        <v>256.5299797446001</v>
      </c>
      <c r="Q37" s="512">
        <v>95.925324802821507</v>
      </c>
      <c r="R37" s="512">
        <v>5.499999913461572</v>
      </c>
      <c r="S37" s="512">
        <v>3995.5413414095074</v>
      </c>
      <c r="T37" s="512">
        <v>1913.6476176436524</v>
      </c>
      <c r="U37" s="512">
        <v>23.37499991346159</v>
      </c>
      <c r="V37" s="512">
        <v>862.36731791721263</v>
      </c>
      <c r="W37" s="512">
        <v>1001.2765119197063</v>
      </c>
      <c r="X37" s="512">
        <v>26.628787893272143</v>
      </c>
      <c r="Y37" s="512">
        <v>2081.8937237658561</v>
      </c>
      <c r="Z37" s="512">
        <v>51.295454252047151</v>
      </c>
      <c r="AA37" s="512">
        <v>1454.3639635167985</v>
      </c>
      <c r="AB37" s="512">
        <v>555.19263909084714</v>
      </c>
      <c r="AC37" s="512">
        <v>21.04166690616298</v>
      </c>
      <c r="AD37" s="42"/>
      <c r="AE37" s="42" t="s">
        <v>971</v>
      </c>
      <c r="AF37" s="42"/>
      <c r="AG37" s="46"/>
      <c r="AH37" s="512">
        <v>3018.6731705712991</v>
      </c>
      <c r="AI37" s="512">
        <v>2887.4413523910553</v>
      </c>
      <c r="AJ37" s="512">
        <v>17.32142875981166</v>
      </c>
      <c r="AK37" s="512">
        <v>1687.9158080068107</v>
      </c>
      <c r="AL37" s="512">
        <v>1150.016886294497</v>
      </c>
      <c r="AM37" s="512">
        <v>32.187229329938894</v>
      </c>
      <c r="AN37" s="512">
        <v>131.23181818024372</v>
      </c>
      <c r="AO37" s="512">
        <v>4.3750000000000036</v>
      </c>
      <c r="AP37" s="512">
        <v>71.390909329995708</v>
      </c>
      <c r="AQ37" s="512">
        <v>55.465908850248027</v>
      </c>
      <c r="AR37" s="512">
        <v>0</v>
      </c>
      <c r="AS37" s="512">
        <v>4161.7510825067811</v>
      </c>
      <c r="AT37" s="512">
        <v>3814.1585514285339</v>
      </c>
      <c r="AU37" s="512">
        <v>35.414502677622444</v>
      </c>
      <c r="AV37" s="512">
        <v>2022.5953432198992</v>
      </c>
      <c r="AW37" s="512">
        <v>1722.2737051265669</v>
      </c>
      <c r="AX37" s="512">
        <v>33.875000404444478</v>
      </c>
      <c r="AY37" s="512">
        <v>347.59253107824685</v>
      </c>
      <c r="AZ37" s="512">
        <v>5.0909088502479625</v>
      </c>
      <c r="BA37" s="512">
        <v>184.3008662528629</v>
      </c>
      <c r="BB37" s="512">
        <v>158.20075597513596</v>
      </c>
      <c r="BC37" s="512">
        <v>0</v>
      </c>
      <c r="BD37" s="512">
        <v>132.57142857142856</v>
      </c>
      <c r="BE37" s="512">
        <v>93.714285714285708</v>
      </c>
      <c r="BF37" s="512">
        <v>38.857142857142854</v>
      </c>
    </row>
    <row r="38" spans="1:58" ht="18.600000000000001" customHeight="1">
      <c r="A38" s="42"/>
      <c r="B38" s="42" t="s">
        <v>972</v>
      </c>
      <c r="C38" s="42"/>
      <c r="D38" s="46"/>
      <c r="E38" s="220">
        <v>31309.829039440807</v>
      </c>
      <c r="F38" s="66">
        <v>24821.909456090008</v>
      </c>
      <c r="G38" s="66">
        <v>6487.9195833508238</v>
      </c>
      <c r="H38" s="511">
        <v>13922.81533365882</v>
      </c>
      <c r="I38" s="511">
        <v>12315.290816966903</v>
      </c>
      <c r="J38" s="511">
        <v>239.03021629247959</v>
      </c>
      <c r="K38" s="511">
        <v>6899.3509020132278</v>
      </c>
      <c r="L38" s="511">
        <v>4932.8108255988</v>
      </c>
      <c r="M38" s="511">
        <v>244.09887306240421</v>
      </c>
      <c r="N38" s="512">
        <v>1607.5245166919167</v>
      </c>
      <c r="O38" s="512">
        <v>65.173469387755091</v>
      </c>
      <c r="P38" s="512">
        <v>1156.3494532802279</v>
      </c>
      <c r="Q38" s="512">
        <v>379.28730830964776</v>
      </c>
      <c r="R38" s="512">
        <v>6.7142857142857135</v>
      </c>
      <c r="S38" s="512">
        <v>9192.0146767084971</v>
      </c>
      <c r="T38" s="512">
        <v>4964.8227026689729</v>
      </c>
      <c r="U38" s="512">
        <v>119.78541838080663</v>
      </c>
      <c r="V38" s="512">
        <v>2368.4218781806758</v>
      </c>
      <c r="W38" s="512">
        <v>2260.6383009011333</v>
      </c>
      <c r="X38" s="512">
        <v>215.97710520635894</v>
      </c>
      <c r="Y38" s="512">
        <v>4227.1919740395188</v>
      </c>
      <c r="Z38" s="512">
        <v>101.55668934240364</v>
      </c>
      <c r="AA38" s="512">
        <v>2733.0300079785038</v>
      </c>
      <c r="AB38" s="512">
        <v>1337.880787591482</v>
      </c>
      <c r="AC38" s="512">
        <v>54.724489127128564</v>
      </c>
      <c r="AD38" s="42"/>
      <c r="AE38" s="42" t="s">
        <v>972</v>
      </c>
      <c r="AF38" s="42"/>
      <c r="AG38" s="46"/>
      <c r="AH38" s="512">
        <v>5488.8710970535631</v>
      </c>
      <c r="AI38" s="512">
        <v>5129.8282497686087</v>
      </c>
      <c r="AJ38" s="512">
        <v>265.54308390022675</v>
      </c>
      <c r="AK38" s="512">
        <v>2885.1885877291716</v>
      </c>
      <c r="AL38" s="512">
        <v>1919.6283243938844</v>
      </c>
      <c r="AM38" s="512">
        <v>59.468253745324034</v>
      </c>
      <c r="AN38" s="512">
        <v>359.04284728495509</v>
      </c>
      <c r="AO38" s="512">
        <v>5.3571428571428568</v>
      </c>
      <c r="AP38" s="512">
        <v>301.6857044278122</v>
      </c>
      <c r="AQ38" s="512">
        <v>45</v>
      </c>
      <c r="AR38" s="512">
        <v>7</v>
      </c>
      <c r="AS38" s="512">
        <v>2706.1279320199469</v>
      </c>
      <c r="AT38" s="512">
        <v>2411.9676866855116</v>
      </c>
      <c r="AU38" s="512">
        <v>46.514284735941843</v>
      </c>
      <c r="AV38" s="512">
        <v>1400.2299724532295</v>
      </c>
      <c r="AW38" s="512">
        <v>880.64194468873677</v>
      </c>
      <c r="AX38" s="512">
        <v>84.581484807603289</v>
      </c>
      <c r="AY38" s="512">
        <v>294.16024533443573</v>
      </c>
      <c r="AZ38" s="512">
        <v>13.444444444444446</v>
      </c>
      <c r="BA38" s="512">
        <v>119.49274078582863</v>
      </c>
      <c r="BB38" s="512">
        <v>137.6485260770975</v>
      </c>
      <c r="BC38" s="512">
        <v>23.574534027065145</v>
      </c>
      <c r="BD38" s="513">
        <v>0</v>
      </c>
      <c r="BE38" s="513">
        <v>0</v>
      </c>
      <c r="BF38" s="513">
        <v>0</v>
      </c>
    </row>
    <row r="39" spans="1:58" ht="18.600000000000001" customHeight="1">
      <c r="A39" s="42"/>
      <c r="B39" s="42" t="s">
        <v>973</v>
      </c>
      <c r="C39" s="42"/>
      <c r="D39" s="46"/>
      <c r="E39" s="220">
        <v>8394.1946553606795</v>
      </c>
      <c r="F39" s="66">
        <v>6495.2362971127859</v>
      </c>
      <c r="G39" s="66">
        <v>1898.9583582478926</v>
      </c>
      <c r="H39" s="511">
        <v>2140.0421848885826</v>
      </c>
      <c r="I39" s="511">
        <v>1965.2846200246474</v>
      </c>
      <c r="J39" s="511">
        <v>39.500000000000028</v>
      </c>
      <c r="K39" s="511">
        <v>993.81864186147857</v>
      </c>
      <c r="L39" s="511">
        <v>873.70831897434914</v>
      </c>
      <c r="M39" s="511">
        <v>58.257659188820647</v>
      </c>
      <c r="N39" s="512">
        <v>174.75756486393604</v>
      </c>
      <c r="O39" s="512">
        <v>14.529411918346646</v>
      </c>
      <c r="P39" s="512">
        <v>145.67458151701794</v>
      </c>
      <c r="Q39" s="512">
        <v>14.553571428571455</v>
      </c>
      <c r="R39" s="512">
        <v>0</v>
      </c>
      <c r="S39" s="512">
        <v>2465.3445526038422</v>
      </c>
      <c r="T39" s="512">
        <v>1160.5447403158505</v>
      </c>
      <c r="U39" s="512">
        <v>30.725000372209266</v>
      </c>
      <c r="V39" s="512">
        <v>610.78451425390097</v>
      </c>
      <c r="W39" s="512">
        <v>492.36295724174477</v>
      </c>
      <c r="X39" s="512">
        <v>26.672268447996284</v>
      </c>
      <c r="Y39" s="512">
        <v>1304.7998122879906</v>
      </c>
      <c r="Z39" s="512">
        <v>45.492857215479383</v>
      </c>
      <c r="AA39" s="512">
        <v>853.51137336877355</v>
      </c>
      <c r="AB39" s="512">
        <v>399.0661703103907</v>
      </c>
      <c r="AC39" s="512">
        <v>6.7294113933468136</v>
      </c>
      <c r="AD39" s="42"/>
      <c r="AE39" s="42" t="s">
        <v>973</v>
      </c>
      <c r="AF39" s="42"/>
      <c r="AG39" s="46"/>
      <c r="AH39" s="512">
        <v>1881.5697409311178</v>
      </c>
      <c r="AI39" s="512">
        <v>1791.5379241792812</v>
      </c>
      <c r="AJ39" s="512">
        <v>24.592856617857315</v>
      </c>
      <c r="AK39" s="512">
        <v>875.77400622901291</v>
      </c>
      <c r="AL39" s="512">
        <v>845.47106308382683</v>
      </c>
      <c r="AM39" s="512">
        <v>45.699998248585146</v>
      </c>
      <c r="AN39" s="512">
        <v>90.031816751836644</v>
      </c>
      <c r="AO39" s="512">
        <v>1</v>
      </c>
      <c r="AP39" s="512">
        <v>61.375000000000007</v>
      </c>
      <c r="AQ39" s="512">
        <v>27.656816751836622</v>
      </c>
      <c r="AR39" s="512">
        <v>0</v>
      </c>
      <c r="AS39" s="512">
        <v>1693.1131746952872</v>
      </c>
      <c r="AT39" s="512">
        <v>1421.494010432679</v>
      </c>
      <c r="AU39" s="512">
        <v>39.056494289237776</v>
      </c>
      <c r="AV39" s="512">
        <v>807.47039001071994</v>
      </c>
      <c r="AW39" s="512">
        <v>515.52427212803843</v>
      </c>
      <c r="AX39" s="512">
        <v>59.442854004683234</v>
      </c>
      <c r="AY39" s="512">
        <v>271.61916426260854</v>
      </c>
      <c r="AZ39" s="512">
        <v>0</v>
      </c>
      <c r="BA39" s="512">
        <v>199.17056724592766</v>
      </c>
      <c r="BB39" s="512">
        <v>68.248597541680653</v>
      </c>
      <c r="BC39" s="512">
        <v>4.1999994750001663</v>
      </c>
      <c r="BD39" s="512">
        <v>214.12500224184799</v>
      </c>
      <c r="BE39" s="512">
        <v>156.37500216032618</v>
      </c>
      <c r="BF39" s="512">
        <v>57.750000081521804</v>
      </c>
    </row>
    <row r="40" spans="1:58" ht="18.600000000000001" customHeight="1">
      <c r="A40" s="42"/>
      <c r="B40" s="42" t="s">
        <v>974</v>
      </c>
      <c r="C40" s="42"/>
      <c r="D40" s="46"/>
      <c r="E40" s="220">
        <v>9469.4833487730375</v>
      </c>
      <c r="F40" s="66">
        <v>7178.9811227317996</v>
      </c>
      <c r="G40" s="66">
        <v>2290.5022260412393</v>
      </c>
      <c r="H40" s="513">
        <v>1805.5105905575763</v>
      </c>
      <c r="I40" s="513">
        <v>1589.4503651691998</v>
      </c>
      <c r="J40" s="513">
        <v>12.875661758331795</v>
      </c>
      <c r="K40" s="513">
        <v>810.21569037490053</v>
      </c>
      <c r="L40" s="513">
        <v>699.08359079788943</v>
      </c>
      <c r="M40" s="513">
        <v>67.275422238078605</v>
      </c>
      <c r="N40" s="513">
        <v>216.06022538837595</v>
      </c>
      <c r="O40" s="513">
        <v>5.2339233232402176</v>
      </c>
      <c r="P40" s="513">
        <v>150.08801211192434</v>
      </c>
      <c r="Q40" s="513">
        <v>60.738289953211414</v>
      </c>
      <c r="R40" s="513">
        <v>0</v>
      </c>
      <c r="S40" s="513">
        <v>1985.413642376692</v>
      </c>
      <c r="T40" s="513">
        <v>922.66533873494154</v>
      </c>
      <c r="U40" s="513">
        <v>4.3145816032773112</v>
      </c>
      <c r="V40" s="513">
        <v>403.44032255783441</v>
      </c>
      <c r="W40" s="513">
        <v>489.82512801338419</v>
      </c>
      <c r="X40" s="513">
        <v>25.085306560446099</v>
      </c>
      <c r="Y40" s="513">
        <v>1062.7483036417502</v>
      </c>
      <c r="Z40" s="513">
        <v>37.338692162257196</v>
      </c>
      <c r="AA40" s="513">
        <v>604.7827122206495</v>
      </c>
      <c r="AB40" s="513">
        <v>418.40706796829613</v>
      </c>
      <c r="AC40" s="513">
        <v>2.2198312905473867</v>
      </c>
      <c r="AD40" s="42"/>
      <c r="AE40" s="42" t="s">
        <v>974</v>
      </c>
      <c r="AF40" s="42"/>
      <c r="AG40" s="46"/>
      <c r="AH40" s="513">
        <v>1667.6829695774811</v>
      </c>
      <c r="AI40" s="513">
        <v>1577.2975333729589</v>
      </c>
      <c r="AJ40" s="513">
        <v>21.230621759684869</v>
      </c>
      <c r="AK40" s="513">
        <v>899.1836161909788</v>
      </c>
      <c r="AL40" s="513">
        <v>623.03035264256437</v>
      </c>
      <c r="AM40" s="513">
        <v>33.852942779730718</v>
      </c>
      <c r="AN40" s="513">
        <v>90.385436204521895</v>
      </c>
      <c r="AO40" s="513">
        <v>9.3646245222392679</v>
      </c>
      <c r="AP40" s="513">
        <v>32.037401149350245</v>
      </c>
      <c r="AQ40" s="513">
        <v>48.983410532932382</v>
      </c>
      <c r="AR40" s="513">
        <v>0</v>
      </c>
      <c r="AS40" s="513">
        <v>3686.3169321552009</v>
      </c>
      <c r="AT40" s="513">
        <v>2817.6780696769461</v>
      </c>
      <c r="AU40" s="513">
        <v>51.473776853297139</v>
      </c>
      <c r="AV40" s="513">
        <v>1545.6509355381461</v>
      </c>
      <c r="AW40" s="513">
        <v>1191.6299171869321</v>
      </c>
      <c r="AX40" s="513">
        <v>28.923440098571081</v>
      </c>
      <c r="AY40" s="513">
        <v>868.63886247825496</v>
      </c>
      <c r="AZ40" s="513">
        <v>19.669037578023076</v>
      </c>
      <c r="BA40" s="513">
        <v>267.62612594539996</v>
      </c>
      <c r="BB40" s="513">
        <v>576.87108077627295</v>
      </c>
      <c r="BC40" s="513">
        <v>4.4726181785590917</v>
      </c>
      <c r="BD40" s="512">
        <v>324.55921410608664</v>
      </c>
      <c r="BE40" s="512">
        <v>271.88981577775093</v>
      </c>
      <c r="BF40" s="512">
        <v>52.669398328335745</v>
      </c>
    </row>
    <row r="41" spans="1:58" ht="18.600000000000001" customHeight="1">
      <c r="A41" s="42"/>
      <c r="B41" s="102" t="s">
        <v>777</v>
      </c>
      <c r="C41" s="42"/>
      <c r="D41" s="46"/>
      <c r="E41" s="220">
        <v>29163.032533779988</v>
      </c>
      <c r="F41" s="66">
        <v>22037.355469449154</v>
      </c>
      <c r="G41" s="66">
        <v>7125.6770643308319</v>
      </c>
      <c r="H41" s="511">
        <v>6333.7228028802747</v>
      </c>
      <c r="I41" s="511">
        <v>5661.9982621919362</v>
      </c>
      <c r="J41" s="511">
        <v>81.167465854078984</v>
      </c>
      <c r="K41" s="511">
        <v>3176.6246711503268</v>
      </c>
      <c r="L41" s="511">
        <v>2236.1405749870978</v>
      </c>
      <c r="M41" s="511">
        <v>168.06555020041881</v>
      </c>
      <c r="N41" s="512">
        <v>671.72454068833474</v>
      </c>
      <c r="O41" s="512">
        <v>17.590243378796963</v>
      </c>
      <c r="P41" s="512">
        <v>526.98782487973187</v>
      </c>
      <c r="Q41" s="512">
        <v>111.48766071913103</v>
      </c>
      <c r="R41" s="512">
        <v>15.658811710675021</v>
      </c>
      <c r="S41" s="512">
        <v>7611.4549133637938</v>
      </c>
      <c r="T41" s="512">
        <v>3457.8270054847881</v>
      </c>
      <c r="U41" s="512">
        <v>57.338258053665641</v>
      </c>
      <c r="V41" s="512">
        <v>1605.0160071444282</v>
      </c>
      <c r="W41" s="512">
        <v>1722.1141984146582</v>
      </c>
      <c r="X41" s="512">
        <v>73.358541872034763</v>
      </c>
      <c r="Y41" s="512">
        <v>4153.6279078789994</v>
      </c>
      <c r="Z41" s="512">
        <v>118.57051241247083</v>
      </c>
      <c r="AA41" s="512">
        <v>2817.173979104261</v>
      </c>
      <c r="AB41" s="512">
        <v>1205.0934031888526</v>
      </c>
      <c r="AC41" s="512">
        <v>12.790013173414964</v>
      </c>
      <c r="AD41" s="42"/>
      <c r="AE41" s="102" t="s">
        <v>777</v>
      </c>
      <c r="AF41" s="42"/>
      <c r="AG41" s="46"/>
      <c r="AH41" s="512">
        <v>4735.0539134317369</v>
      </c>
      <c r="AI41" s="512">
        <v>4455.8329706005707</v>
      </c>
      <c r="AJ41" s="512">
        <v>158.51819139408093</v>
      </c>
      <c r="AK41" s="512">
        <v>2063.1451641604194</v>
      </c>
      <c r="AL41" s="512">
        <v>2096.586839448456</v>
      </c>
      <c r="AM41" s="512">
        <v>137.58277559761027</v>
      </c>
      <c r="AN41" s="512">
        <v>279.22094283116684</v>
      </c>
      <c r="AO41" s="512">
        <v>6</v>
      </c>
      <c r="AP41" s="512">
        <v>165.96463930028824</v>
      </c>
      <c r="AQ41" s="512">
        <v>104.85630363193114</v>
      </c>
      <c r="AR41" s="512">
        <v>2.3999998989473723</v>
      </c>
      <c r="AS41" s="512">
        <v>8798.9918828191712</v>
      </c>
      <c r="AT41" s="512">
        <v>7426.7698887322458</v>
      </c>
      <c r="AU41" s="512">
        <v>169.82232836902085</v>
      </c>
      <c r="AV41" s="512">
        <v>3284.3966562972528</v>
      </c>
      <c r="AW41" s="512">
        <v>3823.2886494044164</v>
      </c>
      <c r="AX41" s="512">
        <v>149.26225466154909</v>
      </c>
      <c r="AY41" s="512">
        <v>1372.221994086927</v>
      </c>
      <c r="AZ41" s="512">
        <v>26.7286089342122</v>
      </c>
      <c r="BA41" s="512">
        <v>520.54088319553853</v>
      </c>
      <c r="BB41" s="512">
        <v>807.40667987029792</v>
      </c>
      <c r="BC41" s="512">
        <v>17.545822086878214</v>
      </c>
      <c r="BD41" s="512">
        <v>1683.8090212850518</v>
      </c>
      <c r="BE41" s="512">
        <v>1034.9273424396558</v>
      </c>
      <c r="BF41" s="512">
        <v>648.88167884539598</v>
      </c>
    </row>
    <row r="42" spans="1:58" ht="18.600000000000001" customHeight="1">
      <c r="A42" s="42"/>
      <c r="B42" s="42" t="s">
        <v>975</v>
      </c>
      <c r="C42" s="42"/>
      <c r="D42" s="46"/>
      <c r="E42" s="220">
        <v>16180.455216146287</v>
      </c>
      <c r="F42" s="66">
        <v>12056.109134199842</v>
      </c>
      <c r="G42" s="66">
        <v>4124.3460819464335</v>
      </c>
      <c r="H42" s="511">
        <v>4496.7332270870729</v>
      </c>
      <c r="I42" s="511">
        <v>4101.9220412362101</v>
      </c>
      <c r="J42" s="511">
        <v>75.847585202957077</v>
      </c>
      <c r="K42" s="511">
        <v>2339.7012422959156</v>
      </c>
      <c r="L42" s="511">
        <v>1586.6089050723217</v>
      </c>
      <c r="M42" s="511">
        <v>99.764308665015207</v>
      </c>
      <c r="N42" s="512">
        <v>394.81118585085994</v>
      </c>
      <c r="O42" s="512">
        <v>16.590243378796963</v>
      </c>
      <c r="P42" s="512">
        <v>294.9698403113606</v>
      </c>
      <c r="Q42" s="512">
        <v>70.062422972320476</v>
      </c>
      <c r="R42" s="512">
        <v>13.188679188381968</v>
      </c>
      <c r="S42" s="512">
        <v>5081.9285274414351</v>
      </c>
      <c r="T42" s="512">
        <v>2234.1419814161418</v>
      </c>
      <c r="U42" s="512">
        <v>52.338258053665641</v>
      </c>
      <c r="V42" s="512">
        <v>945.87638946392269</v>
      </c>
      <c r="W42" s="512">
        <v>1179.9265305767938</v>
      </c>
      <c r="X42" s="512">
        <v>56.00080332176136</v>
      </c>
      <c r="Y42" s="512">
        <v>2847.7865460252883</v>
      </c>
      <c r="Z42" s="512">
        <v>88.260495526587803</v>
      </c>
      <c r="AA42" s="512">
        <v>1900.8137843905308</v>
      </c>
      <c r="AB42" s="512">
        <v>850.71226610816996</v>
      </c>
      <c r="AC42" s="512">
        <v>8</v>
      </c>
      <c r="AD42" s="42"/>
      <c r="AE42" s="42" t="s">
        <v>975</v>
      </c>
      <c r="AF42" s="42"/>
      <c r="AG42" s="46"/>
      <c r="AH42" s="512">
        <v>2781.6973468996798</v>
      </c>
      <c r="AI42" s="512">
        <v>2581.060683339751</v>
      </c>
      <c r="AJ42" s="512">
        <v>156.22663770395724</v>
      </c>
      <c r="AK42" s="512">
        <v>1228.7064936654942</v>
      </c>
      <c r="AL42" s="512">
        <v>1072.1436635128946</v>
      </c>
      <c r="AM42" s="512">
        <v>123.98388845740513</v>
      </c>
      <c r="AN42" s="512">
        <v>200.63666355992871</v>
      </c>
      <c r="AO42" s="512">
        <v>6</v>
      </c>
      <c r="AP42" s="512">
        <v>140.92244312352852</v>
      </c>
      <c r="AQ42" s="512">
        <v>51.314220537452812</v>
      </c>
      <c r="AR42" s="512">
        <v>2.3999998989473723</v>
      </c>
      <c r="AS42" s="512">
        <v>3371.6052068001941</v>
      </c>
      <c r="AT42" s="512">
        <v>2821.5480650250615</v>
      </c>
      <c r="AU42" s="512">
        <v>78.143395539037527</v>
      </c>
      <c r="AV42" s="512">
        <v>1255.5951316656456</v>
      </c>
      <c r="AW42" s="512">
        <v>1363.1624783384871</v>
      </c>
      <c r="AX42" s="512">
        <v>124.64705948189273</v>
      </c>
      <c r="AY42" s="512">
        <v>550.0571417751321</v>
      </c>
      <c r="AZ42" s="512">
        <v>9.1249998405283606</v>
      </c>
      <c r="BA42" s="512">
        <v>269.77807437794002</v>
      </c>
      <c r="BB42" s="512">
        <v>253.60824546978557</v>
      </c>
      <c r="BC42" s="512">
        <v>17.545822086878214</v>
      </c>
      <c r="BD42" s="512">
        <v>448.49090791790167</v>
      </c>
      <c r="BE42" s="512">
        <v>317.4363631826775</v>
      </c>
      <c r="BF42" s="512">
        <v>131.05454473522417</v>
      </c>
    </row>
    <row r="43" spans="1:58" ht="18.600000000000001" customHeight="1">
      <c r="A43" s="42"/>
      <c r="B43" s="42" t="s">
        <v>976</v>
      </c>
      <c r="C43" s="42"/>
      <c r="D43" s="46"/>
      <c r="E43" s="220">
        <v>12982.577317633726</v>
      </c>
      <c r="F43" s="66">
        <v>9981.2463352493487</v>
      </c>
      <c r="G43" s="66">
        <v>3001.3309823843902</v>
      </c>
      <c r="H43" s="513">
        <v>1836.9895757931897</v>
      </c>
      <c r="I43" s="513">
        <v>1560.0762209557154</v>
      </c>
      <c r="J43" s="513">
        <v>5.3198806511219114</v>
      </c>
      <c r="K43" s="513">
        <v>836.92342885441224</v>
      </c>
      <c r="L43" s="513">
        <v>649.53166991477815</v>
      </c>
      <c r="M43" s="513">
        <v>68.301241535403591</v>
      </c>
      <c r="N43" s="513">
        <v>276.91335483747503</v>
      </c>
      <c r="O43" s="513">
        <v>1</v>
      </c>
      <c r="P43" s="513">
        <v>232.01798456837136</v>
      </c>
      <c r="Q43" s="513">
        <v>41.425237746810524</v>
      </c>
      <c r="R43" s="513">
        <v>2.4701325222930519</v>
      </c>
      <c r="S43" s="513">
        <v>2529.5263859223537</v>
      </c>
      <c r="T43" s="513">
        <v>1223.6850240686454</v>
      </c>
      <c r="U43" s="513">
        <v>5</v>
      </c>
      <c r="V43" s="513">
        <v>659.13961768050672</v>
      </c>
      <c r="W43" s="513">
        <v>542.18766783786543</v>
      </c>
      <c r="X43" s="513">
        <v>17.357738550273403</v>
      </c>
      <c r="Y43" s="513">
        <v>1305.8413618537102</v>
      </c>
      <c r="Z43" s="513">
        <v>30.310016885883023</v>
      </c>
      <c r="AA43" s="513">
        <v>916.36019471372936</v>
      </c>
      <c r="AB43" s="513">
        <v>354.38113708068329</v>
      </c>
      <c r="AC43" s="513">
        <v>4.7900131734149634</v>
      </c>
      <c r="AD43" s="42"/>
      <c r="AE43" s="42" t="s">
        <v>976</v>
      </c>
      <c r="AF43" s="42"/>
      <c r="AG43" s="46"/>
      <c r="AH43" s="513">
        <v>1953.3565665320557</v>
      </c>
      <c r="AI43" s="513">
        <v>1874.7722872608176</v>
      </c>
      <c r="AJ43" s="513">
        <v>2.2915536901236857</v>
      </c>
      <c r="AK43" s="513">
        <v>834.43867049492701</v>
      </c>
      <c r="AL43" s="513">
        <v>1024.4431759355621</v>
      </c>
      <c r="AM43" s="513">
        <v>13.598887140205118</v>
      </c>
      <c r="AN43" s="513">
        <v>78.584279271238046</v>
      </c>
      <c r="AO43" s="513">
        <v>0</v>
      </c>
      <c r="AP43" s="513">
        <v>25.042196176759713</v>
      </c>
      <c r="AQ43" s="513">
        <v>53.542083094478336</v>
      </c>
      <c r="AR43" s="513">
        <v>0</v>
      </c>
      <c r="AS43" s="513">
        <v>5427.3866760189758</v>
      </c>
      <c r="AT43" s="513">
        <v>4605.2218237071766</v>
      </c>
      <c r="AU43" s="513">
        <v>91.67893282998331</v>
      </c>
      <c r="AV43" s="513">
        <v>2028.801524631607</v>
      </c>
      <c r="AW43" s="513">
        <v>2460.1261710659296</v>
      </c>
      <c r="AX43" s="513">
        <v>24.615195179656361</v>
      </c>
      <c r="AY43" s="513">
        <v>822.16485231179468</v>
      </c>
      <c r="AZ43" s="513">
        <v>17.60360909368384</v>
      </c>
      <c r="BA43" s="513">
        <v>250.76280881759877</v>
      </c>
      <c r="BB43" s="513">
        <v>553.79843440051241</v>
      </c>
      <c r="BC43" s="513">
        <v>0</v>
      </c>
      <c r="BD43" s="512">
        <v>1235.3181133671503</v>
      </c>
      <c r="BE43" s="512">
        <v>717.49097925697845</v>
      </c>
      <c r="BF43" s="512">
        <v>517.82713411017164</v>
      </c>
    </row>
    <row r="44" spans="1:58" ht="18.600000000000001" customHeight="1">
      <c r="A44" s="42"/>
      <c r="B44" s="102" t="s">
        <v>778</v>
      </c>
      <c r="C44" s="42"/>
      <c r="D44" s="46"/>
      <c r="E44" s="220">
        <v>30870.228375695056</v>
      </c>
      <c r="F44" s="66">
        <v>23766.097247985814</v>
      </c>
      <c r="G44" s="66">
        <v>7104.1311277092236</v>
      </c>
      <c r="H44" s="511">
        <v>5711.4716632235131</v>
      </c>
      <c r="I44" s="511">
        <v>5124.4314033911887</v>
      </c>
      <c r="J44" s="511">
        <v>77.387343088176351</v>
      </c>
      <c r="K44" s="511">
        <v>2645.7619608946816</v>
      </c>
      <c r="L44" s="511">
        <v>2224.1036128720043</v>
      </c>
      <c r="M44" s="511">
        <v>177.17848653632834</v>
      </c>
      <c r="N44" s="512">
        <v>587.04025983232896</v>
      </c>
      <c r="O44" s="512">
        <v>12.272727272727273</v>
      </c>
      <c r="P44" s="512">
        <v>402.98943187833811</v>
      </c>
      <c r="Q44" s="512">
        <v>170.77810068126354</v>
      </c>
      <c r="R44" s="512">
        <v>1</v>
      </c>
      <c r="S44" s="512">
        <v>7405.5866487236226</v>
      </c>
      <c r="T44" s="512">
        <v>3525.2477138369049</v>
      </c>
      <c r="U44" s="512">
        <v>51.379640168323107</v>
      </c>
      <c r="V44" s="512">
        <v>1768.9740091126398</v>
      </c>
      <c r="W44" s="512">
        <v>1617.8140121935946</v>
      </c>
      <c r="X44" s="512">
        <v>87.080052362349832</v>
      </c>
      <c r="Y44" s="512">
        <v>3880.3389348867217</v>
      </c>
      <c r="Z44" s="512">
        <v>225.04060086800473</v>
      </c>
      <c r="AA44" s="512">
        <v>2581.0774821126929</v>
      </c>
      <c r="AB44" s="512">
        <v>1064.88751843255</v>
      </c>
      <c r="AC44" s="512">
        <v>9.3333334734734823</v>
      </c>
      <c r="AD44" s="42"/>
      <c r="AE44" s="102" t="s">
        <v>778</v>
      </c>
      <c r="AF44" s="42"/>
      <c r="AG44" s="46"/>
      <c r="AH44" s="512">
        <v>7448.0358212787478</v>
      </c>
      <c r="AI44" s="512">
        <v>6939.536559097678</v>
      </c>
      <c r="AJ44" s="512">
        <v>155.53294456251029</v>
      </c>
      <c r="AK44" s="512">
        <v>3937.9206310547861</v>
      </c>
      <c r="AL44" s="512">
        <v>2743.7728279350026</v>
      </c>
      <c r="AM44" s="512">
        <v>102.31015554538394</v>
      </c>
      <c r="AN44" s="512">
        <v>508.49926218106805</v>
      </c>
      <c r="AO44" s="512">
        <v>6.5802017645481605</v>
      </c>
      <c r="AP44" s="512">
        <v>282.88502632398826</v>
      </c>
      <c r="AQ44" s="512">
        <v>214.76130681980447</v>
      </c>
      <c r="AR44" s="512">
        <v>4.2727272727272725</v>
      </c>
      <c r="AS44" s="512">
        <v>8256.2089911572639</v>
      </c>
      <c r="AT44" s="512">
        <v>6913.381447466435</v>
      </c>
      <c r="AU44" s="512">
        <v>153.76227727761858</v>
      </c>
      <c r="AV44" s="512">
        <v>3771.7796073411291</v>
      </c>
      <c r="AW44" s="512">
        <v>2832.2157583996532</v>
      </c>
      <c r="AX44" s="512">
        <v>155.62380444803554</v>
      </c>
      <c r="AY44" s="512">
        <v>1342.8275436908277</v>
      </c>
      <c r="AZ44" s="512">
        <v>5.4444445912579331</v>
      </c>
      <c r="BA44" s="512">
        <v>735.07469841946636</v>
      </c>
      <c r="BB44" s="512">
        <v>542.80264453688847</v>
      </c>
      <c r="BC44" s="512">
        <v>59.505756143215109</v>
      </c>
      <c r="BD44" s="512">
        <v>2048.9252513118772</v>
      </c>
      <c r="BE44" s="512">
        <v>1263.500124193594</v>
      </c>
      <c r="BF44" s="512">
        <v>785.42512711828317</v>
      </c>
    </row>
    <row r="45" spans="1:58" ht="18.600000000000001" customHeight="1">
      <c r="A45" s="42"/>
      <c r="B45" s="42" t="s">
        <v>977</v>
      </c>
      <c r="C45" s="6"/>
      <c r="D45" s="2"/>
      <c r="E45" s="220">
        <v>7246.712633035374</v>
      </c>
      <c r="F45" s="66">
        <v>5614.5745836158576</v>
      </c>
      <c r="G45" s="66">
        <v>1632.1380494195112</v>
      </c>
      <c r="H45" s="511">
        <v>1299.6316691782333</v>
      </c>
      <c r="I45" s="511">
        <v>1200.3091567320105</v>
      </c>
      <c r="J45" s="511">
        <v>10.857143256692609</v>
      </c>
      <c r="K45" s="511">
        <v>571.09452440232712</v>
      </c>
      <c r="L45" s="511">
        <v>563.88130233178777</v>
      </c>
      <c r="M45" s="511">
        <v>54.476186741203691</v>
      </c>
      <c r="N45" s="512">
        <v>99.322512446223229</v>
      </c>
      <c r="O45" s="512">
        <v>0</v>
      </c>
      <c r="P45" s="512">
        <v>66.958875125086763</v>
      </c>
      <c r="Q45" s="512">
        <v>32.36363732113648</v>
      </c>
      <c r="R45" s="512">
        <v>0</v>
      </c>
      <c r="S45" s="512">
        <v>1754.0500794844606</v>
      </c>
      <c r="T45" s="512">
        <v>957.12292778505628</v>
      </c>
      <c r="U45" s="512">
        <v>7.3333334734734823</v>
      </c>
      <c r="V45" s="512">
        <v>478.0289259243558</v>
      </c>
      <c r="W45" s="512">
        <v>444.64036782288173</v>
      </c>
      <c r="X45" s="512">
        <v>27.120300564345236</v>
      </c>
      <c r="Y45" s="512">
        <v>796.9271516994047</v>
      </c>
      <c r="Z45" s="512">
        <v>53.507936930955943</v>
      </c>
      <c r="AA45" s="512">
        <v>591.3824169117222</v>
      </c>
      <c r="AB45" s="512">
        <v>148.70346438325328</v>
      </c>
      <c r="AC45" s="512">
        <v>3.3333334734734819</v>
      </c>
      <c r="AD45" s="42"/>
      <c r="AE45" s="42" t="s">
        <v>977</v>
      </c>
      <c r="AF45" s="6"/>
      <c r="AG45" s="2"/>
      <c r="AH45" s="512">
        <v>1587.2198322925597</v>
      </c>
      <c r="AI45" s="512">
        <v>1438.1091056125904</v>
      </c>
      <c r="AJ45" s="512">
        <v>10.857142669608393</v>
      </c>
      <c r="AK45" s="512">
        <v>803.07810084842106</v>
      </c>
      <c r="AL45" s="512">
        <v>594.29165608151015</v>
      </c>
      <c r="AM45" s="512">
        <v>29.882206013050915</v>
      </c>
      <c r="AN45" s="512">
        <v>149.1107266799693</v>
      </c>
      <c r="AO45" s="512">
        <v>0</v>
      </c>
      <c r="AP45" s="512">
        <v>95.293455554454184</v>
      </c>
      <c r="AQ45" s="512">
        <v>53.817271125515084</v>
      </c>
      <c r="AR45" s="512">
        <v>0</v>
      </c>
      <c r="AS45" s="512">
        <v>1946.9084205011734</v>
      </c>
      <c r="AT45" s="512">
        <v>1653.0254987493638</v>
      </c>
      <c r="AU45" s="512">
        <v>16.863635865436542</v>
      </c>
      <c r="AV45" s="512">
        <v>703.14791652455062</v>
      </c>
      <c r="AW45" s="512">
        <v>890.1042783602843</v>
      </c>
      <c r="AX45" s="512">
        <v>42.909667999092306</v>
      </c>
      <c r="AY45" s="512">
        <v>293.88292175180931</v>
      </c>
      <c r="AZ45" s="512">
        <v>3.4444445912579331</v>
      </c>
      <c r="BA45" s="512">
        <v>165.29869559298285</v>
      </c>
      <c r="BB45" s="512">
        <v>90.084416191059432</v>
      </c>
      <c r="BC45" s="512">
        <v>35.05536537650908</v>
      </c>
      <c r="BD45" s="512">
        <v>658.90263157894742</v>
      </c>
      <c r="BE45" s="512">
        <v>366.0078947368421</v>
      </c>
      <c r="BF45" s="512">
        <v>292.89473684210532</v>
      </c>
    </row>
    <row r="46" spans="1:58" ht="18.600000000000001" customHeight="1">
      <c r="A46" s="42"/>
      <c r="B46" s="42" t="s">
        <v>978</v>
      </c>
      <c r="C46" s="6"/>
      <c r="D46" s="2"/>
      <c r="E46" s="220">
        <v>15475.303854911972</v>
      </c>
      <c r="F46" s="66">
        <v>12039.725030813361</v>
      </c>
      <c r="G46" s="66">
        <v>3435.5788240986135</v>
      </c>
      <c r="H46" s="511">
        <v>3387.3062805526733</v>
      </c>
      <c r="I46" s="511">
        <v>3010.9915541605124</v>
      </c>
      <c r="J46" s="511">
        <v>57.949998066935578</v>
      </c>
      <c r="K46" s="511">
        <v>1573.3203949017802</v>
      </c>
      <c r="L46" s="511">
        <v>1293.002573677069</v>
      </c>
      <c r="M46" s="511">
        <v>86.718587514728327</v>
      </c>
      <c r="N46" s="512">
        <v>376.31472639216179</v>
      </c>
      <c r="O46" s="512">
        <v>9.2727272727272734</v>
      </c>
      <c r="P46" s="512">
        <v>253.14730693717459</v>
      </c>
      <c r="Q46" s="512">
        <v>113.89469218225996</v>
      </c>
      <c r="R46" s="512">
        <v>0</v>
      </c>
      <c r="S46" s="512">
        <v>3732.8569227299195</v>
      </c>
      <c r="T46" s="512">
        <v>1698.1373910638006</v>
      </c>
      <c r="U46" s="512">
        <v>24.434017679030415</v>
      </c>
      <c r="V46" s="512">
        <v>819.64908058673575</v>
      </c>
      <c r="W46" s="512">
        <v>801.48494253931722</v>
      </c>
      <c r="X46" s="512">
        <v>52.569350258716895</v>
      </c>
      <c r="Y46" s="512">
        <v>2034.7195316661175</v>
      </c>
      <c r="Z46" s="512">
        <v>136.0714032561342</v>
      </c>
      <c r="AA46" s="512">
        <v>1293.2244269047242</v>
      </c>
      <c r="AB46" s="512">
        <v>599.42370150525937</v>
      </c>
      <c r="AC46" s="512">
        <v>6</v>
      </c>
      <c r="AD46" s="42"/>
      <c r="AE46" s="42" t="s">
        <v>978</v>
      </c>
      <c r="AF46" s="6"/>
      <c r="AG46" s="2"/>
      <c r="AH46" s="512">
        <v>3810.7297598429918</v>
      </c>
      <c r="AI46" s="512">
        <v>3564.5215861407378</v>
      </c>
      <c r="AJ46" s="512">
        <v>129.45328523222742</v>
      </c>
      <c r="AK46" s="512">
        <v>1944.1763732072054</v>
      </c>
      <c r="AL46" s="512">
        <v>1436.238897465221</v>
      </c>
      <c r="AM46" s="512">
        <v>54.65303023608314</v>
      </c>
      <c r="AN46" s="512">
        <v>246.20817370225433</v>
      </c>
      <c r="AO46" s="512">
        <v>4</v>
      </c>
      <c r="AP46" s="512">
        <v>134.67551103551776</v>
      </c>
      <c r="AQ46" s="512">
        <v>103.25993539400932</v>
      </c>
      <c r="AR46" s="512">
        <v>4.2727272727272725</v>
      </c>
      <c r="AS46" s="512">
        <v>3997.2593782520571</v>
      </c>
      <c r="AT46" s="512">
        <v>3353.4280352972532</v>
      </c>
      <c r="AU46" s="512">
        <v>46.201336849567745</v>
      </c>
      <c r="AV46" s="512">
        <v>1831.5578004409592</v>
      </c>
      <c r="AW46" s="512">
        <v>1415.5598945615006</v>
      </c>
      <c r="AX46" s="512">
        <v>60.109003445224545</v>
      </c>
      <c r="AY46" s="512">
        <v>643.83134295480465</v>
      </c>
      <c r="AZ46" s="512">
        <v>2</v>
      </c>
      <c r="BA46" s="512">
        <v>370.75514394694511</v>
      </c>
      <c r="BB46" s="512">
        <v>264.01737521056089</v>
      </c>
      <c r="BC46" s="512">
        <v>7.0588237972988157</v>
      </c>
      <c r="BD46" s="512">
        <v>547.15151353432498</v>
      </c>
      <c r="BE46" s="512">
        <v>412.64646415105034</v>
      </c>
      <c r="BF46" s="512">
        <v>134.50504938327467</v>
      </c>
    </row>
    <row r="47" spans="1:58" ht="18.600000000000001" customHeight="1">
      <c r="A47" s="42"/>
      <c r="B47" s="42" t="s">
        <v>979</v>
      </c>
      <c r="C47" s="6"/>
      <c r="D47" s="2"/>
      <c r="E47" s="220">
        <v>8148.2118877476969</v>
      </c>
      <c r="F47" s="66">
        <v>6111.7976335565982</v>
      </c>
      <c r="G47" s="66">
        <v>2036.414254191104</v>
      </c>
      <c r="H47" s="513">
        <v>1024.5337134926096</v>
      </c>
      <c r="I47" s="513">
        <v>913.13069249866567</v>
      </c>
      <c r="J47" s="513">
        <v>8.5802017645481605</v>
      </c>
      <c r="K47" s="513">
        <v>501.34704159057446</v>
      </c>
      <c r="L47" s="513">
        <v>367.21973686314664</v>
      </c>
      <c r="M47" s="513">
        <v>35.983712280396318</v>
      </c>
      <c r="N47" s="513">
        <v>111.40302099394395</v>
      </c>
      <c r="O47" s="513">
        <v>3</v>
      </c>
      <c r="P47" s="513">
        <v>82.883249816076855</v>
      </c>
      <c r="Q47" s="513">
        <v>24.519771177867096</v>
      </c>
      <c r="R47" s="513">
        <v>1</v>
      </c>
      <c r="S47" s="513">
        <v>1918.6796465092496</v>
      </c>
      <c r="T47" s="513">
        <v>869.98739498805014</v>
      </c>
      <c r="U47" s="513">
        <v>19.612289015819215</v>
      </c>
      <c r="V47" s="513">
        <v>471.29600260154751</v>
      </c>
      <c r="W47" s="513">
        <v>371.68870183139563</v>
      </c>
      <c r="X47" s="513">
        <v>7.3904015392877165</v>
      </c>
      <c r="Y47" s="513">
        <v>1048.6922515211982</v>
      </c>
      <c r="Z47" s="513">
        <v>35.461260680914584</v>
      </c>
      <c r="AA47" s="513">
        <v>696.47063829624665</v>
      </c>
      <c r="AB47" s="513">
        <v>316.76035254403706</v>
      </c>
      <c r="AC47" s="513">
        <v>0</v>
      </c>
      <c r="AD47" s="42"/>
      <c r="AE47" s="42" t="s">
        <v>979</v>
      </c>
      <c r="AF47" s="6"/>
      <c r="AG47" s="2"/>
      <c r="AH47" s="513">
        <v>2050.0862291432004</v>
      </c>
      <c r="AI47" s="513">
        <v>1936.9058673443562</v>
      </c>
      <c r="AJ47" s="513">
        <v>15.222516660674508</v>
      </c>
      <c r="AK47" s="513">
        <v>1190.6661569991609</v>
      </c>
      <c r="AL47" s="513">
        <v>713.24227438827052</v>
      </c>
      <c r="AM47" s="513">
        <v>17.774919296249873</v>
      </c>
      <c r="AN47" s="513">
        <v>113.18036179884456</v>
      </c>
      <c r="AO47" s="513">
        <v>2.580201764548161</v>
      </c>
      <c r="AP47" s="513">
        <v>52.916059734016336</v>
      </c>
      <c r="AQ47" s="513">
        <v>57.684100300280058</v>
      </c>
      <c r="AR47" s="513">
        <v>0</v>
      </c>
      <c r="AS47" s="513">
        <v>2312.0411924040363</v>
      </c>
      <c r="AT47" s="513">
        <v>1906.9279134198218</v>
      </c>
      <c r="AU47" s="513">
        <v>90.697304562614292</v>
      </c>
      <c r="AV47" s="513">
        <v>1237.0738903756196</v>
      </c>
      <c r="AW47" s="513">
        <v>526.55158547786903</v>
      </c>
      <c r="AX47" s="513">
        <v>52.605133003718684</v>
      </c>
      <c r="AY47" s="513">
        <v>405.11327898421399</v>
      </c>
      <c r="AZ47" s="513">
        <v>0</v>
      </c>
      <c r="BA47" s="513">
        <v>199.02085887953848</v>
      </c>
      <c r="BB47" s="513">
        <v>188.70085313526815</v>
      </c>
      <c r="BC47" s="513">
        <v>17.391566969407215</v>
      </c>
      <c r="BD47" s="512">
        <v>842.87110619860459</v>
      </c>
      <c r="BE47" s="512">
        <v>484.84576530570138</v>
      </c>
      <c r="BF47" s="512">
        <v>358.02534089290339</v>
      </c>
    </row>
    <row r="48" spans="1:58" ht="18.600000000000001" customHeight="1">
      <c r="A48" s="42"/>
      <c r="B48" s="102" t="s">
        <v>779</v>
      </c>
      <c r="C48" s="6"/>
      <c r="D48" s="2"/>
      <c r="E48" s="220">
        <v>3703.2443756171674</v>
      </c>
      <c r="F48" s="66">
        <v>2802.0335895877333</v>
      </c>
      <c r="G48" s="66">
        <v>901.21078602943373</v>
      </c>
      <c r="H48" s="513">
        <v>345.05469209955413</v>
      </c>
      <c r="I48" s="513">
        <v>325.60585583435454</v>
      </c>
      <c r="J48" s="513">
        <v>17.116505324912829</v>
      </c>
      <c r="K48" s="513">
        <v>124.95647298390467</v>
      </c>
      <c r="L48" s="513">
        <v>154.70965815612095</v>
      </c>
      <c r="M48" s="513">
        <v>28.823219369416158</v>
      </c>
      <c r="N48" s="513">
        <v>19.448836265199553</v>
      </c>
      <c r="O48" s="513">
        <v>0</v>
      </c>
      <c r="P48" s="513">
        <v>5</v>
      </c>
      <c r="Q48" s="513">
        <v>14.448836265199551</v>
      </c>
      <c r="R48" s="513">
        <v>0</v>
      </c>
      <c r="S48" s="513">
        <v>760.63079437247563</v>
      </c>
      <c r="T48" s="513">
        <v>268.53078548989032</v>
      </c>
      <c r="U48" s="513">
        <v>27.823560739359479</v>
      </c>
      <c r="V48" s="513">
        <v>170.15143593140161</v>
      </c>
      <c r="W48" s="513">
        <v>63.558795998269069</v>
      </c>
      <c r="X48" s="513">
        <v>6.9969928208601733</v>
      </c>
      <c r="Y48" s="513">
        <v>492.10000888258492</v>
      </c>
      <c r="Z48" s="513">
        <v>23.780266984560892</v>
      </c>
      <c r="AA48" s="513">
        <v>316.2990663473999</v>
      </c>
      <c r="AB48" s="513">
        <v>139.90417022571151</v>
      </c>
      <c r="AC48" s="513">
        <v>12.116505324912827</v>
      </c>
      <c r="AD48" s="42"/>
      <c r="AE48" s="102" t="s">
        <v>779</v>
      </c>
      <c r="AF48" s="6"/>
      <c r="AG48" s="2"/>
      <c r="AH48" s="513">
        <v>465.84247204566088</v>
      </c>
      <c r="AI48" s="513">
        <v>448.36529384904753</v>
      </c>
      <c r="AJ48" s="513">
        <v>0</v>
      </c>
      <c r="AK48" s="513">
        <v>258.89848564358169</v>
      </c>
      <c r="AL48" s="513">
        <v>170.80922783138624</v>
      </c>
      <c r="AM48" s="513">
        <v>18.657580374079611</v>
      </c>
      <c r="AN48" s="513">
        <v>17.477178196613352</v>
      </c>
      <c r="AO48" s="513">
        <v>0</v>
      </c>
      <c r="AP48" s="513">
        <v>0</v>
      </c>
      <c r="AQ48" s="513">
        <v>17.477178196613352</v>
      </c>
      <c r="AR48" s="513">
        <v>0</v>
      </c>
      <c r="AS48" s="513">
        <v>1646.7970147807782</v>
      </c>
      <c r="AT48" s="513">
        <v>1408.9018138481306</v>
      </c>
      <c r="AU48" s="513">
        <v>32.036160103073136</v>
      </c>
      <c r="AV48" s="513">
        <v>780.19572910701891</v>
      </c>
      <c r="AW48" s="513">
        <v>595.66992463803842</v>
      </c>
      <c r="AX48" s="513">
        <v>1</v>
      </c>
      <c r="AY48" s="513">
        <v>237.89520093264792</v>
      </c>
      <c r="AZ48" s="513">
        <v>0</v>
      </c>
      <c r="BA48" s="513">
        <v>128.0749451412351</v>
      </c>
      <c r="BB48" s="513">
        <v>109.82025579141283</v>
      </c>
      <c r="BC48" s="513">
        <v>0</v>
      </c>
      <c r="BD48" s="512">
        <v>484.91940231869887</v>
      </c>
      <c r="BE48" s="512">
        <v>350.6298405663112</v>
      </c>
      <c r="BF48" s="512">
        <v>134.28956175238753</v>
      </c>
    </row>
    <row r="49" spans="1:58" ht="18.600000000000001" customHeight="1">
      <c r="A49" s="1059" t="s">
        <v>780</v>
      </c>
      <c r="B49" s="1059"/>
      <c r="C49" s="6"/>
      <c r="D49" s="2"/>
      <c r="E49" s="220">
        <v>2205.0430982468411</v>
      </c>
      <c r="F49" s="66">
        <v>1978.7880982546969</v>
      </c>
      <c r="G49" s="66">
        <v>226.25499999214432</v>
      </c>
      <c r="H49" s="513">
        <v>178.75680558768357</v>
      </c>
      <c r="I49" s="513">
        <v>160.75681121268181</v>
      </c>
      <c r="J49" s="513">
        <v>0</v>
      </c>
      <c r="K49" s="513">
        <v>89.901371732074523</v>
      </c>
      <c r="L49" s="513">
        <v>70.85543948060733</v>
      </c>
      <c r="M49" s="513">
        <v>0</v>
      </c>
      <c r="N49" s="513">
        <v>17.999994375001755</v>
      </c>
      <c r="O49" s="513">
        <v>0</v>
      </c>
      <c r="P49" s="513">
        <v>17.999994375001755</v>
      </c>
      <c r="Q49" s="513">
        <v>0</v>
      </c>
      <c r="R49" s="513">
        <v>0</v>
      </c>
      <c r="S49" s="513">
        <v>365.3333848597731</v>
      </c>
      <c r="T49" s="513">
        <v>200.71618750331749</v>
      </c>
      <c r="U49" s="513">
        <v>0</v>
      </c>
      <c r="V49" s="513">
        <v>129.55404260872763</v>
      </c>
      <c r="W49" s="513">
        <v>71.162144894589915</v>
      </c>
      <c r="X49" s="513">
        <v>0</v>
      </c>
      <c r="Y49" s="513">
        <v>164.61719735645562</v>
      </c>
      <c r="Z49" s="513">
        <v>13.229725725336626</v>
      </c>
      <c r="AA49" s="513">
        <v>142.38475423370812</v>
      </c>
      <c r="AB49" s="513">
        <v>9.0027173974108958</v>
      </c>
      <c r="AC49" s="513">
        <v>0</v>
      </c>
      <c r="AD49" s="1059" t="s">
        <v>780</v>
      </c>
      <c r="AE49" s="1059"/>
      <c r="AF49" s="6"/>
      <c r="AG49" s="2"/>
      <c r="AH49" s="513">
        <v>1064.3146921362054</v>
      </c>
      <c r="AI49" s="513">
        <v>1048.8349671139936</v>
      </c>
      <c r="AJ49" s="513">
        <v>0</v>
      </c>
      <c r="AK49" s="513">
        <v>954.34448748326145</v>
      </c>
      <c r="AL49" s="513">
        <v>94.490479630732025</v>
      </c>
      <c r="AM49" s="513">
        <v>0</v>
      </c>
      <c r="AN49" s="513">
        <v>15.479725022211845</v>
      </c>
      <c r="AO49" s="513">
        <v>0</v>
      </c>
      <c r="AP49" s="513">
        <v>13.229725725336626</v>
      </c>
      <c r="AQ49" s="513">
        <v>2.2499992968752194</v>
      </c>
      <c r="AR49" s="513">
        <v>0</v>
      </c>
      <c r="AS49" s="513">
        <v>596.63821566317893</v>
      </c>
      <c r="AT49" s="513">
        <v>568.48013242470381</v>
      </c>
      <c r="AU49" s="513">
        <v>12.755422685425966</v>
      </c>
      <c r="AV49" s="513">
        <v>232.38366022110833</v>
      </c>
      <c r="AW49" s="513">
        <v>246.35750420402996</v>
      </c>
      <c r="AX49" s="513">
        <v>76.983545314139747</v>
      </c>
      <c r="AY49" s="513">
        <v>28.158083238475083</v>
      </c>
      <c r="AZ49" s="513">
        <v>0</v>
      </c>
      <c r="BA49" s="513">
        <v>0</v>
      </c>
      <c r="BB49" s="513">
        <v>28.158083238475083</v>
      </c>
      <c r="BC49" s="513">
        <v>0</v>
      </c>
      <c r="BD49" s="513">
        <v>0</v>
      </c>
      <c r="BE49" s="513">
        <v>0</v>
      </c>
      <c r="BF49" s="513">
        <v>0</v>
      </c>
    </row>
    <row r="50" spans="1:58" ht="18.600000000000001" customHeight="1">
      <c r="A50" s="1045" t="s">
        <v>166</v>
      </c>
      <c r="B50" s="1045"/>
      <c r="C50" s="1045"/>
      <c r="D50" s="2"/>
      <c r="E50" s="220"/>
      <c r="F50" s="483"/>
      <c r="G50" s="483"/>
      <c r="H50" s="511"/>
      <c r="I50" s="511"/>
      <c r="J50" s="511"/>
      <c r="K50" s="511"/>
      <c r="L50" s="511"/>
      <c r="M50" s="511"/>
      <c r="N50" s="512"/>
      <c r="O50" s="512"/>
      <c r="P50" s="512"/>
      <c r="Q50" s="512"/>
      <c r="R50" s="512"/>
      <c r="S50" s="512"/>
      <c r="T50" s="512"/>
      <c r="U50" s="512"/>
      <c r="V50" s="512"/>
      <c r="W50" s="512"/>
      <c r="X50" s="512"/>
      <c r="Y50" s="512"/>
      <c r="Z50" s="512"/>
      <c r="AA50" s="512"/>
      <c r="AB50" s="512"/>
      <c r="AC50" s="512"/>
      <c r="AD50" s="1045" t="s">
        <v>166</v>
      </c>
      <c r="AE50" s="1045"/>
      <c r="AF50" s="1045"/>
      <c r="AG50" s="2"/>
      <c r="AH50" s="512"/>
      <c r="AI50" s="512"/>
      <c r="AJ50" s="512"/>
      <c r="AK50" s="512"/>
      <c r="AL50" s="512"/>
      <c r="AM50" s="512"/>
      <c r="AN50" s="512"/>
      <c r="AO50" s="512"/>
      <c r="AP50" s="512"/>
      <c r="AQ50" s="512"/>
      <c r="AR50" s="512"/>
      <c r="AS50" s="512"/>
      <c r="AT50" s="512"/>
      <c r="AU50" s="512"/>
      <c r="AV50" s="512"/>
      <c r="AW50" s="512"/>
      <c r="AX50" s="512"/>
      <c r="AY50" s="512"/>
      <c r="AZ50" s="512"/>
      <c r="BA50" s="512"/>
      <c r="BB50" s="512"/>
      <c r="BC50" s="512"/>
      <c r="BD50" s="512"/>
      <c r="BE50" s="512"/>
      <c r="BF50" s="512"/>
    </row>
    <row r="51" spans="1:58" ht="18.600000000000001" customHeight="1">
      <c r="A51" s="1059" t="s">
        <v>781</v>
      </c>
      <c r="B51" s="1059" t="s">
        <v>781</v>
      </c>
      <c r="C51" s="106"/>
      <c r="D51" s="2"/>
      <c r="E51" s="220">
        <v>61447.186086461646</v>
      </c>
      <c r="F51" s="68">
        <v>48072.778285852932</v>
      </c>
      <c r="G51" s="68">
        <v>13374.407800608749</v>
      </c>
      <c r="H51" s="511">
        <v>15254.43024254436</v>
      </c>
      <c r="I51" s="511">
        <v>13470.10218314707</v>
      </c>
      <c r="J51" s="511">
        <v>273.57910276163813</v>
      </c>
      <c r="K51" s="511">
        <v>7098.2165428287635</v>
      </c>
      <c r="L51" s="511">
        <v>5705.686220064551</v>
      </c>
      <c r="M51" s="511">
        <v>392.62031749210928</v>
      </c>
      <c r="N51" s="512">
        <v>1784.3280593972929</v>
      </c>
      <c r="O51" s="512">
        <v>61.543897638790874</v>
      </c>
      <c r="P51" s="512">
        <v>1270.9578245060484</v>
      </c>
      <c r="Q51" s="512">
        <v>435.14191910241288</v>
      </c>
      <c r="R51" s="512">
        <v>16.684418150040337</v>
      </c>
      <c r="S51" s="512">
        <v>14887.026920255303</v>
      </c>
      <c r="T51" s="512">
        <v>7159.0232441118587</v>
      </c>
      <c r="U51" s="512">
        <v>116.91984556726341</v>
      </c>
      <c r="V51" s="512">
        <v>3654.0877420106162</v>
      </c>
      <c r="W51" s="512">
        <v>3203.3810401097189</v>
      </c>
      <c r="X51" s="512">
        <v>184.63461642426896</v>
      </c>
      <c r="Y51" s="512">
        <v>7728.0036761434339</v>
      </c>
      <c r="Z51" s="512">
        <v>339.04512955880642</v>
      </c>
      <c r="AA51" s="512">
        <v>5161.5995119324371</v>
      </c>
      <c r="AB51" s="512">
        <v>2190.3681250568147</v>
      </c>
      <c r="AC51" s="512">
        <v>36.990909595382504</v>
      </c>
      <c r="AD51" s="1059" t="s">
        <v>781</v>
      </c>
      <c r="AE51" s="1059" t="s">
        <v>781</v>
      </c>
      <c r="AF51" s="106"/>
      <c r="AG51" s="2"/>
      <c r="AH51" s="512">
        <v>12551.894195564542</v>
      </c>
      <c r="AI51" s="512">
        <v>11895.073659931468</v>
      </c>
      <c r="AJ51" s="512">
        <v>327.45432415404713</v>
      </c>
      <c r="AK51" s="512">
        <v>6146.9530619211182</v>
      </c>
      <c r="AL51" s="512">
        <v>5213.3126711002351</v>
      </c>
      <c r="AM51" s="512">
        <v>207.35360275607167</v>
      </c>
      <c r="AN51" s="512">
        <v>656.82053563307284</v>
      </c>
      <c r="AO51" s="512">
        <v>20.937344621691018</v>
      </c>
      <c r="AP51" s="512">
        <v>355.04168567196842</v>
      </c>
      <c r="AQ51" s="512">
        <v>267.16877816773905</v>
      </c>
      <c r="AR51" s="512">
        <v>13.672727171674646</v>
      </c>
      <c r="AS51" s="512">
        <v>16912.206849106009</v>
      </c>
      <c r="AT51" s="512">
        <v>14311.493428052694</v>
      </c>
      <c r="AU51" s="512">
        <v>317.88836971406084</v>
      </c>
      <c r="AV51" s="512">
        <v>7493.0697654887208</v>
      </c>
      <c r="AW51" s="512">
        <v>6231.5774256481518</v>
      </c>
      <c r="AX51" s="512">
        <v>268.95786720176523</v>
      </c>
      <c r="AY51" s="512">
        <v>2600.7134210533291</v>
      </c>
      <c r="AZ51" s="512">
        <v>21.98234688236473</v>
      </c>
      <c r="BA51" s="512">
        <v>1203.7265040977688</v>
      </c>
      <c r="BB51" s="512">
        <v>1308.7404813305852</v>
      </c>
      <c r="BC51" s="512">
        <v>66.264088742609118</v>
      </c>
      <c r="BD51" s="512">
        <v>1841.6278789914279</v>
      </c>
      <c r="BE51" s="512">
        <v>1237.0857706097934</v>
      </c>
      <c r="BF51" s="512">
        <v>604.54210838163488</v>
      </c>
    </row>
    <row r="52" spans="1:58" ht="18.600000000000001" customHeight="1">
      <c r="A52" s="102"/>
      <c r="B52" s="102" t="s">
        <v>782</v>
      </c>
      <c r="C52" s="102"/>
      <c r="D52" s="46"/>
      <c r="E52" s="220">
        <v>28157.72052604883</v>
      </c>
      <c r="F52" s="68">
        <v>22327.060491696779</v>
      </c>
      <c r="G52" s="68">
        <v>5830.6600343520431</v>
      </c>
      <c r="H52" s="511">
        <v>5146.5766534545755</v>
      </c>
      <c r="I52" s="511">
        <v>4555.8454317013948</v>
      </c>
      <c r="J52" s="511">
        <v>62.352730730236296</v>
      </c>
      <c r="K52" s="511">
        <v>2400.6085587901957</v>
      </c>
      <c r="L52" s="511">
        <v>1882.4565626419571</v>
      </c>
      <c r="M52" s="511">
        <v>210.42757953900514</v>
      </c>
      <c r="N52" s="512">
        <v>590.73122175317883</v>
      </c>
      <c r="O52" s="512">
        <v>10.886554775489504</v>
      </c>
      <c r="P52" s="512">
        <v>422.13900587731393</v>
      </c>
      <c r="Q52" s="512">
        <v>145.02124295033488</v>
      </c>
      <c r="R52" s="512">
        <v>12.684418150040337</v>
      </c>
      <c r="S52" s="512">
        <v>6598.9378259018722</v>
      </c>
      <c r="T52" s="512">
        <v>3078.02838396674</v>
      </c>
      <c r="U52" s="512">
        <v>74.218042296907569</v>
      </c>
      <c r="V52" s="512">
        <v>1720.277549001049</v>
      </c>
      <c r="W52" s="512">
        <v>1200.9172767625389</v>
      </c>
      <c r="X52" s="512">
        <v>82.615515906242763</v>
      </c>
      <c r="Y52" s="512">
        <v>3520.9094419351372</v>
      </c>
      <c r="Z52" s="512">
        <v>175.18723825431167</v>
      </c>
      <c r="AA52" s="512">
        <v>2402.0154043056395</v>
      </c>
      <c r="AB52" s="512">
        <v>919.46513298869604</v>
      </c>
      <c r="AC52" s="512">
        <v>24.241666386488472</v>
      </c>
      <c r="AD52" s="102"/>
      <c r="AE52" s="102" t="s">
        <v>782</v>
      </c>
      <c r="AF52" s="102"/>
      <c r="AG52" s="46"/>
      <c r="AH52" s="512">
        <v>6261.1268693980437</v>
      </c>
      <c r="AI52" s="512">
        <v>5952.9420089576988</v>
      </c>
      <c r="AJ52" s="512">
        <v>55.330081842411616</v>
      </c>
      <c r="AK52" s="512">
        <v>3322.1942379100337</v>
      </c>
      <c r="AL52" s="512">
        <v>2464.6725925177702</v>
      </c>
      <c r="AM52" s="512">
        <v>110.74509668747895</v>
      </c>
      <c r="AN52" s="512">
        <v>308.18486044034711</v>
      </c>
      <c r="AO52" s="512">
        <v>7.9373446216910182</v>
      </c>
      <c r="AP52" s="512">
        <v>168.48050689583525</v>
      </c>
      <c r="AQ52" s="512">
        <v>127.49428165009346</v>
      </c>
      <c r="AR52" s="512">
        <v>4.2727272727272725</v>
      </c>
      <c r="AS52" s="512">
        <v>8972.4831373652232</v>
      </c>
      <c r="AT52" s="512">
        <v>7955.6474990371617</v>
      </c>
      <c r="AU52" s="512">
        <v>150.88914100626516</v>
      </c>
      <c r="AV52" s="512">
        <v>4107.2262445565821</v>
      </c>
      <c r="AW52" s="512">
        <v>3551.7588387012192</v>
      </c>
      <c r="AX52" s="512">
        <v>145.77327477308884</v>
      </c>
      <c r="AY52" s="512">
        <v>1016.835638328061</v>
      </c>
      <c r="AZ52" s="512">
        <v>9.9884760062176419</v>
      </c>
      <c r="BA52" s="512">
        <v>521.60522038433328</v>
      </c>
      <c r="BB52" s="512">
        <v>421.97785319490134</v>
      </c>
      <c r="BC52" s="512">
        <v>63.264088742609111</v>
      </c>
      <c r="BD52" s="512">
        <v>1178.5960399291328</v>
      </c>
      <c r="BE52" s="512">
        <v>784.59716803381752</v>
      </c>
      <c r="BF52" s="512">
        <v>393.99887189531552</v>
      </c>
    </row>
    <row r="53" spans="1:58" ht="18.600000000000001" customHeight="1">
      <c r="A53" s="102"/>
      <c r="B53" s="102" t="s">
        <v>783</v>
      </c>
      <c r="C53" s="102"/>
      <c r="D53" s="46"/>
      <c r="E53" s="483">
        <v>18421.499308832917</v>
      </c>
      <c r="F53" s="68">
        <v>14113.074334995717</v>
      </c>
      <c r="G53" s="68">
        <v>4308.4249738372118</v>
      </c>
      <c r="H53" s="511">
        <v>4596.1401160518599</v>
      </c>
      <c r="I53" s="511">
        <v>4014.219702468833</v>
      </c>
      <c r="J53" s="511">
        <v>77.457140850253651</v>
      </c>
      <c r="K53" s="511">
        <v>2001.6436896245391</v>
      </c>
      <c r="L53" s="511">
        <v>1845.7512415168051</v>
      </c>
      <c r="M53" s="511">
        <v>89.367630477233547</v>
      </c>
      <c r="N53" s="512">
        <v>581.92041358302777</v>
      </c>
      <c r="O53" s="512">
        <v>6</v>
      </c>
      <c r="P53" s="512">
        <v>411.26816582925119</v>
      </c>
      <c r="Q53" s="512">
        <v>163.65224775377646</v>
      </c>
      <c r="R53" s="512">
        <v>1</v>
      </c>
      <c r="S53" s="512">
        <v>4092.3941458920908</v>
      </c>
      <c r="T53" s="512">
        <v>1995.657658779661</v>
      </c>
      <c r="U53" s="512">
        <v>16.011326898386077</v>
      </c>
      <c r="V53" s="512">
        <v>922.96600835719482</v>
      </c>
      <c r="W53" s="512">
        <v>1003.249252157294</v>
      </c>
      <c r="X53" s="512">
        <v>53.431071366786156</v>
      </c>
      <c r="Y53" s="512">
        <v>2096.7364871124291</v>
      </c>
      <c r="Z53" s="512">
        <v>107.51373533627874</v>
      </c>
      <c r="AA53" s="512">
        <v>1349.1046311367757</v>
      </c>
      <c r="AB53" s="512">
        <v>632.58870872102784</v>
      </c>
      <c r="AC53" s="512">
        <v>7.5294119183466472</v>
      </c>
      <c r="AD53" s="102"/>
      <c r="AE53" s="102" t="s">
        <v>783</v>
      </c>
      <c r="AF53" s="102"/>
      <c r="AG53" s="46"/>
      <c r="AH53" s="512">
        <v>3818.5099178961514</v>
      </c>
      <c r="AI53" s="512">
        <v>3600.6326366867702</v>
      </c>
      <c r="AJ53" s="512">
        <v>53.424242539054852</v>
      </c>
      <c r="AK53" s="512">
        <v>1922.8543641280187</v>
      </c>
      <c r="AL53" s="512">
        <v>1573.643889908042</v>
      </c>
      <c r="AM53" s="512">
        <v>50.710140111654979</v>
      </c>
      <c r="AN53" s="512">
        <v>217.87728120938107</v>
      </c>
      <c r="AO53" s="512">
        <v>5</v>
      </c>
      <c r="AP53" s="512">
        <v>116.37785483054127</v>
      </c>
      <c r="AQ53" s="512">
        <v>88.099426479892415</v>
      </c>
      <c r="AR53" s="512">
        <v>8.3999998989473728</v>
      </c>
      <c r="AS53" s="512">
        <v>5490.6583254091884</v>
      </c>
      <c r="AT53" s="512">
        <v>4253.6307317523115</v>
      </c>
      <c r="AU53" s="512">
        <v>115.61102087311693</v>
      </c>
      <c r="AV53" s="512">
        <v>2118.1584357905217</v>
      </c>
      <c r="AW53" s="512">
        <v>1967.6812267461582</v>
      </c>
      <c r="AX53" s="512">
        <v>52.180048342515633</v>
      </c>
      <c r="AY53" s="512">
        <v>1237.0275936568769</v>
      </c>
      <c r="AZ53" s="512">
        <v>7.9938708761470849</v>
      </c>
      <c r="BA53" s="512">
        <v>481.48991570603971</v>
      </c>
      <c r="BB53" s="512">
        <v>745.54380707468999</v>
      </c>
      <c r="BC53" s="512">
        <v>2</v>
      </c>
      <c r="BD53" s="512">
        <v>423.79680358362674</v>
      </c>
      <c r="BE53" s="512">
        <v>248.93360530813041</v>
      </c>
      <c r="BF53" s="512">
        <v>174.86319827549636</v>
      </c>
    </row>
    <row r="54" spans="1:58" ht="18.600000000000001" customHeight="1">
      <c r="A54" s="102"/>
      <c r="B54" s="102" t="s">
        <v>784</v>
      </c>
      <c r="C54" s="102"/>
      <c r="D54" s="46"/>
      <c r="E54" s="483">
        <v>14867.966251579903</v>
      </c>
      <c r="F54" s="68">
        <v>11632.643459160381</v>
      </c>
      <c r="G54" s="68">
        <v>3235.3227924195153</v>
      </c>
      <c r="H54" s="514">
        <v>5511.7134730379275</v>
      </c>
      <c r="I54" s="514">
        <v>4900.037048976842</v>
      </c>
      <c r="J54" s="514">
        <v>133.7692311811482</v>
      </c>
      <c r="K54" s="514">
        <v>2695.9642944140342</v>
      </c>
      <c r="L54" s="514">
        <v>1977.4784159057917</v>
      </c>
      <c r="M54" s="514">
        <v>92.825107475870809</v>
      </c>
      <c r="N54" s="515">
        <v>611.67642406108575</v>
      </c>
      <c r="O54" s="515">
        <v>44.657342863301366</v>
      </c>
      <c r="P54" s="515">
        <v>437.5506527994828</v>
      </c>
      <c r="Q54" s="515">
        <v>126.46842839830158</v>
      </c>
      <c r="R54" s="515">
        <v>3</v>
      </c>
      <c r="S54" s="515">
        <v>4195.6949484613369</v>
      </c>
      <c r="T54" s="515">
        <v>2085.3372013654666</v>
      </c>
      <c r="U54" s="515">
        <v>26.690476371969726</v>
      </c>
      <c r="V54" s="515">
        <v>1010.8441846523741</v>
      </c>
      <c r="W54" s="515">
        <v>999.21451118988318</v>
      </c>
      <c r="X54" s="515">
        <v>48.588029151239994</v>
      </c>
      <c r="Y54" s="515">
        <v>2110.3577470958712</v>
      </c>
      <c r="Z54" s="515">
        <v>56.344155968216015</v>
      </c>
      <c r="AA54" s="515">
        <v>1410.4794764900164</v>
      </c>
      <c r="AB54" s="515">
        <v>638.31428334709187</v>
      </c>
      <c r="AC54" s="515">
        <v>5.2198312905473863</v>
      </c>
      <c r="AD54" s="102"/>
      <c r="AE54" s="102" t="s">
        <v>784</v>
      </c>
      <c r="AF54" s="102"/>
      <c r="AG54" s="46"/>
      <c r="AH54" s="515">
        <v>2472.2574082703513</v>
      </c>
      <c r="AI54" s="515">
        <v>2341.4990142870065</v>
      </c>
      <c r="AJ54" s="515">
        <v>218.69999977258067</v>
      </c>
      <c r="AK54" s="515">
        <v>901.90445988306658</v>
      </c>
      <c r="AL54" s="515">
        <v>1174.9961886744211</v>
      </c>
      <c r="AM54" s="515">
        <v>45.89836595693771</v>
      </c>
      <c r="AN54" s="515">
        <v>130.75839398334514</v>
      </c>
      <c r="AO54" s="515">
        <v>8</v>
      </c>
      <c r="AP54" s="515">
        <v>70.183323945591965</v>
      </c>
      <c r="AQ54" s="515">
        <v>51.575070037753186</v>
      </c>
      <c r="AR54" s="515">
        <v>1</v>
      </c>
      <c r="AS54" s="515">
        <v>2449.0653863316129</v>
      </c>
      <c r="AT54" s="515">
        <v>2102.2151972632228</v>
      </c>
      <c r="AU54" s="515">
        <v>51.388207834678745</v>
      </c>
      <c r="AV54" s="515">
        <v>1267.6850851416123</v>
      </c>
      <c r="AW54" s="515">
        <v>712.13736020077147</v>
      </c>
      <c r="AX54" s="515">
        <v>71.004544086160749</v>
      </c>
      <c r="AY54" s="515">
        <v>346.85018906839008</v>
      </c>
      <c r="AZ54" s="515">
        <v>4</v>
      </c>
      <c r="BA54" s="515">
        <v>200.63136800739588</v>
      </c>
      <c r="BB54" s="515">
        <v>141.21882106099415</v>
      </c>
      <c r="BC54" s="515">
        <v>1</v>
      </c>
      <c r="BD54" s="512">
        <v>239.23503547866866</v>
      </c>
      <c r="BE54" s="512">
        <v>203.55499726784558</v>
      </c>
      <c r="BF54" s="512">
        <v>35.680038210823078</v>
      </c>
    </row>
    <row r="55" spans="1:58" ht="18.600000000000001" customHeight="1" thickBot="1">
      <c r="A55" s="1060" t="s">
        <v>785</v>
      </c>
      <c r="B55" s="1060"/>
      <c r="C55" s="104"/>
      <c r="D55" s="232"/>
      <c r="E55" s="227">
        <v>68952.259512266144</v>
      </c>
      <c r="F55" s="77">
        <v>53327.107646830904</v>
      </c>
      <c r="G55" s="77">
        <v>15625.151865435218</v>
      </c>
      <c r="H55" s="516">
        <v>19158.79697910677</v>
      </c>
      <c r="I55" s="516">
        <v>17283.238795938116</v>
      </c>
      <c r="J55" s="516">
        <v>230.41854398146546</v>
      </c>
      <c r="K55" s="516">
        <v>9472.9956403408341</v>
      </c>
      <c r="L55" s="516">
        <v>7084.8681221246734</v>
      </c>
      <c r="M55" s="516">
        <v>494.95648949109892</v>
      </c>
      <c r="N55" s="517">
        <v>1875.5581831686843</v>
      </c>
      <c r="O55" s="517">
        <v>60.630877642075333</v>
      </c>
      <c r="P55" s="517">
        <v>1390.6614532807935</v>
      </c>
      <c r="Q55" s="517">
        <v>412.07717305743324</v>
      </c>
      <c r="R55" s="517">
        <v>12.188679188381968</v>
      </c>
      <c r="S55" s="517">
        <v>18894.293034162907</v>
      </c>
      <c r="T55" s="517">
        <v>9254.9788475664427</v>
      </c>
      <c r="U55" s="517">
        <v>197.82161366383968</v>
      </c>
      <c r="V55" s="517">
        <v>4264.6217856962021</v>
      </c>
      <c r="W55" s="517">
        <v>4515.3710094673706</v>
      </c>
      <c r="X55" s="517">
        <v>277.16443873904927</v>
      </c>
      <c r="Y55" s="517">
        <v>9639.3141865964335</v>
      </c>
      <c r="Z55" s="517">
        <v>277.259669403754</v>
      </c>
      <c r="AA55" s="517">
        <v>6341.0238269503425</v>
      </c>
      <c r="AB55" s="517">
        <v>2939.0663491487271</v>
      </c>
      <c r="AC55" s="517">
        <v>81.964341093604517</v>
      </c>
      <c r="AD55" s="1060" t="s">
        <v>785</v>
      </c>
      <c r="AE55" s="1060"/>
      <c r="AF55" s="104"/>
      <c r="AG55" s="232"/>
      <c r="AH55" s="517">
        <v>13218.149681461271</v>
      </c>
      <c r="AI55" s="517">
        <v>12383.601190441728</v>
      </c>
      <c r="AJ55" s="517">
        <v>315.28480284012471</v>
      </c>
      <c r="AK55" s="517">
        <v>7415.4177245769079</v>
      </c>
      <c r="AL55" s="517">
        <v>4430.4933301601177</v>
      </c>
      <c r="AM55" s="517">
        <v>222.40533286458094</v>
      </c>
      <c r="AN55" s="517">
        <v>834.54849101954426</v>
      </c>
      <c r="AO55" s="517">
        <v>11.739624522239271</v>
      </c>
      <c r="AP55" s="517">
        <v>573.52672058480277</v>
      </c>
      <c r="AQ55" s="517">
        <v>249.28214591250216</v>
      </c>
      <c r="AR55" s="517">
        <v>0</v>
      </c>
      <c r="AS55" s="517">
        <v>14633.738376691583</v>
      </c>
      <c r="AT55" s="517">
        <v>12471.33817264248</v>
      </c>
      <c r="AU55" s="517">
        <v>222.9468772771769</v>
      </c>
      <c r="AV55" s="517">
        <v>6351.6325286997881</v>
      </c>
      <c r="AW55" s="517">
        <v>5576.0242501282682</v>
      </c>
      <c r="AX55" s="517">
        <v>320.73451653726119</v>
      </c>
      <c r="AY55" s="517">
        <v>2162.4002040490955</v>
      </c>
      <c r="AZ55" s="517">
        <v>48.395097515820893</v>
      </c>
      <c r="BA55" s="517">
        <v>950.55432288849022</v>
      </c>
      <c r="BB55" s="517">
        <v>1120.416142476676</v>
      </c>
      <c r="BC55" s="517">
        <v>43.034641168108621</v>
      </c>
      <c r="BD55" s="517">
        <v>3047.2814408435615</v>
      </c>
      <c r="BE55" s="517">
        <v>1933.9506402421302</v>
      </c>
      <c r="BF55" s="517">
        <v>1113.330800601432</v>
      </c>
    </row>
    <row r="56" spans="1:58" ht="15" customHeight="1">
      <c r="A56" s="43"/>
      <c r="AD56" s="43"/>
    </row>
    <row r="61" spans="1:58">
      <c r="B61" s="42" t="s">
        <v>1006</v>
      </c>
      <c r="E61" s="43">
        <f>E39+E40</f>
        <v>17863.678004133719</v>
      </c>
      <c r="F61" s="43">
        <f t="shared" ref="F61:AC61" si="0">F39+F40</f>
        <v>13674.217419844586</v>
      </c>
      <c r="G61" s="43">
        <f t="shared" si="0"/>
        <v>4189.4605842891324</v>
      </c>
      <c r="H61" s="43">
        <f t="shared" si="0"/>
        <v>3945.5527754461591</v>
      </c>
      <c r="I61" s="43">
        <f t="shared" si="0"/>
        <v>3554.734985193847</v>
      </c>
      <c r="J61" s="43">
        <f t="shared" si="0"/>
        <v>52.375661758331823</v>
      </c>
      <c r="K61" s="43">
        <f t="shared" si="0"/>
        <v>1804.0343322363792</v>
      </c>
      <c r="L61" s="43">
        <f t="shared" si="0"/>
        <v>1572.7919097722386</v>
      </c>
      <c r="M61" s="43">
        <f t="shared" si="0"/>
        <v>125.53308142689926</v>
      </c>
      <c r="N61" s="43">
        <f t="shared" si="0"/>
        <v>390.81779025231197</v>
      </c>
      <c r="O61" s="43">
        <f t="shared" si="0"/>
        <v>19.763335241586866</v>
      </c>
      <c r="P61" s="43">
        <f t="shared" si="0"/>
        <v>295.76259362894228</v>
      </c>
      <c r="Q61" s="43">
        <f t="shared" si="0"/>
        <v>75.291861381782866</v>
      </c>
      <c r="R61" s="43">
        <f t="shared" si="0"/>
        <v>0</v>
      </c>
      <c r="S61" s="43">
        <f t="shared" si="0"/>
        <v>4450.7581949805344</v>
      </c>
      <c r="T61" s="43">
        <f t="shared" si="0"/>
        <v>2083.210079050792</v>
      </c>
      <c r="U61" s="43">
        <f t="shared" si="0"/>
        <v>35.039581975486577</v>
      </c>
      <c r="V61" s="43">
        <f t="shared" si="0"/>
        <v>1014.2248368117354</v>
      </c>
      <c r="W61" s="43">
        <f t="shared" si="0"/>
        <v>982.18808525512895</v>
      </c>
      <c r="X61" s="43">
        <f t="shared" si="0"/>
        <v>51.757575008442387</v>
      </c>
      <c r="Y61" s="43">
        <f t="shared" si="0"/>
        <v>2367.5481159297406</v>
      </c>
      <c r="Z61" s="43">
        <f t="shared" si="0"/>
        <v>82.831549377736579</v>
      </c>
      <c r="AA61" s="43">
        <f t="shared" si="0"/>
        <v>1458.294085589423</v>
      </c>
      <c r="AB61" s="43">
        <f t="shared" si="0"/>
        <v>817.47323827868684</v>
      </c>
      <c r="AC61" s="43">
        <f t="shared" si="0"/>
        <v>8.9492426838941999</v>
      </c>
      <c r="AE61" s="42" t="s">
        <v>1006</v>
      </c>
      <c r="AH61" s="43">
        <f t="shared" ref="AH61:BF61" si="1">AH39+AH40</f>
        <v>3549.2527105085992</v>
      </c>
      <c r="AI61" s="43">
        <f t="shared" si="1"/>
        <v>3368.8354575522399</v>
      </c>
      <c r="AJ61" s="43">
        <f t="shared" si="1"/>
        <v>45.823478377542187</v>
      </c>
      <c r="AK61" s="43">
        <f t="shared" si="1"/>
        <v>1774.9576224199918</v>
      </c>
      <c r="AL61" s="43">
        <f t="shared" si="1"/>
        <v>1468.5014157263913</v>
      </c>
      <c r="AM61" s="43">
        <f t="shared" si="1"/>
        <v>79.552941028315871</v>
      </c>
      <c r="AN61" s="43">
        <f t="shared" si="1"/>
        <v>180.41725295635854</v>
      </c>
      <c r="AO61" s="43">
        <f t="shared" si="1"/>
        <v>10.364624522239268</v>
      </c>
      <c r="AP61" s="43">
        <f t="shared" si="1"/>
        <v>93.412401149350245</v>
      </c>
      <c r="AQ61" s="43">
        <f t="shared" si="1"/>
        <v>76.640227284768997</v>
      </c>
      <c r="AR61" s="43">
        <f t="shared" si="1"/>
        <v>0</v>
      </c>
      <c r="AS61" s="43">
        <f t="shared" si="1"/>
        <v>5379.4301068504883</v>
      </c>
      <c r="AT61" s="43">
        <f t="shared" si="1"/>
        <v>4239.1720801096253</v>
      </c>
      <c r="AU61" s="43">
        <f t="shared" si="1"/>
        <v>90.530271142534914</v>
      </c>
      <c r="AV61" s="43">
        <f t="shared" si="1"/>
        <v>2353.121325548866</v>
      </c>
      <c r="AW61" s="43">
        <f t="shared" si="1"/>
        <v>1707.1541893149706</v>
      </c>
      <c r="AX61" s="43">
        <f t="shared" si="1"/>
        <v>88.366294103254319</v>
      </c>
      <c r="AY61" s="43">
        <f t="shared" si="1"/>
        <v>1140.2580267408634</v>
      </c>
      <c r="AZ61" s="43">
        <f t="shared" si="1"/>
        <v>19.669037578023076</v>
      </c>
      <c r="BA61" s="43">
        <f t="shared" si="1"/>
        <v>466.79669319132762</v>
      </c>
      <c r="BB61" s="43">
        <f t="shared" si="1"/>
        <v>645.11967831795357</v>
      </c>
      <c r="BC61" s="43">
        <f t="shared" si="1"/>
        <v>8.6726176535592572</v>
      </c>
      <c r="BD61" s="43">
        <f t="shared" si="1"/>
        <v>538.68421634793458</v>
      </c>
      <c r="BE61" s="43">
        <f t="shared" si="1"/>
        <v>428.2648179380771</v>
      </c>
      <c r="BF61" s="43">
        <f t="shared" si="1"/>
        <v>110.41939840985755</v>
      </c>
    </row>
  </sheetData>
  <mergeCells count="79">
    <mergeCell ref="A10:C10"/>
    <mergeCell ref="A12:C12"/>
    <mergeCell ref="A8:C8"/>
    <mergeCell ref="A9:C9"/>
    <mergeCell ref="F6:F7"/>
    <mergeCell ref="A11:C11"/>
    <mergeCell ref="AD9:AF9"/>
    <mergeCell ref="AD10:AF10"/>
    <mergeCell ref="AD11:AF11"/>
    <mergeCell ref="T6:X6"/>
    <mergeCell ref="I6:M6"/>
    <mergeCell ref="N6:R6"/>
    <mergeCell ref="A55:B55"/>
    <mergeCell ref="A50:C50"/>
    <mergeCell ref="A49:B49"/>
    <mergeCell ref="A35:B35"/>
    <mergeCell ref="A34:C34"/>
    <mergeCell ref="A51:B51"/>
    <mergeCell ref="BD3:BF5"/>
    <mergeCell ref="S5:AC5"/>
    <mergeCell ref="AH5:AR5"/>
    <mergeCell ref="AS5:BC5"/>
    <mergeCell ref="Y6:AC6"/>
    <mergeCell ref="BD6:BD7"/>
    <mergeCell ref="BE6:BE7"/>
    <mergeCell ref="BF6:BF7"/>
    <mergeCell ref="AS6:AS7"/>
    <mergeCell ref="AT6:AX6"/>
    <mergeCell ref="AY6:BC6"/>
    <mergeCell ref="S6:S7"/>
    <mergeCell ref="AH6:AH7"/>
    <mergeCell ref="AI6:AM6"/>
    <mergeCell ref="AN6:AR6"/>
    <mergeCell ref="AD3:AF7"/>
    <mergeCell ref="A1:M1"/>
    <mergeCell ref="A3:C7"/>
    <mergeCell ref="E3:G5"/>
    <mergeCell ref="H5:M5"/>
    <mergeCell ref="N5:R5"/>
    <mergeCell ref="G6:G7"/>
    <mergeCell ref="H6:H7"/>
    <mergeCell ref="E6:E7"/>
    <mergeCell ref="AD55:AE55"/>
    <mergeCell ref="AD1:AR1"/>
    <mergeCell ref="AD22:AF22"/>
    <mergeCell ref="AD23:AF23"/>
    <mergeCell ref="AD25:AF25"/>
    <mergeCell ref="AD28:AF28"/>
    <mergeCell ref="AD34:AF34"/>
    <mergeCell ref="AD17:AF17"/>
    <mergeCell ref="AD35:AE35"/>
    <mergeCell ref="AD21:AF21"/>
    <mergeCell ref="AD13:AF13"/>
    <mergeCell ref="AD14:AF14"/>
    <mergeCell ref="AD15:AF15"/>
    <mergeCell ref="AD19:AF19"/>
    <mergeCell ref="AD18:AF18"/>
    <mergeCell ref="AD8:AF8"/>
    <mergeCell ref="AD12:AF12"/>
    <mergeCell ref="AD16:AF16"/>
    <mergeCell ref="A21:C21"/>
    <mergeCell ref="A22:C22"/>
    <mergeCell ref="A23:C23"/>
    <mergeCell ref="A19:C19"/>
    <mergeCell ref="A16:C16"/>
    <mergeCell ref="A17:C17"/>
    <mergeCell ref="A18:C18"/>
    <mergeCell ref="A20:C20"/>
    <mergeCell ref="A13:C13"/>
    <mergeCell ref="A14:C14"/>
    <mergeCell ref="A15:C15"/>
    <mergeCell ref="AD50:AF50"/>
    <mergeCell ref="AD51:AE51"/>
    <mergeCell ref="A28:C28"/>
    <mergeCell ref="A25:C25"/>
    <mergeCell ref="AD20:AF20"/>
    <mergeCell ref="A24:C24"/>
    <mergeCell ref="AD24:AF24"/>
    <mergeCell ref="AD49:AE49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X66"/>
  <sheetViews>
    <sheetView view="pageBreakPreview" zoomScaleNormal="50" zoomScaleSheetLayoutView="100" workbookViewId="0">
      <selection activeCell="A33" sqref="A33:C33"/>
    </sheetView>
  </sheetViews>
  <sheetFormatPr defaultRowHeight="15.75"/>
  <cols>
    <col min="1" max="1" width="2.28515625" style="14" customWidth="1"/>
    <col min="2" max="2" width="16.7109375" style="14" customWidth="1"/>
    <col min="3" max="3" width="2.28515625" style="14" customWidth="1"/>
    <col min="4" max="4" width="1.7109375" style="15" customWidth="1"/>
    <col min="5" max="12" width="8.85546875" style="43" customWidth="1"/>
    <col min="13" max="13" width="8.5703125" style="43" customWidth="1"/>
    <col min="14" max="14" width="6.5703125" style="43" customWidth="1"/>
    <col min="15" max="17" width="6.42578125" style="43" customWidth="1"/>
    <col min="18" max="18" width="5.7109375" style="43" customWidth="1"/>
    <col min="19" max="19" width="7.28515625" style="43" customWidth="1"/>
    <col min="20" max="20" width="6.85546875" style="43" customWidth="1"/>
    <col min="21" max="23" width="6.7109375" style="43" customWidth="1"/>
    <col min="24" max="24" width="6" style="43" customWidth="1"/>
    <col min="25" max="25" width="7" style="43" customWidth="1"/>
    <col min="26" max="26" width="7.28515625" style="43" customWidth="1"/>
    <col min="27" max="27" width="7.85546875" style="43" bestFit="1" customWidth="1"/>
    <col min="28" max="28" width="6.7109375" style="43" customWidth="1"/>
    <col min="29" max="29" width="5.85546875" style="43" customWidth="1"/>
    <col min="30" max="30" width="2.28515625" style="14" customWidth="1"/>
    <col min="31" max="31" width="16.7109375" style="14" customWidth="1"/>
    <col min="32" max="32" width="2.28515625" style="14" customWidth="1"/>
    <col min="33" max="33" width="1.7109375" style="15" customWidth="1"/>
    <col min="34" max="40" width="7.7109375" style="43" customWidth="1"/>
    <col min="41" max="44" width="7.140625" style="43" customWidth="1"/>
    <col min="45" max="46" width="7.5703125" style="43" customWidth="1"/>
    <col min="47" max="50" width="6.85546875" style="43" customWidth="1"/>
    <col min="51" max="51" width="7.42578125" style="43" customWidth="1"/>
    <col min="52" max="55" width="6.42578125" style="43" customWidth="1"/>
    <col min="56" max="58" width="7.28515625" style="43" customWidth="1"/>
    <col min="59" max="59" width="12.5703125" style="43" customWidth="1"/>
    <col min="60" max="16384" width="9.140625" style="43"/>
  </cols>
  <sheetData>
    <row r="1" spans="1:66" s="159" customFormat="1" ht="35.1" customHeight="1">
      <c r="A1" s="1067" t="s">
        <v>554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1067"/>
      <c r="M1" s="1067"/>
      <c r="N1" s="157" t="s">
        <v>555</v>
      </c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067" t="s">
        <v>554</v>
      </c>
      <c r="AE1" s="1067"/>
      <c r="AF1" s="1067"/>
      <c r="AG1" s="1067"/>
      <c r="AH1" s="1067"/>
      <c r="AI1" s="1067"/>
      <c r="AJ1" s="1067"/>
      <c r="AK1" s="1067"/>
      <c r="AL1" s="1067"/>
      <c r="AM1" s="1067"/>
      <c r="AN1" s="1067"/>
      <c r="AO1" s="1067"/>
      <c r="AP1" s="1067"/>
      <c r="AQ1" s="1067"/>
      <c r="AR1" s="1067"/>
      <c r="AS1" s="157" t="s">
        <v>556</v>
      </c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8"/>
      <c r="BE1" s="158"/>
      <c r="BF1" s="158"/>
    </row>
    <row r="2" spans="1:66" ht="12.95" customHeight="1" thickBot="1">
      <c r="A2" s="43"/>
      <c r="B2" s="161"/>
      <c r="C2" s="161"/>
      <c r="D2" s="162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79"/>
      <c r="AC2" s="479"/>
      <c r="AD2" s="43"/>
      <c r="AE2" s="161"/>
      <c r="AF2" s="161"/>
      <c r="AG2" s="162"/>
      <c r="AH2" s="479"/>
      <c r="AI2" s="479"/>
      <c r="AJ2" s="479"/>
      <c r="AK2" s="479"/>
      <c r="AL2" s="479"/>
      <c r="AM2" s="479"/>
      <c r="AN2" s="479"/>
      <c r="AO2" s="479"/>
      <c r="AP2" s="479"/>
      <c r="AQ2" s="479"/>
      <c r="AR2" s="479"/>
      <c r="AS2" s="479"/>
      <c r="AT2" s="479"/>
      <c r="AU2" s="479"/>
      <c r="AV2" s="479"/>
      <c r="AW2" s="479"/>
      <c r="AX2" s="479"/>
      <c r="AY2" s="479"/>
      <c r="AZ2" s="479"/>
      <c r="BA2" s="479"/>
      <c r="BB2" s="479"/>
      <c r="BC2" s="479"/>
      <c r="BD2" s="479"/>
      <c r="BE2" s="479"/>
      <c r="BF2" s="164" t="s">
        <v>56</v>
      </c>
    </row>
    <row r="3" spans="1:66" ht="15" customHeight="1">
      <c r="A3" s="1042" t="s">
        <v>2</v>
      </c>
      <c r="B3" s="1042"/>
      <c r="C3" s="1042"/>
      <c r="D3" s="165"/>
      <c r="E3" s="1046" t="s">
        <v>479</v>
      </c>
      <c r="F3" s="1056"/>
      <c r="G3" s="1050"/>
      <c r="H3" s="510"/>
      <c r="M3" s="167" t="s">
        <v>485</v>
      </c>
      <c r="N3" s="167" t="s">
        <v>486</v>
      </c>
      <c r="O3" s="167"/>
      <c r="P3" s="167"/>
      <c r="Q3" s="167"/>
      <c r="R3" s="167"/>
      <c r="Z3" s="167"/>
      <c r="AA3" s="167"/>
      <c r="AB3" s="167"/>
      <c r="AC3" s="167"/>
      <c r="AD3" s="1042" t="s">
        <v>2</v>
      </c>
      <c r="AE3" s="1042"/>
      <c r="AF3" s="1042"/>
      <c r="AG3" s="165"/>
      <c r="AH3" s="510"/>
      <c r="AM3" s="167"/>
      <c r="AN3" s="167"/>
      <c r="AO3" s="167"/>
      <c r="AP3" s="167"/>
      <c r="AQ3" s="167"/>
      <c r="AR3" s="167" t="s">
        <v>485</v>
      </c>
      <c r="AS3" s="167" t="s">
        <v>486</v>
      </c>
      <c r="AT3" s="167"/>
      <c r="AZ3" s="167"/>
      <c r="BA3" s="167"/>
      <c r="BB3" s="167"/>
      <c r="BC3" s="167"/>
      <c r="BD3" s="1072" t="s">
        <v>480</v>
      </c>
      <c r="BE3" s="1072"/>
      <c r="BF3" s="1074"/>
      <c r="BG3" s="44"/>
      <c r="BN3" s="169"/>
    </row>
    <row r="4" spans="1:66" ht="15" customHeight="1">
      <c r="A4" s="1043"/>
      <c r="B4" s="1043"/>
      <c r="C4" s="1043"/>
      <c r="D4" s="170"/>
      <c r="E4" s="1047"/>
      <c r="F4" s="1057"/>
      <c r="G4" s="1051"/>
      <c r="I4" s="171"/>
      <c r="J4" s="171"/>
      <c r="K4" s="171"/>
      <c r="L4" s="171"/>
      <c r="M4" s="172" t="s">
        <v>551</v>
      </c>
      <c r="N4" s="171" t="s">
        <v>550</v>
      </c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3"/>
      <c r="AD4" s="1043"/>
      <c r="AE4" s="1043"/>
      <c r="AF4" s="1043"/>
      <c r="AG4" s="170"/>
      <c r="AI4" s="171"/>
      <c r="AJ4" s="171"/>
      <c r="AK4" s="171"/>
      <c r="AL4" s="171"/>
      <c r="AM4" s="171"/>
      <c r="AN4" s="171"/>
      <c r="AO4" s="171"/>
      <c r="AP4" s="171"/>
      <c r="AQ4" s="171"/>
      <c r="AR4" s="172" t="s">
        <v>552</v>
      </c>
      <c r="AS4" s="171" t="s">
        <v>553</v>
      </c>
      <c r="AT4" s="171"/>
      <c r="AU4" s="171"/>
      <c r="AV4" s="171"/>
      <c r="AW4" s="171"/>
      <c r="AX4" s="171"/>
      <c r="AY4" s="171"/>
      <c r="AZ4" s="171"/>
      <c r="BA4" s="171"/>
      <c r="BB4" s="171"/>
      <c r="BC4" s="173"/>
      <c r="BD4" s="1072"/>
      <c r="BE4" s="1072"/>
      <c r="BF4" s="1074"/>
      <c r="BG4" s="44"/>
      <c r="BN4" s="169"/>
    </row>
    <row r="5" spans="1:66" ht="15" customHeight="1">
      <c r="A5" s="1043"/>
      <c r="B5" s="1043"/>
      <c r="C5" s="1043"/>
      <c r="D5" s="170"/>
      <c r="E5" s="1047"/>
      <c r="F5" s="1057"/>
      <c r="G5" s="1051"/>
      <c r="H5" s="1068" t="s">
        <v>638</v>
      </c>
      <c r="I5" s="1069"/>
      <c r="J5" s="1069"/>
      <c r="K5" s="1069"/>
      <c r="L5" s="1069"/>
      <c r="M5" s="1069"/>
      <c r="N5" s="1070" t="s">
        <v>639</v>
      </c>
      <c r="O5" s="1070"/>
      <c r="P5" s="1070"/>
      <c r="Q5" s="1070"/>
      <c r="R5" s="1071"/>
      <c r="S5" s="1074" t="s">
        <v>478</v>
      </c>
      <c r="T5" s="1075"/>
      <c r="U5" s="1075"/>
      <c r="V5" s="1075"/>
      <c r="W5" s="1075"/>
      <c r="X5" s="1075"/>
      <c r="Y5" s="1075"/>
      <c r="Z5" s="1075"/>
      <c r="AA5" s="1075"/>
      <c r="AB5" s="1075"/>
      <c r="AC5" s="1076"/>
      <c r="AD5" s="1043"/>
      <c r="AE5" s="1043"/>
      <c r="AF5" s="1043"/>
      <c r="AG5" s="170"/>
      <c r="AH5" s="1074" t="s">
        <v>171</v>
      </c>
      <c r="AI5" s="1075"/>
      <c r="AJ5" s="1075"/>
      <c r="AK5" s="1075"/>
      <c r="AL5" s="1075"/>
      <c r="AM5" s="1075"/>
      <c r="AN5" s="1075"/>
      <c r="AO5" s="1075"/>
      <c r="AP5" s="1075"/>
      <c r="AQ5" s="1075"/>
      <c r="AR5" s="1076"/>
      <c r="AS5" s="1074" t="s">
        <v>172</v>
      </c>
      <c r="AT5" s="1075"/>
      <c r="AU5" s="1075"/>
      <c r="AV5" s="1075"/>
      <c r="AW5" s="1075"/>
      <c r="AX5" s="1075"/>
      <c r="AY5" s="1075"/>
      <c r="AZ5" s="1075"/>
      <c r="BA5" s="1075"/>
      <c r="BB5" s="1075"/>
      <c r="BC5" s="1076"/>
      <c r="BD5" s="1072"/>
      <c r="BE5" s="1072"/>
      <c r="BF5" s="1074"/>
      <c r="BG5" s="44"/>
    </row>
    <row r="6" spans="1:66" ht="15" customHeight="1">
      <c r="A6" s="1043"/>
      <c r="B6" s="1043"/>
      <c r="C6" s="1043"/>
      <c r="D6" s="170"/>
      <c r="E6" s="1072" t="s">
        <v>70</v>
      </c>
      <c r="F6" s="1072" t="s">
        <v>476</v>
      </c>
      <c r="G6" s="1072" t="s">
        <v>477</v>
      </c>
      <c r="H6" s="1073" t="s">
        <v>206</v>
      </c>
      <c r="I6" s="1077" t="s">
        <v>476</v>
      </c>
      <c r="J6" s="1078"/>
      <c r="K6" s="1078"/>
      <c r="L6" s="1078"/>
      <c r="M6" s="1078"/>
      <c r="N6" s="1078" t="s">
        <v>477</v>
      </c>
      <c r="O6" s="1075"/>
      <c r="P6" s="1075"/>
      <c r="Q6" s="1075"/>
      <c r="R6" s="1076"/>
      <c r="S6" s="1073" t="s">
        <v>206</v>
      </c>
      <c r="T6" s="1077" t="s">
        <v>476</v>
      </c>
      <c r="U6" s="1078"/>
      <c r="V6" s="1078"/>
      <c r="W6" s="1078"/>
      <c r="X6" s="1079"/>
      <c r="Y6" s="1077" t="s">
        <v>477</v>
      </c>
      <c r="Z6" s="1075"/>
      <c r="AA6" s="1075"/>
      <c r="AB6" s="1075"/>
      <c r="AC6" s="1076"/>
      <c r="AD6" s="1043"/>
      <c r="AE6" s="1043"/>
      <c r="AF6" s="1043"/>
      <c r="AG6" s="170"/>
      <c r="AH6" s="1073" t="s">
        <v>206</v>
      </c>
      <c r="AI6" s="1077" t="s">
        <v>476</v>
      </c>
      <c r="AJ6" s="1078"/>
      <c r="AK6" s="1078"/>
      <c r="AL6" s="1078"/>
      <c r="AM6" s="1079"/>
      <c r="AN6" s="1077" t="s">
        <v>477</v>
      </c>
      <c r="AO6" s="1075"/>
      <c r="AP6" s="1075"/>
      <c r="AQ6" s="1075"/>
      <c r="AR6" s="1076"/>
      <c r="AS6" s="1073" t="s">
        <v>206</v>
      </c>
      <c r="AT6" s="1077" t="s">
        <v>476</v>
      </c>
      <c r="AU6" s="1078"/>
      <c r="AV6" s="1078"/>
      <c r="AW6" s="1078"/>
      <c r="AX6" s="1079"/>
      <c r="AY6" s="1077" t="s">
        <v>477</v>
      </c>
      <c r="AZ6" s="1075"/>
      <c r="BA6" s="1075"/>
      <c r="BB6" s="1075"/>
      <c r="BC6" s="1076"/>
      <c r="BD6" s="1073" t="s">
        <v>70</v>
      </c>
      <c r="BE6" s="1073" t="s">
        <v>476</v>
      </c>
      <c r="BF6" s="1077" t="s">
        <v>477</v>
      </c>
      <c r="BG6" s="44"/>
    </row>
    <row r="7" spans="1:66" ht="48.75" customHeight="1">
      <c r="A7" s="1044"/>
      <c r="B7" s="1044"/>
      <c r="C7" s="1044"/>
      <c r="D7" s="174"/>
      <c r="E7" s="1072"/>
      <c r="F7" s="1072"/>
      <c r="G7" s="1072"/>
      <c r="H7" s="1041"/>
      <c r="I7" s="175" t="s">
        <v>70</v>
      </c>
      <c r="J7" s="176" t="s">
        <v>642</v>
      </c>
      <c r="K7" s="176" t="s">
        <v>640</v>
      </c>
      <c r="L7" s="176" t="s">
        <v>641</v>
      </c>
      <c r="M7" s="176" t="s">
        <v>549</v>
      </c>
      <c r="N7" s="174" t="s">
        <v>70</v>
      </c>
      <c r="O7" s="176" t="s">
        <v>642</v>
      </c>
      <c r="P7" s="176" t="s">
        <v>640</v>
      </c>
      <c r="Q7" s="176" t="s">
        <v>641</v>
      </c>
      <c r="R7" s="176" t="s">
        <v>549</v>
      </c>
      <c r="S7" s="1041"/>
      <c r="T7" s="175" t="s">
        <v>70</v>
      </c>
      <c r="U7" s="176" t="s">
        <v>642</v>
      </c>
      <c r="V7" s="176" t="s">
        <v>640</v>
      </c>
      <c r="W7" s="176" t="s">
        <v>641</v>
      </c>
      <c r="X7" s="176" t="s">
        <v>549</v>
      </c>
      <c r="Y7" s="175" t="s">
        <v>70</v>
      </c>
      <c r="Z7" s="176" t="s">
        <v>642</v>
      </c>
      <c r="AA7" s="176" t="s">
        <v>640</v>
      </c>
      <c r="AB7" s="176" t="s">
        <v>641</v>
      </c>
      <c r="AC7" s="176" t="s">
        <v>549</v>
      </c>
      <c r="AD7" s="1044"/>
      <c r="AE7" s="1044"/>
      <c r="AF7" s="1044"/>
      <c r="AG7" s="174"/>
      <c r="AH7" s="1041"/>
      <c r="AI7" s="175" t="s">
        <v>70</v>
      </c>
      <c r="AJ7" s="176" t="s">
        <v>642</v>
      </c>
      <c r="AK7" s="176" t="s">
        <v>640</v>
      </c>
      <c r="AL7" s="176" t="s">
        <v>641</v>
      </c>
      <c r="AM7" s="176" t="s">
        <v>549</v>
      </c>
      <c r="AN7" s="175" t="s">
        <v>70</v>
      </c>
      <c r="AO7" s="176" t="s">
        <v>642</v>
      </c>
      <c r="AP7" s="176" t="s">
        <v>640</v>
      </c>
      <c r="AQ7" s="176" t="s">
        <v>641</v>
      </c>
      <c r="AR7" s="176" t="s">
        <v>549</v>
      </c>
      <c r="AS7" s="1041"/>
      <c r="AT7" s="175" t="s">
        <v>70</v>
      </c>
      <c r="AU7" s="176" t="s">
        <v>642</v>
      </c>
      <c r="AV7" s="176" t="s">
        <v>640</v>
      </c>
      <c r="AW7" s="176" t="s">
        <v>641</v>
      </c>
      <c r="AX7" s="176" t="s">
        <v>549</v>
      </c>
      <c r="AY7" s="175" t="s">
        <v>70</v>
      </c>
      <c r="AZ7" s="176" t="s">
        <v>642</v>
      </c>
      <c r="BA7" s="176" t="s">
        <v>640</v>
      </c>
      <c r="BB7" s="176" t="s">
        <v>641</v>
      </c>
      <c r="BC7" s="176" t="s">
        <v>549</v>
      </c>
      <c r="BD7" s="1041"/>
      <c r="BE7" s="1041"/>
      <c r="BF7" s="1048"/>
      <c r="BG7" s="44"/>
    </row>
    <row r="8" spans="1:66" s="181" customFormat="1" ht="12.75" hidden="1" customHeight="1">
      <c r="A8" s="1049" t="s">
        <v>878</v>
      </c>
      <c r="B8" s="1049"/>
      <c r="C8" s="1049"/>
      <c r="D8" s="177"/>
      <c r="E8" s="178">
        <v>299953</v>
      </c>
      <c r="F8" s="179"/>
      <c r="G8" s="179"/>
      <c r="H8" s="179">
        <v>37490</v>
      </c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>
        <v>37490</v>
      </c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049" t="s">
        <v>878</v>
      </c>
      <c r="AE8" s="1049"/>
      <c r="AF8" s="1049"/>
      <c r="AG8" s="177"/>
      <c r="AH8" s="179">
        <v>37490</v>
      </c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>
        <v>37490</v>
      </c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>
        <v>4977</v>
      </c>
      <c r="BE8" s="179"/>
      <c r="BF8" s="179"/>
      <c r="BG8" s="180"/>
    </row>
    <row r="9" spans="1:66" s="181" customFormat="1" ht="12.75" hidden="1" customHeight="1">
      <c r="A9" s="1045" t="s">
        <v>879</v>
      </c>
      <c r="B9" s="1045"/>
      <c r="C9" s="1045"/>
      <c r="D9" s="177"/>
      <c r="E9" s="182">
        <v>245028.31251835014</v>
      </c>
      <c r="F9" s="183"/>
      <c r="G9" s="183"/>
      <c r="H9" s="183">
        <v>35483.060334576927</v>
      </c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>
        <v>35483.060334576927</v>
      </c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045" t="s">
        <v>879</v>
      </c>
      <c r="AE9" s="1045"/>
      <c r="AF9" s="1045"/>
      <c r="AG9" s="177"/>
      <c r="AH9" s="183">
        <v>35483.060334576927</v>
      </c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>
        <v>35483.060334576927</v>
      </c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>
        <v>5633.8493498013622</v>
      </c>
      <c r="BE9" s="183"/>
      <c r="BF9" s="183"/>
      <c r="BG9" s="180"/>
    </row>
    <row r="10" spans="1:66" s="181" customFormat="1" ht="12.75" hidden="1" customHeight="1">
      <c r="A10" s="1045" t="s">
        <v>917</v>
      </c>
      <c r="B10" s="1045"/>
      <c r="C10" s="1045"/>
      <c r="D10" s="177"/>
      <c r="E10" s="182">
        <v>227442</v>
      </c>
      <c r="F10" s="183"/>
      <c r="G10" s="183"/>
      <c r="H10" s="183">
        <v>24036.959999997744</v>
      </c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>
        <v>24036.959999997744</v>
      </c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045" t="s">
        <v>917</v>
      </c>
      <c r="AE10" s="1045"/>
      <c r="AF10" s="1045"/>
      <c r="AG10" s="177"/>
      <c r="AH10" s="183">
        <v>24036.959999997744</v>
      </c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>
        <v>24036.959999997744</v>
      </c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>
        <v>9139</v>
      </c>
      <c r="BE10" s="183"/>
      <c r="BF10" s="183"/>
      <c r="BG10" s="180"/>
    </row>
    <row r="11" spans="1:66" s="181" customFormat="1" ht="12.75" hidden="1" customHeight="1">
      <c r="A11" s="1045" t="s">
        <v>918</v>
      </c>
      <c r="B11" s="1045"/>
      <c r="C11" s="1045"/>
      <c r="D11" s="177"/>
      <c r="E11" s="182">
        <v>228813.06455282218</v>
      </c>
      <c r="F11" s="183"/>
      <c r="G11" s="183"/>
      <c r="H11" s="183">
        <v>28234.936240150477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>
        <v>28234.936240150477</v>
      </c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045" t="s">
        <v>918</v>
      </c>
      <c r="AE11" s="1045"/>
      <c r="AF11" s="1045"/>
      <c r="AG11" s="177"/>
      <c r="AH11" s="183">
        <v>28234.936240150477</v>
      </c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>
        <v>28234.936240150477</v>
      </c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>
        <v>6923.1263194148214</v>
      </c>
      <c r="BE11" s="183"/>
      <c r="BF11" s="183"/>
      <c r="BG11" s="180"/>
    </row>
    <row r="12" spans="1:66" s="181" customFormat="1" ht="12.75" hidden="1" customHeight="1">
      <c r="A12" s="1045" t="s">
        <v>919</v>
      </c>
      <c r="B12" s="1045"/>
      <c r="C12" s="1045"/>
      <c r="D12" s="177"/>
      <c r="E12" s="182">
        <v>228948.67022142731</v>
      </c>
      <c r="F12" s="183"/>
      <c r="G12" s="183"/>
      <c r="H12" s="183">
        <v>34878.675153735967</v>
      </c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>
        <v>34878.675153735967</v>
      </c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045" t="s">
        <v>919</v>
      </c>
      <c r="AE12" s="1045"/>
      <c r="AF12" s="1045"/>
      <c r="AG12" s="177"/>
      <c r="AH12" s="183">
        <v>34878.675153735967</v>
      </c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>
        <v>34878.675153735967</v>
      </c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>
        <v>5710.130984917424</v>
      </c>
      <c r="BE12" s="183"/>
      <c r="BF12" s="183"/>
      <c r="BG12" s="180"/>
    </row>
    <row r="13" spans="1:66" s="181" customFormat="1" ht="13.7" hidden="1" customHeight="1">
      <c r="A13" s="1045" t="s">
        <v>920</v>
      </c>
      <c r="B13" s="1045"/>
      <c r="C13" s="1045"/>
      <c r="D13" s="177"/>
      <c r="E13" s="182">
        <v>193925.71732453088</v>
      </c>
      <c r="F13" s="183"/>
      <c r="G13" s="183"/>
      <c r="H13" s="50">
        <v>29297.654461531027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>
        <v>29297.654461531027</v>
      </c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1045" t="s">
        <v>920</v>
      </c>
      <c r="AE13" s="1045"/>
      <c r="AF13" s="1045"/>
      <c r="AG13" s="177"/>
      <c r="AH13" s="50">
        <v>29297.654461531027</v>
      </c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>
        <v>29297.654461531027</v>
      </c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>
        <v>3740.518234924054</v>
      </c>
      <c r="BE13" s="50"/>
      <c r="BF13" s="50"/>
      <c r="BG13" s="180"/>
    </row>
    <row r="14" spans="1:66" s="181" customFormat="1" ht="0.75" hidden="1" customHeight="1">
      <c r="A14" s="1045" t="s">
        <v>921</v>
      </c>
      <c r="B14" s="1045"/>
      <c r="C14" s="1045"/>
      <c r="D14" s="177"/>
      <c r="E14" s="182">
        <v>166140.25630622066</v>
      </c>
      <c r="F14" s="183"/>
      <c r="G14" s="183"/>
      <c r="H14" s="50">
        <v>32255.88805542449</v>
      </c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>
        <v>32255.88805542449</v>
      </c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1045" t="s">
        <v>921</v>
      </c>
      <c r="AE14" s="1045"/>
      <c r="AF14" s="1045"/>
      <c r="AG14" s="177"/>
      <c r="AH14" s="50">
        <v>32255.88805542449</v>
      </c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>
        <v>32255.88805542449</v>
      </c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>
        <v>3477.2153088197238</v>
      </c>
      <c r="BE14" s="50"/>
      <c r="BF14" s="50"/>
      <c r="BG14" s="180"/>
    </row>
    <row r="15" spans="1:66" s="181" customFormat="1" ht="13.7" hidden="1" customHeight="1">
      <c r="A15" s="1045" t="s">
        <v>922</v>
      </c>
      <c r="B15" s="1045"/>
      <c r="C15" s="1045"/>
      <c r="D15" s="2"/>
      <c r="E15" s="184">
        <v>155909.24169496537</v>
      </c>
      <c r="F15" s="185" t="s">
        <v>400</v>
      </c>
      <c r="G15" s="185" t="s">
        <v>400</v>
      </c>
      <c r="H15" s="184">
        <v>26183.888044999865</v>
      </c>
      <c r="I15" s="184"/>
      <c r="J15" s="184"/>
      <c r="K15" s="184"/>
      <c r="L15" s="184"/>
      <c r="M15" s="184"/>
      <c r="N15" s="184"/>
      <c r="O15" s="185" t="s">
        <v>400</v>
      </c>
      <c r="P15" s="185"/>
      <c r="Q15" s="185"/>
      <c r="R15" s="185" t="s">
        <v>400</v>
      </c>
      <c r="S15" s="184">
        <v>26183.888044999865</v>
      </c>
      <c r="T15" s="184"/>
      <c r="U15" s="184"/>
      <c r="V15" s="184"/>
      <c r="W15" s="184"/>
      <c r="X15" s="184"/>
      <c r="Y15" s="184"/>
      <c r="Z15" s="185" t="s">
        <v>400</v>
      </c>
      <c r="AA15" s="185"/>
      <c r="AB15" s="185"/>
      <c r="AC15" s="185" t="s">
        <v>400</v>
      </c>
      <c r="AD15" s="1045" t="s">
        <v>922</v>
      </c>
      <c r="AE15" s="1045"/>
      <c r="AF15" s="1045"/>
      <c r="AG15" s="2"/>
      <c r="AH15" s="184">
        <v>26183.888044999865</v>
      </c>
      <c r="AI15" s="184"/>
      <c r="AJ15" s="184"/>
      <c r="AK15" s="184"/>
      <c r="AL15" s="184"/>
      <c r="AM15" s="184"/>
      <c r="AN15" s="184"/>
      <c r="AO15" s="185" t="s">
        <v>400</v>
      </c>
      <c r="AP15" s="185"/>
      <c r="AQ15" s="185"/>
      <c r="AR15" s="185" t="s">
        <v>400</v>
      </c>
      <c r="AS15" s="184">
        <v>26183.888044999865</v>
      </c>
      <c r="AT15" s="184"/>
      <c r="AU15" s="184"/>
      <c r="AV15" s="184"/>
      <c r="AW15" s="184"/>
      <c r="AX15" s="184"/>
      <c r="AY15" s="184"/>
      <c r="AZ15" s="185" t="s">
        <v>400</v>
      </c>
      <c r="BA15" s="185"/>
      <c r="BB15" s="185"/>
      <c r="BC15" s="185" t="s">
        <v>400</v>
      </c>
      <c r="BD15" s="184">
        <v>3871.3262716029953</v>
      </c>
      <c r="BE15" s="185" t="s">
        <v>400</v>
      </c>
      <c r="BF15" s="185" t="s">
        <v>400</v>
      </c>
      <c r="BG15" s="180"/>
    </row>
    <row r="16" spans="1:66" s="181" customFormat="1" ht="13.7" hidden="1" customHeight="1">
      <c r="A16" s="1045" t="s">
        <v>923</v>
      </c>
      <c r="B16" s="1045"/>
      <c r="C16" s="1045"/>
      <c r="D16" s="2"/>
      <c r="E16" s="184">
        <v>145594.46687390516</v>
      </c>
      <c r="F16" s="185" t="s">
        <v>400</v>
      </c>
      <c r="G16" s="185" t="s">
        <v>400</v>
      </c>
      <c r="H16" s="154">
        <v>36044.047107477432</v>
      </c>
      <c r="I16" s="154"/>
      <c r="J16" s="154"/>
      <c r="K16" s="154"/>
      <c r="L16" s="154"/>
      <c r="M16" s="154"/>
      <c r="N16" s="154"/>
      <c r="O16" s="185" t="s">
        <v>400</v>
      </c>
      <c r="P16" s="185"/>
      <c r="Q16" s="185"/>
      <c r="R16" s="185" t="s">
        <v>400</v>
      </c>
      <c r="S16" s="154">
        <v>36044.047107477432</v>
      </c>
      <c r="T16" s="154"/>
      <c r="U16" s="154"/>
      <c r="V16" s="154"/>
      <c r="W16" s="154"/>
      <c r="X16" s="154"/>
      <c r="Y16" s="154"/>
      <c r="Z16" s="185" t="s">
        <v>400</v>
      </c>
      <c r="AA16" s="185"/>
      <c r="AB16" s="185"/>
      <c r="AC16" s="185" t="s">
        <v>400</v>
      </c>
      <c r="AD16" s="1045" t="s">
        <v>923</v>
      </c>
      <c r="AE16" s="1045"/>
      <c r="AF16" s="1045"/>
      <c r="AG16" s="2"/>
      <c r="AH16" s="154">
        <v>36044.047107477432</v>
      </c>
      <c r="AI16" s="154"/>
      <c r="AJ16" s="154"/>
      <c r="AK16" s="154"/>
      <c r="AL16" s="154"/>
      <c r="AM16" s="154"/>
      <c r="AN16" s="154"/>
      <c r="AO16" s="185" t="s">
        <v>400</v>
      </c>
      <c r="AP16" s="185"/>
      <c r="AQ16" s="185"/>
      <c r="AR16" s="185" t="s">
        <v>400</v>
      </c>
      <c r="AS16" s="154">
        <v>36044.047107477432</v>
      </c>
      <c r="AT16" s="154"/>
      <c r="AU16" s="154"/>
      <c r="AV16" s="154"/>
      <c r="AW16" s="154"/>
      <c r="AX16" s="154"/>
      <c r="AY16" s="154"/>
      <c r="AZ16" s="185" t="s">
        <v>400</v>
      </c>
      <c r="BA16" s="185"/>
      <c r="BB16" s="185"/>
      <c r="BC16" s="185" t="s">
        <v>400</v>
      </c>
      <c r="BD16" s="154">
        <v>4066.1619532608825</v>
      </c>
      <c r="BE16" s="185" t="s">
        <v>400</v>
      </c>
      <c r="BF16" s="185" t="s">
        <v>400</v>
      </c>
      <c r="BG16" s="180"/>
    </row>
    <row r="17" spans="1:76" s="181" customFormat="1" ht="13.7" hidden="1" customHeight="1">
      <c r="A17" s="1045" t="s">
        <v>924</v>
      </c>
      <c r="B17" s="1045"/>
      <c r="C17" s="1045"/>
      <c r="D17" s="2"/>
      <c r="E17" s="184">
        <v>138340.60233372761</v>
      </c>
      <c r="F17" s="185" t="s">
        <v>400</v>
      </c>
      <c r="G17" s="185" t="s">
        <v>400</v>
      </c>
      <c r="H17" s="184">
        <v>32854.434926279362</v>
      </c>
      <c r="I17" s="184"/>
      <c r="J17" s="184"/>
      <c r="K17" s="184"/>
      <c r="L17" s="184"/>
      <c r="M17" s="184"/>
      <c r="N17" s="184"/>
      <c r="O17" s="185" t="s">
        <v>400</v>
      </c>
      <c r="P17" s="185"/>
      <c r="Q17" s="185"/>
      <c r="R17" s="185" t="s">
        <v>400</v>
      </c>
      <c r="S17" s="184">
        <v>32854.434926279362</v>
      </c>
      <c r="T17" s="184"/>
      <c r="U17" s="184"/>
      <c r="V17" s="184"/>
      <c r="W17" s="184"/>
      <c r="X17" s="184"/>
      <c r="Y17" s="184"/>
      <c r="Z17" s="185" t="s">
        <v>400</v>
      </c>
      <c r="AA17" s="185"/>
      <c r="AB17" s="185"/>
      <c r="AC17" s="185" t="s">
        <v>400</v>
      </c>
      <c r="AD17" s="1045" t="s">
        <v>924</v>
      </c>
      <c r="AE17" s="1045"/>
      <c r="AF17" s="1045"/>
      <c r="AG17" s="2"/>
      <c r="AH17" s="184">
        <v>32854.434926279362</v>
      </c>
      <c r="AI17" s="184"/>
      <c r="AJ17" s="184"/>
      <c r="AK17" s="184"/>
      <c r="AL17" s="184"/>
      <c r="AM17" s="184"/>
      <c r="AN17" s="184"/>
      <c r="AO17" s="185" t="s">
        <v>400</v>
      </c>
      <c r="AP17" s="185"/>
      <c r="AQ17" s="185"/>
      <c r="AR17" s="185" t="s">
        <v>400</v>
      </c>
      <c r="AS17" s="184">
        <v>32854.434926279362</v>
      </c>
      <c r="AT17" s="184"/>
      <c r="AU17" s="184"/>
      <c r="AV17" s="184"/>
      <c r="AW17" s="184"/>
      <c r="AX17" s="184"/>
      <c r="AY17" s="184"/>
      <c r="AZ17" s="185" t="s">
        <v>400</v>
      </c>
      <c r="BA17" s="185"/>
      <c r="BB17" s="185"/>
      <c r="BC17" s="185" t="s">
        <v>400</v>
      </c>
      <c r="BD17" s="184">
        <v>3239.7557457732919</v>
      </c>
      <c r="BE17" s="185" t="s">
        <v>400</v>
      </c>
      <c r="BF17" s="185" t="s">
        <v>400</v>
      </c>
      <c r="BG17" s="180"/>
    </row>
    <row r="18" spans="1:76" s="181" customFormat="1" ht="14.25" hidden="1" customHeight="1">
      <c r="A18" s="1045" t="s">
        <v>925</v>
      </c>
      <c r="B18" s="1045"/>
      <c r="C18" s="1045"/>
      <c r="D18" s="2"/>
      <c r="E18" s="186">
        <v>138234.84637123178</v>
      </c>
      <c r="F18" s="185" t="s">
        <v>400</v>
      </c>
      <c r="G18" s="185" t="s">
        <v>400</v>
      </c>
      <c r="H18" s="184">
        <v>32837.650380455758</v>
      </c>
      <c r="I18" s="184"/>
      <c r="J18" s="184"/>
      <c r="K18" s="184"/>
      <c r="L18" s="184"/>
      <c r="M18" s="184"/>
      <c r="N18" s="184"/>
      <c r="O18" s="185" t="s">
        <v>400</v>
      </c>
      <c r="P18" s="185"/>
      <c r="Q18" s="185"/>
      <c r="R18" s="185" t="s">
        <v>400</v>
      </c>
      <c r="S18" s="184">
        <v>32837.650380455758</v>
      </c>
      <c r="T18" s="184"/>
      <c r="U18" s="184"/>
      <c r="V18" s="184"/>
      <c r="W18" s="184"/>
      <c r="X18" s="184"/>
      <c r="Y18" s="184"/>
      <c r="Z18" s="185" t="s">
        <v>400</v>
      </c>
      <c r="AA18" s="185"/>
      <c r="AB18" s="185"/>
      <c r="AC18" s="185" t="s">
        <v>400</v>
      </c>
      <c r="AD18" s="1045" t="s">
        <v>925</v>
      </c>
      <c r="AE18" s="1045"/>
      <c r="AF18" s="1045"/>
      <c r="AG18" s="2"/>
      <c r="AH18" s="184">
        <v>32837.650380455758</v>
      </c>
      <c r="AI18" s="184"/>
      <c r="AJ18" s="184"/>
      <c r="AK18" s="184"/>
      <c r="AL18" s="184"/>
      <c r="AM18" s="184"/>
      <c r="AN18" s="184"/>
      <c r="AO18" s="185" t="s">
        <v>400</v>
      </c>
      <c r="AP18" s="185"/>
      <c r="AQ18" s="185"/>
      <c r="AR18" s="185" t="s">
        <v>400</v>
      </c>
      <c r="AS18" s="184">
        <v>32837.650380455758</v>
      </c>
      <c r="AT18" s="184"/>
      <c r="AU18" s="184"/>
      <c r="AV18" s="184"/>
      <c r="AW18" s="184"/>
      <c r="AX18" s="184"/>
      <c r="AY18" s="184"/>
      <c r="AZ18" s="185" t="s">
        <v>400</v>
      </c>
      <c r="BA18" s="185"/>
      <c r="BB18" s="185"/>
      <c r="BC18" s="185" t="s">
        <v>400</v>
      </c>
      <c r="BD18" s="184">
        <v>4486.9750885062595</v>
      </c>
      <c r="BE18" s="185" t="s">
        <v>400</v>
      </c>
      <c r="BF18" s="185" t="s">
        <v>400</v>
      </c>
      <c r="BG18" s="180"/>
      <c r="BW18" s="181" t="e">
        <f>#REF!/E18</f>
        <v>#REF!</v>
      </c>
      <c r="BX18" s="181" t="e">
        <f>BW18/12</f>
        <v>#REF!</v>
      </c>
    </row>
    <row r="19" spans="1:76" s="181" customFormat="1" ht="15.75" hidden="1" customHeight="1">
      <c r="A19" s="1045" t="s">
        <v>926</v>
      </c>
      <c r="B19" s="1045"/>
      <c r="C19" s="1045"/>
      <c r="D19" s="2"/>
      <c r="E19" s="154">
        <v>148534.99487466394</v>
      </c>
      <c r="F19" s="185" t="s">
        <v>400</v>
      </c>
      <c r="G19" s="185" t="s">
        <v>400</v>
      </c>
      <c r="H19" s="184">
        <v>36143.985217942514</v>
      </c>
      <c r="I19" s="185" t="s">
        <v>400</v>
      </c>
      <c r="J19" s="185" t="s">
        <v>400</v>
      </c>
      <c r="K19" s="185" t="s">
        <v>400</v>
      </c>
      <c r="L19" s="185" t="s">
        <v>400</v>
      </c>
      <c r="M19" s="185" t="s">
        <v>400</v>
      </c>
      <c r="N19" s="185" t="s">
        <v>400</v>
      </c>
      <c r="O19" s="185" t="s">
        <v>400</v>
      </c>
      <c r="P19" s="185" t="s">
        <v>400</v>
      </c>
      <c r="Q19" s="185" t="s">
        <v>400</v>
      </c>
      <c r="R19" s="185" t="s">
        <v>400</v>
      </c>
      <c r="S19" s="184">
        <v>29886.464678443583</v>
      </c>
      <c r="T19" s="185" t="s">
        <v>148</v>
      </c>
      <c r="U19" s="185" t="s">
        <v>761</v>
      </c>
      <c r="V19" s="185" t="s">
        <v>761</v>
      </c>
      <c r="W19" s="185" t="s">
        <v>761</v>
      </c>
      <c r="X19" s="185" t="s">
        <v>761</v>
      </c>
      <c r="Y19" s="185" t="s">
        <v>148</v>
      </c>
      <c r="Z19" s="185" t="s">
        <v>761</v>
      </c>
      <c r="AA19" s="185" t="s">
        <v>761</v>
      </c>
      <c r="AB19" s="185" t="s">
        <v>761</v>
      </c>
      <c r="AC19" s="185" t="s">
        <v>761</v>
      </c>
      <c r="AD19" s="1045" t="s">
        <v>926</v>
      </c>
      <c r="AE19" s="1045"/>
      <c r="AF19" s="1045"/>
      <c r="AG19" s="2"/>
      <c r="AH19" s="184">
        <v>37649.64284563368</v>
      </c>
      <c r="AI19" s="185" t="s">
        <v>761</v>
      </c>
      <c r="AJ19" s="185" t="s">
        <v>761</v>
      </c>
      <c r="AK19" s="185" t="s">
        <v>761</v>
      </c>
      <c r="AL19" s="185" t="s">
        <v>761</v>
      </c>
      <c r="AM19" s="185" t="s">
        <v>761</v>
      </c>
      <c r="AN19" s="185" t="s">
        <v>761</v>
      </c>
      <c r="AO19" s="185" t="s">
        <v>761</v>
      </c>
      <c r="AP19" s="185" t="s">
        <v>761</v>
      </c>
      <c r="AQ19" s="185" t="s">
        <v>761</v>
      </c>
      <c r="AR19" s="185" t="s">
        <v>761</v>
      </c>
      <c r="AS19" s="184">
        <v>40413.645422570175</v>
      </c>
      <c r="AT19" s="185" t="s">
        <v>761</v>
      </c>
      <c r="AU19" s="185" t="s">
        <v>761</v>
      </c>
      <c r="AV19" s="185" t="s">
        <v>761</v>
      </c>
      <c r="AW19" s="185" t="s">
        <v>761</v>
      </c>
      <c r="AX19" s="185" t="s">
        <v>761</v>
      </c>
      <c r="AY19" s="185" t="s">
        <v>761</v>
      </c>
      <c r="AZ19" s="185" t="s">
        <v>761</v>
      </c>
      <c r="BA19" s="185" t="s">
        <v>761</v>
      </c>
      <c r="BB19" s="185" t="s">
        <v>761</v>
      </c>
      <c r="BC19" s="185" t="s">
        <v>761</v>
      </c>
      <c r="BD19" s="184">
        <v>4441.2567100746519</v>
      </c>
      <c r="BE19" s="185" t="s">
        <v>761</v>
      </c>
      <c r="BF19" s="185" t="s">
        <v>761</v>
      </c>
      <c r="BG19" s="180"/>
      <c r="BW19" s="181" t="e">
        <f>#REF!/E19</f>
        <v>#REF!</v>
      </c>
      <c r="BX19" s="181" t="e">
        <f>BW19/12</f>
        <v>#REF!</v>
      </c>
    </row>
    <row r="20" spans="1:76" s="181" customFormat="1" ht="15.75" customHeight="1">
      <c r="A20" s="1045" t="s">
        <v>927</v>
      </c>
      <c r="B20" s="1045"/>
      <c r="C20" s="1045"/>
      <c r="D20" s="2"/>
      <c r="E20" s="187">
        <v>159165.50983377962</v>
      </c>
      <c r="F20" s="188" t="s">
        <v>827</v>
      </c>
      <c r="G20" s="188" t="s">
        <v>827</v>
      </c>
      <c r="H20" s="189">
        <v>24130.375383116003</v>
      </c>
      <c r="I20" s="188" t="s">
        <v>827</v>
      </c>
      <c r="J20" s="188" t="s">
        <v>827</v>
      </c>
      <c r="K20" s="188" t="s">
        <v>827</v>
      </c>
      <c r="L20" s="188" t="s">
        <v>827</v>
      </c>
      <c r="M20" s="188" t="s">
        <v>827</v>
      </c>
      <c r="N20" s="188" t="s">
        <v>827</v>
      </c>
      <c r="O20" s="188" t="s">
        <v>827</v>
      </c>
      <c r="P20" s="188" t="s">
        <v>827</v>
      </c>
      <c r="Q20" s="188" t="s">
        <v>827</v>
      </c>
      <c r="R20" s="188" t="s">
        <v>827</v>
      </c>
      <c r="S20" s="189">
        <v>21702.780418727059</v>
      </c>
      <c r="T20" s="188" t="s">
        <v>148</v>
      </c>
      <c r="U20" s="188" t="s">
        <v>827</v>
      </c>
      <c r="V20" s="188" t="s">
        <v>827</v>
      </c>
      <c r="W20" s="188" t="s">
        <v>827</v>
      </c>
      <c r="X20" s="188" t="s">
        <v>827</v>
      </c>
      <c r="Y20" s="188" t="s">
        <v>148</v>
      </c>
      <c r="Z20" s="188" t="s">
        <v>827</v>
      </c>
      <c r="AA20" s="188" t="s">
        <v>827</v>
      </c>
      <c r="AB20" s="188" t="s">
        <v>827</v>
      </c>
      <c r="AC20" s="188" t="s">
        <v>827</v>
      </c>
      <c r="AD20" s="1045" t="s">
        <v>927</v>
      </c>
      <c r="AE20" s="1045"/>
      <c r="AF20" s="1045"/>
      <c r="AG20" s="2"/>
      <c r="AH20" s="152">
        <v>50352.206619768607</v>
      </c>
      <c r="AI20" s="188" t="s">
        <v>827</v>
      </c>
      <c r="AJ20" s="188" t="s">
        <v>827</v>
      </c>
      <c r="AK20" s="188" t="s">
        <v>827</v>
      </c>
      <c r="AL20" s="188" t="s">
        <v>827</v>
      </c>
      <c r="AM20" s="188" t="s">
        <v>827</v>
      </c>
      <c r="AN20" s="188" t="s">
        <v>827</v>
      </c>
      <c r="AO20" s="188" t="s">
        <v>827</v>
      </c>
      <c r="AP20" s="188" t="s">
        <v>827</v>
      </c>
      <c r="AQ20" s="188" t="s">
        <v>827</v>
      </c>
      <c r="AR20" s="188" t="s">
        <v>827</v>
      </c>
      <c r="AS20" s="152">
        <v>58698.583742212293</v>
      </c>
      <c r="AT20" s="188" t="s">
        <v>827</v>
      </c>
      <c r="AU20" s="188" t="s">
        <v>827</v>
      </c>
      <c r="AV20" s="188" t="s">
        <v>827</v>
      </c>
      <c r="AW20" s="188" t="s">
        <v>827</v>
      </c>
      <c r="AX20" s="188" t="s">
        <v>827</v>
      </c>
      <c r="AY20" s="188" t="s">
        <v>827</v>
      </c>
      <c r="AZ20" s="188" t="s">
        <v>827</v>
      </c>
      <c r="BA20" s="188" t="s">
        <v>827</v>
      </c>
      <c r="BB20" s="188" t="s">
        <v>827</v>
      </c>
      <c r="BC20" s="188" t="s">
        <v>827</v>
      </c>
      <c r="BD20" s="152">
        <v>4281.5636699583802</v>
      </c>
      <c r="BE20" s="188" t="s">
        <v>827</v>
      </c>
      <c r="BF20" s="188" t="s">
        <v>827</v>
      </c>
    </row>
    <row r="21" spans="1:76" s="181" customFormat="1" ht="15.75" customHeight="1">
      <c r="A21" s="1045" t="s">
        <v>928</v>
      </c>
      <c r="B21" s="1045"/>
      <c r="C21" s="1045"/>
      <c r="D21" s="2"/>
      <c r="E21" s="187">
        <v>140111.07516775819</v>
      </c>
      <c r="F21" s="187">
        <v>108761.0742814828</v>
      </c>
      <c r="G21" s="187">
        <v>31350.000886275262</v>
      </c>
      <c r="H21" s="189">
        <v>32600.239730219186</v>
      </c>
      <c r="I21" s="187">
        <v>29167.719711512444</v>
      </c>
      <c r="J21" s="188" t="s">
        <v>827</v>
      </c>
      <c r="K21" s="188" t="s">
        <v>827</v>
      </c>
      <c r="L21" s="188" t="s">
        <v>827</v>
      </c>
      <c r="M21" s="188" t="s">
        <v>827</v>
      </c>
      <c r="N21" s="187">
        <v>3432.5200187067494</v>
      </c>
      <c r="O21" s="188" t="s">
        <v>827</v>
      </c>
      <c r="P21" s="188" t="s">
        <v>827</v>
      </c>
      <c r="Q21" s="188" t="s">
        <v>827</v>
      </c>
      <c r="R21" s="188" t="s">
        <v>827</v>
      </c>
      <c r="S21" s="189">
        <v>33082.296229559637</v>
      </c>
      <c r="T21" s="189">
        <v>15740.066361534833</v>
      </c>
      <c r="U21" s="188" t="s">
        <v>827</v>
      </c>
      <c r="V21" s="188" t="s">
        <v>827</v>
      </c>
      <c r="W21" s="188" t="s">
        <v>827</v>
      </c>
      <c r="X21" s="188" t="s">
        <v>827</v>
      </c>
      <c r="Y21" s="189">
        <v>17342.22986802481</v>
      </c>
      <c r="Z21" s="188" t="s">
        <v>827</v>
      </c>
      <c r="AA21" s="188" t="s">
        <v>827</v>
      </c>
      <c r="AB21" s="188" t="s">
        <v>827</v>
      </c>
      <c r="AC21" s="188" t="s">
        <v>827</v>
      </c>
      <c r="AD21" s="1045" t="s">
        <v>928</v>
      </c>
      <c r="AE21" s="1045"/>
      <c r="AF21" s="1045"/>
      <c r="AG21" s="2"/>
      <c r="AH21" s="152">
        <v>33277.904155459262</v>
      </c>
      <c r="AI21" s="153">
        <v>30237.692090459135</v>
      </c>
      <c r="AJ21" s="188" t="s">
        <v>827</v>
      </c>
      <c r="AK21" s="188" t="s">
        <v>827</v>
      </c>
      <c r="AL21" s="188" t="s">
        <v>827</v>
      </c>
      <c r="AM21" s="188" t="s">
        <v>827</v>
      </c>
      <c r="AN21" s="153">
        <v>3040.212065000137</v>
      </c>
      <c r="AO21" s="188" t="s">
        <v>827</v>
      </c>
      <c r="AP21" s="188" t="s">
        <v>827</v>
      </c>
      <c r="AQ21" s="188" t="s">
        <v>827</v>
      </c>
      <c r="AR21" s="188" t="s">
        <v>827</v>
      </c>
      <c r="AS21" s="152">
        <v>36129.767677020493</v>
      </c>
      <c r="AT21" s="153">
        <v>30019.973311750262</v>
      </c>
      <c r="AU21" s="188" t="s">
        <v>827</v>
      </c>
      <c r="AV21" s="188" t="s">
        <v>827</v>
      </c>
      <c r="AW21" s="188" t="s">
        <v>827</v>
      </c>
      <c r="AX21" s="188" t="s">
        <v>827</v>
      </c>
      <c r="AY21" s="153">
        <v>6109.7943652702361</v>
      </c>
      <c r="AZ21" s="188" t="s">
        <v>827</v>
      </c>
      <c r="BA21" s="188" t="s">
        <v>827</v>
      </c>
      <c r="BB21" s="188" t="s">
        <v>827</v>
      </c>
      <c r="BC21" s="188" t="s">
        <v>827</v>
      </c>
      <c r="BD21" s="152">
        <v>5020.8673754996107</v>
      </c>
      <c r="BE21" s="153">
        <v>3605.0125349656341</v>
      </c>
      <c r="BF21" s="153">
        <v>1415.8548405339745</v>
      </c>
      <c r="BG21" s="180"/>
    </row>
    <row r="22" spans="1:76" s="181" customFormat="1" ht="15.75" customHeight="1">
      <c r="A22" s="1045" t="s">
        <v>929</v>
      </c>
      <c r="B22" s="1045"/>
      <c r="C22" s="1045"/>
      <c r="D22" s="2"/>
      <c r="E22" s="187">
        <v>123945.6041718116</v>
      </c>
      <c r="F22" s="187">
        <v>96355.270638620423</v>
      </c>
      <c r="G22" s="187">
        <v>27590.333533190998</v>
      </c>
      <c r="H22" s="189">
        <v>33082.427888563296</v>
      </c>
      <c r="I22" s="189">
        <v>29776.207046652322</v>
      </c>
      <c r="J22" s="188" t="s">
        <v>827</v>
      </c>
      <c r="K22" s="188" t="s">
        <v>827</v>
      </c>
      <c r="L22" s="188" t="s">
        <v>827</v>
      </c>
      <c r="M22" s="188" t="s">
        <v>827</v>
      </c>
      <c r="N22" s="189">
        <v>3306.2208419109734</v>
      </c>
      <c r="O22" s="188" t="s">
        <v>827</v>
      </c>
      <c r="P22" s="188" t="s">
        <v>827</v>
      </c>
      <c r="Q22" s="188" t="s">
        <v>827</v>
      </c>
      <c r="R22" s="188" t="s">
        <v>827</v>
      </c>
      <c r="S22" s="189">
        <v>33113.970969643662</v>
      </c>
      <c r="T22" s="189">
        <v>16252.332541638199</v>
      </c>
      <c r="U22" s="188" t="s">
        <v>827</v>
      </c>
      <c r="V22" s="188" t="s">
        <v>827</v>
      </c>
      <c r="W22" s="188" t="s">
        <v>827</v>
      </c>
      <c r="X22" s="188" t="s">
        <v>827</v>
      </c>
      <c r="Y22" s="189">
        <v>16861.638428005441</v>
      </c>
      <c r="Z22" s="188" t="s">
        <v>827</v>
      </c>
      <c r="AA22" s="188" t="s">
        <v>827</v>
      </c>
      <c r="AB22" s="188" t="s">
        <v>827</v>
      </c>
      <c r="AC22" s="188" t="s">
        <v>827</v>
      </c>
      <c r="AD22" s="1045" t="s">
        <v>929</v>
      </c>
      <c r="AE22" s="1045"/>
      <c r="AF22" s="1045"/>
      <c r="AG22" s="2"/>
      <c r="AH22" s="152">
        <v>25085.795666197952</v>
      </c>
      <c r="AI22" s="152">
        <v>23365.118097132381</v>
      </c>
      <c r="AJ22" s="188" t="s">
        <v>827</v>
      </c>
      <c r="AK22" s="188" t="s">
        <v>827</v>
      </c>
      <c r="AL22" s="188" t="s">
        <v>827</v>
      </c>
      <c r="AM22" s="188" t="s">
        <v>827</v>
      </c>
      <c r="AN22" s="152">
        <v>1720.6775690655759</v>
      </c>
      <c r="AO22" s="188" t="s">
        <v>827</v>
      </c>
      <c r="AP22" s="188" t="s">
        <v>827</v>
      </c>
      <c r="AQ22" s="188" t="s">
        <v>827</v>
      </c>
      <c r="AR22" s="188" t="s">
        <v>827</v>
      </c>
      <c r="AS22" s="152">
        <v>27626.240227280254</v>
      </c>
      <c r="AT22" s="152">
        <v>23410.246201568327</v>
      </c>
      <c r="AU22" s="188" t="s">
        <v>827</v>
      </c>
      <c r="AV22" s="188" t="s">
        <v>827</v>
      </c>
      <c r="AW22" s="188" t="s">
        <v>827</v>
      </c>
      <c r="AX22" s="188" t="s">
        <v>827</v>
      </c>
      <c r="AY22" s="152">
        <v>4215.9940257119188</v>
      </c>
      <c r="AZ22" s="188" t="s">
        <v>827</v>
      </c>
      <c r="BA22" s="188" t="s">
        <v>827</v>
      </c>
      <c r="BB22" s="188" t="s">
        <v>827</v>
      </c>
      <c r="BC22" s="188" t="s">
        <v>827</v>
      </c>
      <c r="BD22" s="152">
        <v>5037.1694201263626</v>
      </c>
      <c r="BE22" s="152">
        <v>3540.6709308313625</v>
      </c>
      <c r="BF22" s="152">
        <v>1496.4984892949976</v>
      </c>
    </row>
    <row r="23" spans="1:76" s="181" customFormat="1" ht="15.75" customHeight="1">
      <c r="A23" s="1045" t="s">
        <v>930</v>
      </c>
      <c r="B23" s="1045"/>
      <c r="C23" s="1045"/>
      <c r="D23" s="2"/>
      <c r="E23" s="189">
        <v>129748.91678256127</v>
      </c>
      <c r="F23" s="189">
        <v>100458.06187200011</v>
      </c>
      <c r="G23" s="189">
        <v>29290.854910561215</v>
      </c>
      <c r="H23" s="189">
        <v>34351.564106684236</v>
      </c>
      <c r="I23" s="189">
        <v>30675.988261580143</v>
      </c>
      <c r="J23" s="189">
        <v>438.43967587597166</v>
      </c>
      <c r="K23" s="189">
        <v>16992.640707649967</v>
      </c>
      <c r="L23" s="189">
        <v>12424.248846761047</v>
      </c>
      <c r="M23" s="189">
        <v>820.65903129316155</v>
      </c>
      <c r="N23" s="152">
        <v>3675.5758451040906</v>
      </c>
      <c r="O23" s="152">
        <v>98.304554192010499</v>
      </c>
      <c r="P23" s="152">
        <v>2608.9897507137871</v>
      </c>
      <c r="Q23" s="152">
        <v>950.128480981542</v>
      </c>
      <c r="R23" s="152">
        <v>18.153059216751732</v>
      </c>
      <c r="S23" s="152">
        <v>34030.799470842823</v>
      </c>
      <c r="T23" s="152">
        <v>16483.941524405644</v>
      </c>
      <c r="U23" s="152">
        <v>337.46580900714292</v>
      </c>
      <c r="V23" s="152">
        <v>8407.8592022404046</v>
      </c>
      <c r="W23" s="152">
        <v>7354.4640123015688</v>
      </c>
      <c r="X23" s="152">
        <v>384.15250085651877</v>
      </c>
      <c r="Y23" s="152">
        <v>17546.857946437238</v>
      </c>
      <c r="Z23" s="152">
        <v>635.95630571098809</v>
      </c>
      <c r="AA23" s="152">
        <v>11889.153693319895</v>
      </c>
      <c r="AB23" s="152">
        <v>4931.973432067698</v>
      </c>
      <c r="AC23" s="152">
        <v>89.774515338621057</v>
      </c>
      <c r="AD23" s="1045" t="s">
        <v>930</v>
      </c>
      <c r="AE23" s="1045"/>
      <c r="AF23" s="1045"/>
      <c r="AG23" s="2"/>
      <c r="AH23" s="152">
        <v>27941.289004003302</v>
      </c>
      <c r="AI23" s="152">
        <v>26083.955119063376</v>
      </c>
      <c r="AJ23" s="152">
        <v>469.94508867145822</v>
      </c>
      <c r="AK23" s="152">
        <v>14392.322807081529</v>
      </c>
      <c r="AL23" s="152">
        <v>10779.51390833754</v>
      </c>
      <c r="AM23" s="152">
        <v>443.17331497282214</v>
      </c>
      <c r="AN23" s="152">
        <v>1857.3338849399581</v>
      </c>
      <c r="AO23" s="152">
        <v>44.529565823473433</v>
      </c>
      <c r="AP23" s="152">
        <v>1159.5962812234452</v>
      </c>
      <c r="AQ23" s="152">
        <v>648.20670771148275</v>
      </c>
      <c r="AR23" s="152">
        <v>5.0013301815559696</v>
      </c>
      <c r="AS23" s="152">
        <v>28001.711298150483</v>
      </c>
      <c r="AT23" s="152">
        <v>23413.12549250829</v>
      </c>
      <c r="AU23" s="152">
        <v>484.52409001090996</v>
      </c>
      <c r="AV23" s="152">
        <v>12360.728898432206</v>
      </c>
      <c r="AW23" s="152">
        <v>10132.49070131639</v>
      </c>
      <c r="AX23" s="152">
        <v>435.38180274878943</v>
      </c>
      <c r="AY23" s="152">
        <v>4588.5858056421848</v>
      </c>
      <c r="AZ23" s="152">
        <v>62.535888856713811</v>
      </c>
      <c r="BA23" s="152">
        <v>2124.5335544237432</v>
      </c>
      <c r="BB23" s="152">
        <v>2319.4055546579575</v>
      </c>
      <c r="BC23" s="152">
        <v>82.110807703775521</v>
      </c>
      <c r="BD23" s="152">
        <v>5422.5529028805822</v>
      </c>
      <c r="BE23" s="153">
        <v>3784.3713361970035</v>
      </c>
      <c r="BF23" s="153">
        <v>1638.1815666835757</v>
      </c>
    </row>
    <row r="24" spans="1:76" s="181" customFormat="1" ht="15.75" customHeight="1">
      <c r="A24" s="1045" t="s">
        <v>931</v>
      </c>
      <c r="B24" s="1045"/>
      <c r="C24" s="1045"/>
      <c r="D24" s="2"/>
      <c r="E24" s="189">
        <v>130399.44559872786</v>
      </c>
      <c r="F24" s="189">
        <v>101399.88593268413</v>
      </c>
      <c r="G24" s="189">
        <v>28999.559666043951</v>
      </c>
      <c r="H24" s="189">
        <v>34413.227221651199</v>
      </c>
      <c r="I24" s="189">
        <v>30753.340979085129</v>
      </c>
      <c r="J24" s="189">
        <v>503.99764674310364</v>
      </c>
      <c r="K24" s="189">
        <v>16571.212183169617</v>
      </c>
      <c r="L24" s="189">
        <v>12790.55434218924</v>
      </c>
      <c r="M24" s="189">
        <v>887.57680698320883</v>
      </c>
      <c r="N24" s="152">
        <v>3659.8862425659786</v>
      </c>
      <c r="O24" s="152">
        <v>122.1747752808662</v>
      </c>
      <c r="P24" s="152">
        <v>2661.6192777868414</v>
      </c>
      <c r="Q24" s="152">
        <v>847.21909215984613</v>
      </c>
      <c r="R24" s="152">
        <v>28.873097338422308</v>
      </c>
      <c r="S24" s="152">
        <v>33781.319954418243</v>
      </c>
      <c r="T24" s="152">
        <v>16414.002091678325</v>
      </c>
      <c r="U24" s="152">
        <v>314.74145923110302</v>
      </c>
      <c r="V24" s="152">
        <v>7918.7095277068147</v>
      </c>
      <c r="W24" s="152">
        <v>7718.7520495770759</v>
      </c>
      <c r="X24" s="152">
        <v>461.79905516331814</v>
      </c>
      <c r="Y24" s="152">
        <v>17367.31786273987</v>
      </c>
      <c r="Z24" s="152">
        <v>616.30479896256043</v>
      </c>
      <c r="AA24" s="152">
        <v>11502.623338882777</v>
      </c>
      <c r="AB24" s="152">
        <v>5129.4344742055446</v>
      </c>
      <c r="AC24" s="152">
        <v>118.95525068898706</v>
      </c>
      <c r="AD24" s="1045" t="s">
        <v>931</v>
      </c>
      <c r="AE24" s="1045"/>
      <c r="AF24" s="1045"/>
      <c r="AG24" s="2"/>
      <c r="AH24" s="152">
        <v>25770.043877025862</v>
      </c>
      <c r="AI24" s="152">
        <v>24278.674850373252</v>
      </c>
      <c r="AJ24" s="152">
        <v>642.73912699417178</v>
      </c>
      <c r="AK24" s="152">
        <v>13562.370786498021</v>
      </c>
      <c r="AL24" s="152">
        <v>9643.8060012603455</v>
      </c>
      <c r="AM24" s="152">
        <v>429.75893562065261</v>
      </c>
      <c r="AN24" s="152">
        <v>1491.3690266526178</v>
      </c>
      <c r="AO24" s="152">
        <v>32.676969143930293</v>
      </c>
      <c r="AP24" s="152">
        <v>928.56840625677137</v>
      </c>
      <c r="AQ24" s="152">
        <v>516.45092408024118</v>
      </c>
      <c r="AR24" s="152">
        <v>13.672727171674646</v>
      </c>
      <c r="AS24" s="152">
        <v>31545.945225797615</v>
      </c>
      <c r="AT24" s="152">
        <v>26782.831600695208</v>
      </c>
      <c r="AU24" s="152">
        <v>540.83524699123768</v>
      </c>
      <c r="AV24" s="152">
        <v>13844.702294188499</v>
      </c>
      <c r="AW24" s="152">
        <v>11807.601675776416</v>
      </c>
      <c r="AX24" s="152">
        <v>589.69238373902635</v>
      </c>
      <c r="AY24" s="152">
        <v>4763.1136251024236</v>
      </c>
      <c r="AZ24" s="152">
        <v>70.377444398185617</v>
      </c>
      <c r="BA24" s="152">
        <v>2154.2808269862599</v>
      </c>
      <c r="BB24" s="152">
        <v>2429.1566238072601</v>
      </c>
      <c r="BC24" s="152">
        <v>109.29872991071774</v>
      </c>
      <c r="BD24" s="152">
        <v>4888.9093198349929</v>
      </c>
      <c r="BE24" s="153">
        <v>3171.036410851922</v>
      </c>
      <c r="BF24" s="153">
        <v>1717.8729089830676</v>
      </c>
    </row>
    <row r="25" spans="1:76" ht="13.7" customHeight="1">
      <c r="A25" s="1045" t="s">
        <v>723</v>
      </c>
      <c r="B25" s="1045"/>
      <c r="C25" s="1045"/>
      <c r="D25" s="2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045" t="s">
        <v>723</v>
      </c>
      <c r="AE25" s="1045"/>
      <c r="AF25" s="1045"/>
      <c r="AG25" s="2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</row>
    <row r="26" spans="1:76" ht="13.7" customHeight="1">
      <c r="A26" s="102"/>
      <c r="B26" s="42" t="s">
        <v>932</v>
      </c>
      <c r="C26" s="102"/>
      <c r="D26" s="46"/>
      <c r="E26" s="155">
        <v>39710.983793846077</v>
      </c>
      <c r="F26" s="66">
        <v>29245.396916659993</v>
      </c>
      <c r="G26" s="66">
        <v>10465.586877185986</v>
      </c>
      <c r="H26" s="155">
        <v>7451.6155202211739</v>
      </c>
      <c r="I26" s="155">
        <v>6887.4326310935203</v>
      </c>
      <c r="J26" s="155">
        <v>46.84088858267728</v>
      </c>
      <c r="K26" s="155">
        <v>2915.5339668463344</v>
      </c>
      <c r="L26" s="155">
        <v>3538.3391831111003</v>
      </c>
      <c r="M26" s="155">
        <v>386.71859255341536</v>
      </c>
      <c r="N26" s="155">
        <v>564.18288912764979</v>
      </c>
      <c r="O26" s="155">
        <v>1</v>
      </c>
      <c r="P26" s="155">
        <v>350.41578534808156</v>
      </c>
      <c r="Q26" s="155">
        <v>198.10829206889346</v>
      </c>
      <c r="R26" s="155">
        <v>14.658811710675021</v>
      </c>
      <c r="S26" s="155">
        <v>11465.33937124642</v>
      </c>
      <c r="T26" s="155">
        <v>5089.7241828846045</v>
      </c>
      <c r="U26" s="155">
        <v>92.601314824662325</v>
      </c>
      <c r="V26" s="155">
        <v>2464.7251292067854</v>
      </c>
      <c r="W26" s="155">
        <v>2431.8059417236095</v>
      </c>
      <c r="X26" s="155">
        <v>100.59179712954234</v>
      </c>
      <c r="Y26" s="155">
        <v>6375.6151883618168</v>
      </c>
      <c r="Z26" s="155">
        <v>178.50137527955141</v>
      </c>
      <c r="AA26" s="155">
        <v>4126.4901716649338</v>
      </c>
      <c r="AB26" s="155">
        <v>2009.5955080251379</v>
      </c>
      <c r="AC26" s="155">
        <v>61.028133392195855</v>
      </c>
      <c r="AD26" s="102"/>
      <c r="AE26" s="42" t="s">
        <v>932</v>
      </c>
      <c r="AF26" s="102"/>
      <c r="AG26" s="46"/>
      <c r="AH26" s="155">
        <v>6898.973671042304</v>
      </c>
      <c r="AI26" s="155">
        <v>6494.9168719382578</v>
      </c>
      <c r="AJ26" s="155">
        <v>103.41932721520274</v>
      </c>
      <c r="AK26" s="155">
        <v>3590.9178337695316</v>
      </c>
      <c r="AL26" s="155">
        <v>2670.4536501432653</v>
      </c>
      <c r="AM26" s="155">
        <v>130.12606081025879</v>
      </c>
      <c r="AN26" s="155">
        <v>404.05679910404319</v>
      </c>
      <c r="AO26" s="155">
        <v>0</v>
      </c>
      <c r="AP26" s="155">
        <v>212.89757360431017</v>
      </c>
      <c r="AQ26" s="155">
        <v>191.15922549973308</v>
      </c>
      <c r="AR26" s="66">
        <v>0</v>
      </c>
      <c r="AS26" s="66">
        <v>9132.925166127714</v>
      </c>
      <c r="AT26" s="66">
        <v>7685.1977710950232</v>
      </c>
      <c r="AU26" s="66">
        <v>161.23003521878988</v>
      </c>
      <c r="AV26" s="66">
        <v>3701.6602726491801</v>
      </c>
      <c r="AW26" s="66">
        <v>3630.7309462251096</v>
      </c>
      <c r="AX26" s="66">
        <v>191.57651700193952</v>
      </c>
      <c r="AY26" s="66">
        <v>1447.727395032696</v>
      </c>
      <c r="AZ26" s="66">
        <v>35.405198646252458</v>
      </c>
      <c r="BA26" s="66">
        <v>626.42713769032991</v>
      </c>
      <c r="BB26" s="66">
        <v>724.87669768500143</v>
      </c>
      <c r="BC26" s="66">
        <v>61.018361011112098</v>
      </c>
      <c r="BD26" s="66">
        <v>4762.130065208451</v>
      </c>
      <c r="BE26" s="66">
        <v>3088.1254596486524</v>
      </c>
      <c r="BF26" s="66">
        <v>1674.0046055597957</v>
      </c>
    </row>
    <row r="27" spans="1:76" ht="13.7" customHeight="1">
      <c r="A27" s="102"/>
      <c r="B27" s="42" t="s">
        <v>933</v>
      </c>
      <c r="C27" s="102"/>
      <c r="D27" s="46"/>
      <c r="E27" s="155">
        <v>21453.105967550069</v>
      </c>
      <c r="F27" s="66">
        <v>16950.33423712098</v>
      </c>
      <c r="G27" s="66">
        <v>4502.7717304290645</v>
      </c>
      <c r="H27" s="155">
        <v>4670.1313396356545</v>
      </c>
      <c r="I27" s="155">
        <v>4358.4761461221142</v>
      </c>
      <c r="J27" s="155">
        <v>47.704076706006646</v>
      </c>
      <c r="K27" s="155">
        <v>2236.951188338508</v>
      </c>
      <c r="L27" s="155">
        <v>1864.6869511592263</v>
      </c>
      <c r="M27" s="155">
        <v>209.13392991837367</v>
      </c>
      <c r="N27" s="155">
        <v>311.65519351353862</v>
      </c>
      <c r="O27" s="155">
        <v>13.952060945450384</v>
      </c>
      <c r="P27" s="155">
        <v>213.23900159627621</v>
      </c>
      <c r="Q27" s="155">
        <v>79.964131058350446</v>
      </c>
      <c r="R27" s="155">
        <v>4.499999913461572</v>
      </c>
      <c r="S27" s="155">
        <v>6217.5854115140428</v>
      </c>
      <c r="T27" s="155">
        <v>2968.1556448247538</v>
      </c>
      <c r="U27" s="155">
        <v>36.852830607096237</v>
      </c>
      <c r="V27" s="155">
        <v>1382.6312101285469</v>
      </c>
      <c r="W27" s="155">
        <v>1448.5116512131251</v>
      </c>
      <c r="X27" s="155">
        <v>100.15995287598828</v>
      </c>
      <c r="Y27" s="155">
        <v>3249.4297666892899</v>
      </c>
      <c r="Z27" s="155">
        <v>188.97693971973385</v>
      </c>
      <c r="AA27" s="155">
        <v>2052.0935536386432</v>
      </c>
      <c r="AB27" s="155">
        <v>983.16019995055353</v>
      </c>
      <c r="AC27" s="155">
        <v>25.199073380363135</v>
      </c>
      <c r="AD27" s="102"/>
      <c r="AE27" s="42" t="s">
        <v>933</v>
      </c>
      <c r="AF27" s="102"/>
      <c r="AG27" s="46"/>
      <c r="AH27" s="155">
        <v>4601.6945678370921</v>
      </c>
      <c r="AI27" s="155">
        <v>4413.5785441852895</v>
      </c>
      <c r="AJ27" s="155">
        <v>56.306489289894749</v>
      </c>
      <c r="AK27" s="155">
        <v>2280.7505832121919</v>
      </c>
      <c r="AL27" s="155">
        <v>1890.5185682903068</v>
      </c>
      <c r="AM27" s="155">
        <v>186.00290339289481</v>
      </c>
      <c r="AN27" s="155">
        <v>188.11602365180465</v>
      </c>
      <c r="AO27" s="155">
        <v>2.3750000000000036</v>
      </c>
      <c r="AP27" s="155">
        <v>89.466195311478501</v>
      </c>
      <c r="AQ27" s="155">
        <v>93.874828441378753</v>
      </c>
      <c r="AR27" s="66">
        <v>2.3999998989473723</v>
      </c>
      <c r="AS27" s="66">
        <v>5836.9153939367297</v>
      </c>
      <c r="AT27" s="66">
        <v>5127.2129507855734</v>
      </c>
      <c r="AU27" s="66">
        <v>143.52329228195171</v>
      </c>
      <c r="AV27" s="66">
        <v>2900.7055496545286</v>
      </c>
      <c r="AW27" s="66">
        <v>2028.3668144670428</v>
      </c>
      <c r="AX27" s="66">
        <v>54.617294382051206</v>
      </c>
      <c r="AY27" s="66">
        <v>709.70244315115735</v>
      </c>
      <c r="AZ27" s="66">
        <v>9.4343434608263586</v>
      </c>
      <c r="BA27" s="66">
        <v>442.69683514108925</v>
      </c>
      <c r="BB27" s="66">
        <v>246.15387390431948</v>
      </c>
      <c r="BC27" s="66">
        <v>11.417390644922456</v>
      </c>
      <c r="BD27" s="66">
        <v>126.7792546265418</v>
      </c>
      <c r="BE27" s="66">
        <v>82.91095120326986</v>
      </c>
      <c r="BF27" s="66">
        <v>43.868303423271939</v>
      </c>
    </row>
    <row r="28" spans="1:76" ht="13.7" customHeight="1">
      <c r="A28" s="102"/>
      <c r="B28" s="42" t="s">
        <v>934</v>
      </c>
      <c r="C28" s="102"/>
      <c r="D28" s="46"/>
      <c r="E28" s="155">
        <v>27828.928235894342</v>
      </c>
      <c r="F28" s="66">
        <v>22162.448443320714</v>
      </c>
      <c r="G28" s="66">
        <v>5666.4797925736102</v>
      </c>
      <c r="H28" s="155">
        <v>6651.5453375728812</v>
      </c>
      <c r="I28" s="155">
        <v>5920.9493406003767</v>
      </c>
      <c r="J28" s="155">
        <v>141.22053878481128</v>
      </c>
      <c r="K28" s="155">
        <v>3279.9752254820382</v>
      </c>
      <c r="L28" s="155">
        <v>2333.8067409376199</v>
      </c>
      <c r="M28" s="155">
        <v>165.94683539590872</v>
      </c>
      <c r="N28" s="155">
        <v>730.59599697250383</v>
      </c>
      <c r="O28" s="155">
        <v>19.988791012175604</v>
      </c>
      <c r="P28" s="155">
        <v>537.12295346006988</v>
      </c>
      <c r="Q28" s="155">
        <v>166.76996678597246</v>
      </c>
      <c r="R28" s="155">
        <v>6.7142857142857135</v>
      </c>
      <c r="S28" s="155">
        <v>6591.8154483847584</v>
      </c>
      <c r="T28" s="155">
        <v>3113.2604797262675</v>
      </c>
      <c r="U28" s="155">
        <v>56.838334207507721</v>
      </c>
      <c r="V28" s="155">
        <v>1537.0664548342643</v>
      </c>
      <c r="W28" s="155">
        <v>1417.0459423830475</v>
      </c>
      <c r="X28" s="155">
        <v>102.30974830144729</v>
      </c>
      <c r="Y28" s="155">
        <v>3478.5549686584973</v>
      </c>
      <c r="Z28" s="155">
        <v>96.062317241021447</v>
      </c>
      <c r="AA28" s="155">
        <v>2438.2518015508049</v>
      </c>
      <c r="AB28" s="155">
        <v>934.51280595024377</v>
      </c>
      <c r="AC28" s="155">
        <v>9.7280439164280335</v>
      </c>
      <c r="AD28" s="102"/>
      <c r="AE28" s="42" t="s">
        <v>934</v>
      </c>
      <c r="AF28" s="102"/>
      <c r="AG28" s="46"/>
      <c r="AH28" s="155">
        <v>6552.5240956170392</v>
      </c>
      <c r="AI28" s="155">
        <v>6256.2338920984785</v>
      </c>
      <c r="AJ28" s="155">
        <v>133.92240139816522</v>
      </c>
      <c r="AK28" s="155">
        <v>3805.1307406866881</v>
      </c>
      <c r="AL28" s="155">
        <v>2268.9007784824148</v>
      </c>
      <c r="AM28" s="155">
        <v>48.279971531208652</v>
      </c>
      <c r="AN28" s="155">
        <v>296.29020351856337</v>
      </c>
      <c r="AO28" s="155">
        <v>10.301969143930286</v>
      </c>
      <c r="AP28" s="155">
        <v>207.98461115091808</v>
      </c>
      <c r="AQ28" s="155">
        <v>73.730895950987772</v>
      </c>
      <c r="AR28" s="66">
        <v>4.2727272727272725</v>
      </c>
      <c r="AS28" s="66">
        <v>8033.0433543196432</v>
      </c>
      <c r="AT28" s="66">
        <v>6872.0047308955936</v>
      </c>
      <c r="AU28" s="66">
        <v>140.836465172461</v>
      </c>
      <c r="AV28" s="66">
        <v>3789.7721330111913</v>
      </c>
      <c r="AW28" s="66">
        <v>2697.6994812145113</v>
      </c>
      <c r="AX28" s="66">
        <v>243.6966514974327</v>
      </c>
      <c r="AY28" s="66">
        <v>1161.0386234240495</v>
      </c>
      <c r="AZ28" s="66">
        <v>10.537902291106796</v>
      </c>
      <c r="BA28" s="66">
        <v>696.66667518793997</v>
      </c>
      <c r="BB28" s="66">
        <v>426.67695022185177</v>
      </c>
      <c r="BC28" s="66">
        <v>27.157095723150629</v>
      </c>
      <c r="BD28" s="66">
        <v>0</v>
      </c>
      <c r="BE28" s="66">
        <v>0</v>
      </c>
      <c r="BF28" s="66">
        <v>0</v>
      </c>
    </row>
    <row r="29" spans="1:76" ht="13.7" customHeight="1">
      <c r="A29" s="102"/>
      <c r="B29" s="42" t="s">
        <v>935</v>
      </c>
      <c r="C29" s="102"/>
      <c r="D29" s="46"/>
      <c r="E29" s="155">
        <v>15815.195458580134</v>
      </c>
      <c r="F29" s="66">
        <v>12571.701233541182</v>
      </c>
      <c r="G29" s="66">
        <v>3243.4942250389531</v>
      </c>
      <c r="H29" s="155">
        <v>3637.7615548336562</v>
      </c>
      <c r="I29" s="155">
        <v>3111.3093918813711</v>
      </c>
      <c r="J29" s="155">
        <v>47.232142669608393</v>
      </c>
      <c r="K29" s="155">
        <v>2080.0783331149705</v>
      </c>
      <c r="L29" s="155">
        <v>950.22146698128199</v>
      </c>
      <c r="M29" s="155">
        <v>33.777449115510606</v>
      </c>
      <c r="N29" s="155">
        <v>526.45216295228443</v>
      </c>
      <c r="O29" s="155">
        <v>17.233923323240219</v>
      </c>
      <c r="P29" s="155">
        <v>440.8415373824144</v>
      </c>
      <c r="Q29" s="155">
        <v>67.376702246629876</v>
      </c>
      <c r="R29" s="155">
        <v>1</v>
      </c>
      <c r="S29" s="155">
        <v>2641.0363559260295</v>
      </c>
      <c r="T29" s="155">
        <v>1339.621988324333</v>
      </c>
      <c r="U29" s="155">
        <v>31</v>
      </c>
      <c r="V29" s="155">
        <v>690.06734578212365</v>
      </c>
      <c r="W29" s="155">
        <v>580.81708568586907</v>
      </c>
      <c r="X29" s="155">
        <v>37.737556856340369</v>
      </c>
      <c r="Y29" s="155">
        <v>1301.4143676016959</v>
      </c>
      <c r="Z29" s="155">
        <v>59.764166722253712</v>
      </c>
      <c r="AA29" s="155">
        <v>960.34138345698022</v>
      </c>
      <c r="AB29" s="155">
        <v>275.30881742246186</v>
      </c>
      <c r="AC29" s="155">
        <v>6</v>
      </c>
      <c r="AD29" s="102"/>
      <c r="AE29" s="42" t="s">
        <v>935</v>
      </c>
      <c r="AF29" s="102"/>
      <c r="AG29" s="46"/>
      <c r="AH29" s="155">
        <v>3535.1015425293804</v>
      </c>
      <c r="AI29" s="155">
        <v>3204.8205421511739</v>
      </c>
      <c r="AJ29" s="155">
        <v>71.090909090909093</v>
      </c>
      <c r="AK29" s="155">
        <v>2046.5716288296112</v>
      </c>
      <c r="AL29" s="155">
        <v>1076.8080043443626</v>
      </c>
      <c r="AM29" s="155">
        <v>10.349999886290329</v>
      </c>
      <c r="AN29" s="155">
        <v>330.28100037820616</v>
      </c>
      <c r="AO29" s="155">
        <v>6</v>
      </c>
      <c r="AP29" s="155">
        <v>262.22002619006457</v>
      </c>
      <c r="AQ29" s="155">
        <v>56.060974188141572</v>
      </c>
      <c r="AR29" s="66">
        <v>6</v>
      </c>
      <c r="AS29" s="66">
        <v>6001.2960052910685</v>
      </c>
      <c r="AT29" s="66">
        <v>4915.9493111843003</v>
      </c>
      <c r="AU29" s="66">
        <v>36.2454543180352</v>
      </c>
      <c r="AV29" s="66">
        <v>2253.1765837715666</v>
      </c>
      <c r="AW29" s="66">
        <v>2596.1743318289336</v>
      </c>
      <c r="AX29" s="66">
        <v>30.352941265766272</v>
      </c>
      <c r="AY29" s="66">
        <v>1085.3466941067661</v>
      </c>
      <c r="AZ29" s="66">
        <v>4</v>
      </c>
      <c r="BA29" s="66">
        <v>213.4901789668998</v>
      </c>
      <c r="BB29" s="66">
        <v>861.15063260833358</v>
      </c>
      <c r="BC29" s="66">
        <v>6.7058825315325441</v>
      </c>
      <c r="BD29" s="66">
        <v>0</v>
      </c>
      <c r="BE29" s="66">
        <v>0</v>
      </c>
      <c r="BF29" s="66">
        <v>0</v>
      </c>
    </row>
    <row r="30" spans="1:76" ht="13.7" customHeight="1">
      <c r="A30" s="102"/>
      <c r="B30" s="42" t="s">
        <v>936</v>
      </c>
      <c r="C30" s="102"/>
      <c r="D30" s="46"/>
      <c r="E30" s="155">
        <v>12589.232142857143</v>
      </c>
      <c r="F30" s="66">
        <v>9907.0051020408173</v>
      </c>
      <c r="G30" s="66">
        <v>2682.2270408163267</v>
      </c>
      <c r="H30" s="155">
        <v>4863.1734693877552</v>
      </c>
      <c r="I30" s="155">
        <v>4262.1734693877552</v>
      </c>
      <c r="J30" s="155">
        <v>73</v>
      </c>
      <c r="K30" s="155">
        <v>2693.6734693877552</v>
      </c>
      <c r="L30" s="155">
        <v>1454.5</v>
      </c>
      <c r="M30" s="155">
        <v>41</v>
      </c>
      <c r="N30" s="155">
        <v>601</v>
      </c>
      <c r="O30" s="155">
        <v>28</v>
      </c>
      <c r="P30" s="155">
        <v>468</v>
      </c>
      <c r="Q30" s="155">
        <v>104</v>
      </c>
      <c r="R30" s="155">
        <v>1</v>
      </c>
      <c r="S30" s="155">
        <v>3600.5433673469388</v>
      </c>
      <c r="T30" s="155">
        <v>2023.2397959183672</v>
      </c>
      <c r="U30" s="155">
        <v>75.448979591836732</v>
      </c>
      <c r="V30" s="155">
        <v>954.21938775510205</v>
      </c>
      <c r="W30" s="155">
        <v>915.57142857142856</v>
      </c>
      <c r="X30" s="155">
        <v>78</v>
      </c>
      <c r="Y30" s="155">
        <v>1577.3035714285716</v>
      </c>
      <c r="Z30" s="155">
        <v>35</v>
      </c>
      <c r="AA30" s="155">
        <v>1085.4464285714284</v>
      </c>
      <c r="AB30" s="155">
        <v>445.85714285714289</v>
      </c>
      <c r="AC30" s="155">
        <v>11</v>
      </c>
      <c r="AD30" s="102"/>
      <c r="AE30" s="42" t="s">
        <v>936</v>
      </c>
      <c r="AF30" s="102"/>
      <c r="AG30" s="46"/>
      <c r="AH30" s="155">
        <v>2257.75</v>
      </c>
      <c r="AI30" s="155">
        <v>2033.1250000000002</v>
      </c>
      <c r="AJ30" s="155">
        <v>58</v>
      </c>
      <c r="AK30" s="155">
        <v>1079</v>
      </c>
      <c r="AL30" s="155">
        <v>870.12500000000011</v>
      </c>
      <c r="AM30" s="155">
        <v>26</v>
      </c>
      <c r="AN30" s="155">
        <v>224.62500000000006</v>
      </c>
      <c r="AO30" s="155">
        <v>13</v>
      </c>
      <c r="AP30" s="155">
        <v>139</v>
      </c>
      <c r="AQ30" s="155">
        <v>72.625000000000057</v>
      </c>
      <c r="AR30" s="66">
        <v>0</v>
      </c>
      <c r="AS30" s="66">
        <v>1867.7653061224494</v>
      </c>
      <c r="AT30" s="66">
        <v>1588.4668367346942</v>
      </c>
      <c r="AU30" s="66">
        <v>55</v>
      </c>
      <c r="AV30" s="66">
        <v>794.38775510204084</v>
      </c>
      <c r="AW30" s="66">
        <v>696.63010204081661</v>
      </c>
      <c r="AX30" s="66">
        <v>42.448979591836732</v>
      </c>
      <c r="AY30" s="66">
        <v>279.29846938775518</v>
      </c>
      <c r="AZ30" s="66">
        <v>8</v>
      </c>
      <c r="BA30" s="66">
        <v>143</v>
      </c>
      <c r="BB30" s="66">
        <v>125.29846938775516</v>
      </c>
      <c r="BC30" s="66">
        <v>3</v>
      </c>
      <c r="BD30" s="66">
        <v>0</v>
      </c>
      <c r="BE30" s="66">
        <v>0</v>
      </c>
      <c r="BF30" s="66">
        <v>0</v>
      </c>
    </row>
    <row r="31" spans="1:76" ht="13.7" customHeight="1">
      <c r="A31" s="102"/>
      <c r="B31" s="42" t="s">
        <v>937</v>
      </c>
      <c r="C31" s="102"/>
      <c r="D31" s="46"/>
      <c r="E31" s="155">
        <v>13002</v>
      </c>
      <c r="F31" s="66">
        <v>10563</v>
      </c>
      <c r="G31" s="66">
        <v>2439</v>
      </c>
      <c r="H31" s="155">
        <v>7139</v>
      </c>
      <c r="I31" s="155">
        <v>6213</v>
      </c>
      <c r="J31" s="155">
        <v>148</v>
      </c>
      <c r="K31" s="155">
        <v>3365</v>
      </c>
      <c r="L31" s="155">
        <v>2649</v>
      </c>
      <c r="M31" s="155">
        <v>51</v>
      </c>
      <c r="N31" s="155">
        <v>926</v>
      </c>
      <c r="O31" s="155">
        <v>42</v>
      </c>
      <c r="P31" s="155">
        <v>652</v>
      </c>
      <c r="Q31" s="155">
        <v>231</v>
      </c>
      <c r="R31" s="155">
        <v>1</v>
      </c>
      <c r="S31" s="155">
        <v>3265</v>
      </c>
      <c r="T31" s="155">
        <v>1880</v>
      </c>
      <c r="U31" s="155">
        <v>22</v>
      </c>
      <c r="V31" s="155">
        <v>890</v>
      </c>
      <c r="W31" s="155">
        <v>925</v>
      </c>
      <c r="X31" s="155">
        <v>43</v>
      </c>
      <c r="Y31" s="155">
        <v>1385</v>
      </c>
      <c r="Z31" s="155">
        <v>58</v>
      </c>
      <c r="AA31" s="155">
        <v>840</v>
      </c>
      <c r="AB31" s="155">
        <v>481</v>
      </c>
      <c r="AC31" s="155">
        <v>6</v>
      </c>
      <c r="AD31" s="102"/>
      <c r="AE31" s="42" t="s">
        <v>937</v>
      </c>
      <c r="AF31" s="102"/>
      <c r="AG31" s="46"/>
      <c r="AH31" s="155">
        <v>1924</v>
      </c>
      <c r="AI31" s="155">
        <v>1876</v>
      </c>
      <c r="AJ31" s="155">
        <v>220</v>
      </c>
      <c r="AK31" s="155">
        <v>760</v>
      </c>
      <c r="AL31" s="155">
        <v>867</v>
      </c>
      <c r="AM31" s="155">
        <v>29</v>
      </c>
      <c r="AN31" s="155">
        <v>48</v>
      </c>
      <c r="AO31" s="155">
        <v>1</v>
      </c>
      <c r="AP31" s="155">
        <v>17</v>
      </c>
      <c r="AQ31" s="155">
        <v>29</v>
      </c>
      <c r="AR31" s="66">
        <v>1</v>
      </c>
      <c r="AS31" s="66">
        <v>674</v>
      </c>
      <c r="AT31" s="66">
        <v>594</v>
      </c>
      <c r="AU31" s="66">
        <v>4</v>
      </c>
      <c r="AV31" s="66">
        <v>405</v>
      </c>
      <c r="AW31" s="66">
        <v>158</v>
      </c>
      <c r="AX31" s="66">
        <v>27</v>
      </c>
      <c r="AY31" s="66">
        <v>80</v>
      </c>
      <c r="AZ31" s="66">
        <v>3</v>
      </c>
      <c r="BA31" s="66">
        <v>32</v>
      </c>
      <c r="BB31" s="66">
        <v>45</v>
      </c>
      <c r="BC31" s="66">
        <v>0</v>
      </c>
      <c r="BD31" s="66">
        <v>0</v>
      </c>
      <c r="BE31" s="66">
        <v>0</v>
      </c>
      <c r="BF31" s="66">
        <v>0</v>
      </c>
    </row>
    <row r="32" spans="1:76" ht="13.7" customHeight="1">
      <c r="A32" s="1045" t="s">
        <v>724</v>
      </c>
      <c r="B32" s="1045"/>
      <c r="C32" s="1045"/>
      <c r="D32" s="2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045" t="s">
        <v>724</v>
      </c>
      <c r="AE32" s="1045"/>
      <c r="AF32" s="1045"/>
      <c r="AG32" s="2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</row>
    <row r="33" spans="1:58" ht="13.7" customHeight="1">
      <c r="A33" s="102"/>
      <c r="B33" s="62" t="s">
        <v>725</v>
      </c>
      <c r="C33" s="102"/>
      <c r="D33" s="46"/>
      <c r="E33" s="155">
        <v>18818.155769974812</v>
      </c>
      <c r="F33" s="66">
        <v>14304.409718865265</v>
      </c>
      <c r="G33" s="66">
        <v>4513.7460511095451</v>
      </c>
      <c r="H33" s="155">
        <v>2741.504113277429</v>
      </c>
      <c r="I33" s="155">
        <v>2603.963985063911</v>
      </c>
      <c r="J33" s="155">
        <v>16.636363866088356</v>
      </c>
      <c r="K33" s="155">
        <v>1068.0379534596991</v>
      </c>
      <c r="L33" s="155">
        <v>1401.2424280867463</v>
      </c>
      <c r="M33" s="155">
        <v>118.04723965137538</v>
      </c>
      <c r="N33" s="155">
        <v>137.5401282135181</v>
      </c>
      <c r="O33" s="155">
        <v>4</v>
      </c>
      <c r="P33" s="155">
        <v>95.390588172153286</v>
      </c>
      <c r="Q33" s="155">
        <v>38.149540041364801</v>
      </c>
      <c r="R33" s="155">
        <v>0</v>
      </c>
      <c r="S33" s="155">
        <v>4658.2490095816829</v>
      </c>
      <c r="T33" s="155">
        <v>2265.4009638491307</v>
      </c>
      <c r="U33" s="155">
        <v>37.356178073338739</v>
      </c>
      <c r="V33" s="155">
        <v>956.79601571346245</v>
      </c>
      <c r="W33" s="155">
        <v>1206.0356644030805</v>
      </c>
      <c r="X33" s="155">
        <v>65.213105659249649</v>
      </c>
      <c r="Y33" s="155">
        <v>2392.8480457325509</v>
      </c>
      <c r="Z33" s="155">
        <v>50.17657314139656</v>
      </c>
      <c r="AA33" s="155">
        <v>1415.6955732332103</v>
      </c>
      <c r="AB33" s="155">
        <v>891.28109899336255</v>
      </c>
      <c r="AC33" s="155">
        <v>35.694800364582228</v>
      </c>
      <c r="AD33" s="102"/>
      <c r="AE33" s="62" t="s">
        <v>725</v>
      </c>
      <c r="AF33" s="102"/>
      <c r="AG33" s="46"/>
      <c r="AH33" s="155">
        <v>2867.887867870068</v>
      </c>
      <c r="AI33" s="155">
        <v>2791.7378120906487</v>
      </c>
      <c r="AJ33" s="155">
        <v>14.222516660674508</v>
      </c>
      <c r="AK33" s="155">
        <v>1266.5273102626002</v>
      </c>
      <c r="AL33" s="155">
        <v>1359.011019388128</v>
      </c>
      <c r="AM33" s="155">
        <v>151.97696577924535</v>
      </c>
      <c r="AN33" s="155">
        <v>76.150055779419134</v>
      </c>
      <c r="AO33" s="155">
        <v>0</v>
      </c>
      <c r="AP33" s="155">
        <v>60.131506320854612</v>
      </c>
      <c r="AQ33" s="155">
        <v>16.018549458564518</v>
      </c>
      <c r="AR33" s="66">
        <v>0</v>
      </c>
      <c r="AS33" s="66">
        <v>5039.0015841821132</v>
      </c>
      <c r="AT33" s="66">
        <v>4282.2988754247835</v>
      </c>
      <c r="AU33" s="66">
        <v>24.929178538662018</v>
      </c>
      <c r="AV33" s="66">
        <v>2422.38835246096</v>
      </c>
      <c r="AW33" s="66">
        <v>1758.1165721735242</v>
      </c>
      <c r="AX33" s="66">
        <v>76.86477225164009</v>
      </c>
      <c r="AY33" s="66">
        <v>756.7027087573266</v>
      </c>
      <c r="AZ33" s="66">
        <v>2.5454544251239812</v>
      </c>
      <c r="BA33" s="66">
        <v>361.34187686062768</v>
      </c>
      <c r="BB33" s="66">
        <v>356.35222010183816</v>
      </c>
      <c r="BC33" s="66">
        <v>36.463157369737004</v>
      </c>
      <c r="BD33" s="66">
        <v>3511.5131950635055</v>
      </c>
      <c r="BE33" s="66">
        <v>2361.0080824367742</v>
      </c>
      <c r="BF33" s="66">
        <v>1150.505112626731</v>
      </c>
    </row>
    <row r="34" spans="1:58" ht="13.7" customHeight="1">
      <c r="A34" s="102"/>
      <c r="B34" s="62" t="s">
        <v>726</v>
      </c>
      <c r="C34" s="102"/>
      <c r="D34" s="46"/>
      <c r="E34" s="155">
        <v>7360.2593036738872</v>
      </c>
      <c r="F34" s="66">
        <v>5727.5534823317357</v>
      </c>
      <c r="G34" s="66">
        <v>1632.7058213421446</v>
      </c>
      <c r="H34" s="155">
        <v>1021.949840763509</v>
      </c>
      <c r="I34" s="155">
        <v>912.93309160066656</v>
      </c>
      <c r="J34" s="155">
        <v>0</v>
      </c>
      <c r="K34" s="155">
        <v>324.18087727882795</v>
      </c>
      <c r="L34" s="155">
        <v>529.97966447555132</v>
      </c>
      <c r="M34" s="155">
        <v>58.772549846287397</v>
      </c>
      <c r="N34" s="155">
        <v>109.01674916284223</v>
      </c>
      <c r="O34" s="155">
        <v>0</v>
      </c>
      <c r="P34" s="155">
        <v>39.478384851554637</v>
      </c>
      <c r="Q34" s="155">
        <v>69.53836431128758</v>
      </c>
      <c r="R34" s="155">
        <v>0</v>
      </c>
      <c r="S34" s="155">
        <v>1767.2349303039189</v>
      </c>
      <c r="T34" s="155">
        <v>906.39327598342493</v>
      </c>
      <c r="U34" s="155">
        <v>15.980595922821244</v>
      </c>
      <c r="V34" s="155">
        <v>501.05570132805059</v>
      </c>
      <c r="W34" s="155">
        <v>355.66738562667877</v>
      </c>
      <c r="X34" s="155">
        <v>33.68959310587416</v>
      </c>
      <c r="Y34" s="155">
        <v>860.84165432049474</v>
      </c>
      <c r="Z34" s="155">
        <v>11.610174251614886</v>
      </c>
      <c r="AA34" s="155">
        <v>531.13163798518951</v>
      </c>
      <c r="AB34" s="155">
        <v>315.76650861554197</v>
      </c>
      <c r="AC34" s="155">
        <v>2.3333334681481537</v>
      </c>
      <c r="AD34" s="102"/>
      <c r="AE34" s="62" t="s">
        <v>726</v>
      </c>
      <c r="AF34" s="102"/>
      <c r="AG34" s="46"/>
      <c r="AH34" s="155">
        <v>1421.1209119252869</v>
      </c>
      <c r="AI34" s="155">
        <v>1339.7039684016399</v>
      </c>
      <c r="AJ34" s="155">
        <v>4.1999994750001663</v>
      </c>
      <c r="AK34" s="155">
        <v>765.30862279877522</v>
      </c>
      <c r="AL34" s="155">
        <v>544.39885528997934</v>
      </c>
      <c r="AM34" s="155">
        <v>25.796490837885163</v>
      </c>
      <c r="AN34" s="155">
        <v>81.416943523646879</v>
      </c>
      <c r="AO34" s="155">
        <v>0</v>
      </c>
      <c r="AP34" s="155">
        <v>12.722459209897366</v>
      </c>
      <c r="AQ34" s="155">
        <v>68.694484313749513</v>
      </c>
      <c r="AR34" s="66">
        <v>0</v>
      </c>
      <c r="AS34" s="66">
        <v>2471.1793130943779</v>
      </c>
      <c r="AT34" s="66">
        <v>2133.5924818256522</v>
      </c>
      <c r="AU34" s="66">
        <v>39.417455329948041</v>
      </c>
      <c r="AV34" s="66">
        <v>904.42599139418155</v>
      </c>
      <c r="AW34" s="66">
        <v>1185.0823681652264</v>
      </c>
      <c r="AX34" s="66">
        <v>4.6666669362963074</v>
      </c>
      <c r="AY34" s="66">
        <v>337.58683126872575</v>
      </c>
      <c r="AZ34" s="66">
        <v>22.214492003147058</v>
      </c>
      <c r="BA34" s="66">
        <v>107.90373444093716</v>
      </c>
      <c r="BB34" s="66">
        <v>207.4686048246416</v>
      </c>
      <c r="BC34" s="66">
        <v>0</v>
      </c>
      <c r="BD34" s="66">
        <v>678.77430758679043</v>
      </c>
      <c r="BE34" s="66">
        <v>434.9306645203547</v>
      </c>
      <c r="BF34" s="66">
        <v>243.84364306643587</v>
      </c>
    </row>
    <row r="35" spans="1:58" ht="13.7" customHeight="1">
      <c r="A35" s="42"/>
      <c r="B35" s="62" t="s">
        <v>727</v>
      </c>
      <c r="C35" s="42"/>
      <c r="D35" s="46"/>
      <c r="E35" s="155">
        <v>15187.298672293055</v>
      </c>
      <c r="F35" s="66">
        <v>11550.702181992327</v>
      </c>
      <c r="G35" s="66">
        <v>3636.5964903007271</v>
      </c>
      <c r="H35" s="155">
        <v>2883.013972113316</v>
      </c>
      <c r="I35" s="155">
        <v>2475.5613321203018</v>
      </c>
      <c r="J35" s="155">
        <v>0</v>
      </c>
      <c r="K35" s="155">
        <v>1285.6859402668456</v>
      </c>
      <c r="L35" s="155">
        <v>1066.7124540782959</v>
      </c>
      <c r="M35" s="155">
        <v>123.16293777516093</v>
      </c>
      <c r="N35" s="155">
        <v>407.45263999301216</v>
      </c>
      <c r="O35" s="155">
        <v>4.2727272727272725</v>
      </c>
      <c r="P35" s="155">
        <v>295.82541167039892</v>
      </c>
      <c r="Q35" s="155">
        <v>95.165821861504043</v>
      </c>
      <c r="R35" s="155">
        <v>12.188679188381968</v>
      </c>
      <c r="S35" s="155">
        <v>3656.8605511012383</v>
      </c>
      <c r="T35" s="155">
        <v>1561.0252046110734</v>
      </c>
      <c r="U35" s="155">
        <v>20.999999343696047</v>
      </c>
      <c r="V35" s="155">
        <v>731.96994011523293</v>
      </c>
      <c r="W35" s="155">
        <v>789.80380490294749</v>
      </c>
      <c r="X35" s="155">
        <v>18.25146024919675</v>
      </c>
      <c r="Y35" s="155">
        <v>2095.8353464901647</v>
      </c>
      <c r="Z35" s="155">
        <v>107.97422448905172</v>
      </c>
      <c r="AA35" s="155">
        <v>1351.8413559641965</v>
      </c>
      <c r="AB35" s="155">
        <v>599.97809957128823</v>
      </c>
      <c r="AC35" s="155">
        <v>36.041666465628445</v>
      </c>
      <c r="AD35" s="42"/>
      <c r="AE35" s="62" t="s">
        <v>727</v>
      </c>
      <c r="AF35" s="42"/>
      <c r="AG35" s="46"/>
      <c r="AH35" s="155">
        <v>3350.7677949414801</v>
      </c>
      <c r="AI35" s="155">
        <v>3075.5431959193443</v>
      </c>
      <c r="AJ35" s="155">
        <v>78.921234629183544</v>
      </c>
      <c r="AK35" s="155">
        <v>1727.6606182075263</v>
      </c>
      <c r="AL35" s="155">
        <v>1204.4740928945375</v>
      </c>
      <c r="AM35" s="155">
        <v>64.487250188097249</v>
      </c>
      <c r="AN35" s="155">
        <v>275.22459902213711</v>
      </c>
      <c r="AO35" s="155">
        <v>0</v>
      </c>
      <c r="AP35" s="155">
        <v>121.10742949264223</v>
      </c>
      <c r="AQ35" s="155">
        <v>154.11716952949484</v>
      </c>
      <c r="AR35" s="66">
        <v>0</v>
      </c>
      <c r="AS35" s="66">
        <v>4765.2532334088019</v>
      </c>
      <c r="AT35" s="66">
        <v>4153.9827281852731</v>
      </c>
      <c r="AU35" s="66">
        <v>89.777813577883535</v>
      </c>
      <c r="AV35" s="66">
        <v>1353.7706790708858</v>
      </c>
      <c r="AW35" s="66">
        <v>2591.3450250222863</v>
      </c>
      <c r="AX35" s="66">
        <v>119.08921051421709</v>
      </c>
      <c r="AY35" s="66">
        <v>611.27050522352886</v>
      </c>
      <c r="AZ35" s="66">
        <v>14.635151234363338</v>
      </c>
      <c r="BA35" s="66">
        <v>185.96945025276599</v>
      </c>
      <c r="BB35" s="66">
        <v>384.42202760494882</v>
      </c>
      <c r="BC35" s="66">
        <v>26.243876131450754</v>
      </c>
      <c r="BD35" s="66">
        <v>531.40312072821405</v>
      </c>
      <c r="BE35" s="66">
        <v>284.58972115633077</v>
      </c>
      <c r="BF35" s="66">
        <v>246.81339957188322</v>
      </c>
    </row>
    <row r="36" spans="1:58" ht="13.7" customHeight="1">
      <c r="A36" s="42"/>
      <c r="B36" s="62" t="s">
        <v>728</v>
      </c>
      <c r="C36" s="42"/>
      <c r="D36" s="46"/>
      <c r="E36" s="155">
        <v>26808.936666781912</v>
      </c>
      <c r="F36" s="66">
        <v>20456.20418515514</v>
      </c>
      <c r="G36" s="66">
        <v>6352.7324816267392</v>
      </c>
      <c r="H36" s="155">
        <v>6260.5002212798836</v>
      </c>
      <c r="I36" s="155">
        <v>5571.8744005075414</v>
      </c>
      <c r="J36" s="155">
        <v>78.148732336895435</v>
      </c>
      <c r="K36" s="155">
        <v>2757.3631286082878</v>
      </c>
      <c r="L36" s="155">
        <v>2562.2743107901006</v>
      </c>
      <c r="M36" s="155">
        <v>174.08822877226626</v>
      </c>
      <c r="N36" s="155">
        <v>688.6258207723447</v>
      </c>
      <c r="O36" s="155">
        <v>12.591066221736464</v>
      </c>
      <c r="P36" s="155">
        <v>462.21619912493816</v>
      </c>
      <c r="Q36" s="155">
        <v>211.3484229033773</v>
      </c>
      <c r="R36" s="155">
        <v>2.4701325222930519</v>
      </c>
      <c r="S36" s="155">
        <v>6374.4933422809008</v>
      </c>
      <c r="T36" s="155">
        <v>2786.3271153520468</v>
      </c>
      <c r="U36" s="155">
        <v>56.75491785095506</v>
      </c>
      <c r="V36" s="155">
        <v>1417.7898892355793</v>
      </c>
      <c r="W36" s="155">
        <v>1220.5746466722774</v>
      </c>
      <c r="X36" s="155">
        <v>91.20766159323091</v>
      </c>
      <c r="Y36" s="155">
        <v>3588.1662269288604</v>
      </c>
      <c r="Z36" s="155">
        <v>168.9552163824635</v>
      </c>
      <c r="AA36" s="155">
        <v>2347.0529527522153</v>
      </c>
      <c r="AB36" s="155">
        <v>1064.7498945288744</v>
      </c>
      <c r="AC36" s="155">
        <v>7.408163265306122</v>
      </c>
      <c r="AD36" s="42"/>
      <c r="AE36" s="62" t="s">
        <v>728</v>
      </c>
      <c r="AF36" s="42"/>
      <c r="AG36" s="46"/>
      <c r="AH36" s="155">
        <v>5882.9346777884139</v>
      </c>
      <c r="AI36" s="155">
        <v>5740.9027252731839</v>
      </c>
      <c r="AJ36" s="155">
        <v>49.269602106285618</v>
      </c>
      <c r="AK36" s="155">
        <v>3605.9064439336066</v>
      </c>
      <c r="AL36" s="155">
        <v>2010.4129859492302</v>
      </c>
      <c r="AM36" s="155">
        <v>75.31369328406376</v>
      </c>
      <c r="AN36" s="155">
        <v>142.03195251522808</v>
      </c>
      <c r="AO36" s="155">
        <v>0</v>
      </c>
      <c r="AP36" s="155">
        <v>55.896717720252866</v>
      </c>
      <c r="AQ36" s="155">
        <v>83.735234896027848</v>
      </c>
      <c r="AR36" s="66">
        <v>2.3999998989473723</v>
      </c>
      <c r="AS36" s="66">
        <v>8123.7897289762095</v>
      </c>
      <c r="AT36" s="66">
        <v>6266.5920012839133</v>
      </c>
      <c r="AU36" s="66">
        <v>105.74586316178784</v>
      </c>
      <c r="AV36" s="66">
        <v>3635.3639724912232</v>
      </c>
      <c r="AW36" s="66">
        <v>2433.16913468236</v>
      </c>
      <c r="AX36" s="66">
        <v>92.313030948541837</v>
      </c>
      <c r="AY36" s="66">
        <v>1857.1977276922955</v>
      </c>
      <c r="AZ36" s="66">
        <v>8.4383153205915313</v>
      </c>
      <c r="BA36" s="66">
        <v>825.80223224252745</v>
      </c>
      <c r="BB36" s="66">
        <v>1002.0397827859474</v>
      </c>
      <c r="BC36" s="66">
        <v>20.91739734322876</v>
      </c>
      <c r="BD36" s="66">
        <v>167.21869645648036</v>
      </c>
      <c r="BE36" s="66">
        <v>90.507942738463598</v>
      </c>
      <c r="BF36" s="66">
        <v>76.71075371801679</v>
      </c>
    </row>
    <row r="37" spans="1:58" ht="13.7" customHeight="1">
      <c r="A37" s="42"/>
      <c r="B37" s="62" t="s">
        <v>729</v>
      </c>
      <c r="C37" s="42"/>
      <c r="D37" s="46"/>
      <c r="E37" s="155">
        <v>14446.903281491353</v>
      </c>
      <c r="F37" s="66">
        <v>11372.217290371425</v>
      </c>
      <c r="G37" s="66">
        <v>3074.6859911199263</v>
      </c>
      <c r="H37" s="155">
        <v>3468.9823605676161</v>
      </c>
      <c r="I37" s="155">
        <v>3191.8207278188079</v>
      </c>
      <c r="J37" s="155">
        <v>36.428576608404981</v>
      </c>
      <c r="K37" s="155">
        <v>1796.1513264091204</v>
      </c>
      <c r="L37" s="155">
        <v>1200.514596464473</v>
      </c>
      <c r="M37" s="155">
        <v>158.72622833681083</v>
      </c>
      <c r="N37" s="155">
        <v>277.16163274880768</v>
      </c>
      <c r="O37" s="155">
        <v>6.8163265306122449</v>
      </c>
      <c r="P37" s="155">
        <v>196.86940320127138</v>
      </c>
      <c r="Q37" s="155">
        <v>66.975903103462443</v>
      </c>
      <c r="R37" s="155">
        <v>6.499999913461572</v>
      </c>
      <c r="S37" s="155">
        <v>4139.5719151515341</v>
      </c>
      <c r="T37" s="155">
        <v>1951.4375530365141</v>
      </c>
      <c r="U37" s="155">
        <v>26.639932067856599</v>
      </c>
      <c r="V37" s="155">
        <v>1061.3804313543556</v>
      </c>
      <c r="W37" s="155">
        <v>818.44560502913578</v>
      </c>
      <c r="X37" s="155">
        <v>44.971584585166539</v>
      </c>
      <c r="Y37" s="155">
        <v>2188.1343621150195</v>
      </c>
      <c r="Z37" s="155">
        <v>77.149302632077365</v>
      </c>
      <c r="AA37" s="155">
        <v>1510.2754975785876</v>
      </c>
      <c r="AB37" s="155">
        <v>593.86026933488574</v>
      </c>
      <c r="AC37" s="155">
        <v>6.8492925694685587</v>
      </c>
      <c r="AD37" s="42"/>
      <c r="AE37" s="62" t="s">
        <v>729</v>
      </c>
      <c r="AF37" s="42"/>
      <c r="AG37" s="46"/>
      <c r="AH37" s="155">
        <v>2984.9147358469218</v>
      </c>
      <c r="AI37" s="155">
        <v>2758.6852538854264</v>
      </c>
      <c r="AJ37" s="155">
        <v>38.942922566597893</v>
      </c>
      <c r="AK37" s="155">
        <v>1649.5888963188784</v>
      </c>
      <c r="AL37" s="155">
        <v>1052.4521363924191</v>
      </c>
      <c r="AM37" s="155">
        <v>17.70129860753147</v>
      </c>
      <c r="AN37" s="155">
        <v>226.22948196149522</v>
      </c>
      <c r="AO37" s="155">
        <v>6.3750000000000036</v>
      </c>
      <c r="AP37" s="155">
        <v>152.76623335883431</v>
      </c>
      <c r="AQ37" s="155">
        <v>56.815521329933645</v>
      </c>
      <c r="AR37" s="66">
        <v>10.272727272727273</v>
      </c>
      <c r="AS37" s="66">
        <v>3853.4342699252875</v>
      </c>
      <c r="AT37" s="66">
        <v>3470.2737556306806</v>
      </c>
      <c r="AU37" s="66">
        <v>153.25088506475367</v>
      </c>
      <c r="AV37" s="66">
        <v>1800.6123284721607</v>
      </c>
      <c r="AW37" s="66">
        <v>1422.3122324012577</v>
      </c>
      <c r="AX37" s="66">
        <v>94.09830969250855</v>
      </c>
      <c r="AY37" s="66">
        <v>383.16051429460612</v>
      </c>
      <c r="AZ37" s="66">
        <v>7.41903157443135</v>
      </c>
      <c r="BA37" s="66">
        <v>182.69054237838918</v>
      </c>
      <c r="BB37" s="66">
        <v>177.08252380701691</v>
      </c>
      <c r="BC37" s="66">
        <v>15.968416534768663</v>
      </c>
      <c r="BD37" s="66">
        <v>0</v>
      </c>
      <c r="BE37" s="66">
        <v>0</v>
      </c>
      <c r="BF37" s="66">
        <v>0</v>
      </c>
    </row>
    <row r="38" spans="1:58" ht="13.7" customHeight="1">
      <c r="A38" s="42"/>
      <c r="B38" s="62" t="s">
        <v>730</v>
      </c>
      <c r="C38" s="42"/>
      <c r="D38" s="46"/>
      <c r="E38" s="155">
        <v>17777.152744175739</v>
      </c>
      <c r="F38" s="66">
        <v>14031.435940448942</v>
      </c>
      <c r="G38" s="66">
        <v>3745.7168037267966</v>
      </c>
      <c r="H38" s="155">
        <v>4919.1024192006998</v>
      </c>
      <c r="I38" s="155">
        <v>4520.1016918837904</v>
      </c>
      <c r="J38" s="155">
        <v>97.346203515236922</v>
      </c>
      <c r="K38" s="155">
        <v>2609.4207709852562</v>
      </c>
      <c r="L38" s="155">
        <v>1678.9862391191225</v>
      </c>
      <c r="M38" s="155">
        <v>134.34847826417391</v>
      </c>
      <c r="N38" s="155">
        <v>399.00072731690966</v>
      </c>
      <c r="O38" s="155">
        <v>8.9140275089207428</v>
      </c>
      <c r="P38" s="155">
        <v>329.5413651199209</v>
      </c>
      <c r="Q38" s="155">
        <v>60.545334688068081</v>
      </c>
      <c r="R38" s="155">
        <v>0</v>
      </c>
      <c r="S38" s="155">
        <v>4671.9497503060265</v>
      </c>
      <c r="T38" s="155">
        <v>2223.0850716708578</v>
      </c>
      <c r="U38" s="155">
        <v>69.849121686721048</v>
      </c>
      <c r="V38" s="155">
        <v>1042.1739202464062</v>
      </c>
      <c r="W38" s="155">
        <v>1046.4127062977441</v>
      </c>
      <c r="X38" s="155">
        <v>64.649323439987995</v>
      </c>
      <c r="Y38" s="155">
        <v>2448.8646786351692</v>
      </c>
      <c r="Z38" s="155">
        <v>57.081126343118015</v>
      </c>
      <c r="AA38" s="155">
        <v>1771.9684171050251</v>
      </c>
      <c r="AB38" s="155">
        <v>613.18714063117261</v>
      </c>
      <c r="AC38" s="155">
        <v>6.6279945558535092</v>
      </c>
      <c r="AD38" s="42"/>
      <c r="AE38" s="62" t="s">
        <v>730</v>
      </c>
      <c r="AF38" s="42"/>
      <c r="AG38" s="46"/>
      <c r="AH38" s="155">
        <v>4329.8010587622921</v>
      </c>
      <c r="AI38" s="155">
        <v>3896.8143133565268</v>
      </c>
      <c r="AJ38" s="155">
        <v>89.620421372895478</v>
      </c>
      <c r="AK38" s="155">
        <v>2265.2375324004001</v>
      </c>
      <c r="AL38" s="155">
        <v>1516.924139083264</v>
      </c>
      <c r="AM38" s="155">
        <v>25.032220499968936</v>
      </c>
      <c r="AN38" s="155">
        <v>432.98674540576371</v>
      </c>
      <c r="AO38" s="155">
        <v>10.580201764548161</v>
      </c>
      <c r="AP38" s="155">
        <v>355.38657874761577</v>
      </c>
      <c r="AQ38" s="155">
        <v>67.01996489359982</v>
      </c>
      <c r="AR38" s="66">
        <v>0</v>
      </c>
      <c r="AS38" s="66">
        <v>3856.29951590672</v>
      </c>
      <c r="AT38" s="66">
        <v>3391.4348635377683</v>
      </c>
      <c r="AU38" s="66">
        <v>51.606908461059753</v>
      </c>
      <c r="AV38" s="66">
        <v>1927.210654597709</v>
      </c>
      <c r="AW38" s="66">
        <v>1299.3617689083858</v>
      </c>
      <c r="AX38" s="66">
        <v>113.2555315706132</v>
      </c>
      <c r="AY38" s="66">
        <v>464.86465236895305</v>
      </c>
      <c r="AZ38" s="66">
        <v>4.1249998405283597</v>
      </c>
      <c r="BA38" s="66">
        <v>289.23364698835542</v>
      </c>
      <c r="BB38" s="66">
        <v>164.80012300853679</v>
      </c>
      <c r="BC38" s="66">
        <v>6.7058825315325441</v>
      </c>
      <c r="BD38" s="66">
        <v>0</v>
      </c>
      <c r="BE38" s="66">
        <v>0</v>
      </c>
      <c r="BF38" s="66">
        <v>0</v>
      </c>
    </row>
    <row r="39" spans="1:58" ht="13.7" customHeight="1">
      <c r="A39" s="42"/>
      <c r="B39" s="62" t="s">
        <v>731</v>
      </c>
      <c r="C39" s="42"/>
      <c r="D39" s="46"/>
      <c r="E39" s="155">
        <v>8283.6911265164272</v>
      </c>
      <c r="F39" s="66">
        <v>6597.9928830458548</v>
      </c>
      <c r="G39" s="66">
        <v>1685.6982434705712</v>
      </c>
      <c r="H39" s="155">
        <v>2759.6513117632671</v>
      </c>
      <c r="I39" s="155">
        <v>2361.9197726523016</v>
      </c>
      <c r="J39" s="155">
        <v>55.43777041647791</v>
      </c>
      <c r="K39" s="155">
        <v>1452.9091389333832</v>
      </c>
      <c r="L39" s="155">
        <v>813.1417189653065</v>
      </c>
      <c r="M39" s="155">
        <v>40.431144337133631</v>
      </c>
      <c r="N39" s="155">
        <v>397.73153911096591</v>
      </c>
      <c r="O39" s="155">
        <v>19.580627746869482</v>
      </c>
      <c r="P39" s="155">
        <v>288.94092039902881</v>
      </c>
      <c r="Q39" s="155">
        <v>82.495705250781981</v>
      </c>
      <c r="R39" s="155">
        <v>6.7142857142857135</v>
      </c>
      <c r="S39" s="155">
        <v>2463.4898625308824</v>
      </c>
      <c r="T39" s="155">
        <v>1365.6962668368585</v>
      </c>
      <c r="U39" s="155">
        <v>23.160714285714288</v>
      </c>
      <c r="V39" s="155">
        <v>704.68662446615815</v>
      </c>
      <c r="W39" s="155">
        <v>597.03260155437363</v>
      </c>
      <c r="X39" s="155">
        <v>40.816326530612244</v>
      </c>
      <c r="Y39" s="155">
        <v>1097.7935956940246</v>
      </c>
      <c r="Z39" s="155">
        <v>50.358181722838374</v>
      </c>
      <c r="AA39" s="155">
        <v>783.34598319784334</v>
      </c>
      <c r="AB39" s="155">
        <v>252.089430773343</v>
      </c>
      <c r="AC39" s="155">
        <v>12</v>
      </c>
      <c r="AD39" s="42"/>
      <c r="AE39" s="62" t="s">
        <v>731</v>
      </c>
      <c r="AF39" s="42"/>
      <c r="AG39" s="46"/>
      <c r="AH39" s="155">
        <v>1355.0775243818885</v>
      </c>
      <c r="AI39" s="155">
        <v>1275.4775249814397</v>
      </c>
      <c r="AJ39" s="155">
        <v>72.562430183534602</v>
      </c>
      <c r="AK39" s="155">
        <v>613.08642931745851</v>
      </c>
      <c r="AL39" s="155">
        <v>574.47152262330417</v>
      </c>
      <c r="AM39" s="155">
        <v>15.357142857142858</v>
      </c>
      <c r="AN39" s="155">
        <v>79.599999400448752</v>
      </c>
      <c r="AO39" s="155">
        <v>4.3571428571428568</v>
      </c>
      <c r="AP39" s="155">
        <v>53.19285688443491</v>
      </c>
      <c r="AQ39" s="155">
        <v>22.049999658870984</v>
      </c>
      <c r="AR39" s="66">
        <v>0</v>
      </c>
      <c r="AS39" s="66">
        <v>1705.4724278403878</v>
      </c>
      <c r="AT39" s="66">
        <v>1594.8993185752556</v>
      </c>
      <c r="AU39" s="66">
        <v>30.107142857142865</v>
      </c>
      <c r="AV39" s="66">
        <v>915.0212243592556</v>
      </c>
      <c r="AW39" s="66">
        <v>610.36608953364794</v>
      </c>
      <c r="AX39" s="66">
        <v>39.404861825209373</v>
      </c>
      <c r="AY39" s="66">
        <v>110.57310926513193</v>
      </c>
      <c r="AZ39" s="66">
        <v>0</v>
      </c>
      <c r="BA39" s="66">
        <v>69.430252480526747</v>
      </c>
      <c r="BB39" s="66">
        <v>40.142856784605186</v>
      </c>
      <c r="BC39" s="66">
        <v>1</v>
      </c>
      <c r="BD39" s="66">
        <v>0</v>
      </c>
      <c r="BE39" s="66">
        <v>0</v>
      </c>
      <c r="BF39" s="66">
        <v>0</v>
      </c>
    </row>
    <row r="40" spans="1:58" ht="13.7" customHeight="1">
      <c r="A40" s="42"/>
      <c r="B40" s="62" t="s">
        <v>732</v>
      </c>
      <c r="C40" s="42"/>
      <c r="D40" s="46"/>
      <c r="E40" s="155">
        <v>6062.0480338205762</v>
      </c>
      <c r="F40" s="66">
        <v>4805.3702504730736</v>
      </c>
      <c r="G40" s="66">
        <v>1256.6777833475021</v>
      </c>
      <c r="H40" s="155">
        <v>2917.5229826853924</v>
      </c>
      <c r="I40" s="155">
        <v>2560.1659774378163</v>
      </c>
      <c r="J40" s="155">
        <v>43</v>
      </c>
      <c r="K40" s="155">
        <v>1605.4630472281847</v>
      </c>
      <c r="L40" s="155">
        <v>886.70293020963175</v>
      </c>
      <c r="M40" s="155">
        <v>25</v>
      </c>
      <c r="N40" s="155">
        <v>357.35700524757607</v>
      </c>
      <c r="O40" s="155">
        <v>15</v>
      </c>
      <c r="P40" s="155">
        <v>290.35700524757607</v>
      </c>
      <c r="Q40" s="155">
        <v>52</v>
      </c>
      <c r="R40" s="155">
        <v>0</v>
      </c>
      <c r="S40" s="155">
        <v>1573.4705931620099</v>
      </c>
      <c r="T40" s="155">
        <v>834.63664033841872</v>
      </c>
      <c r="U40" s="155">
        <v>14</v>
      </c>
      <c r="V40" s="155">
        <v>305.85700524757607</v>
      </c>
      <c r="W40" s="155">
        <v>479.77963509084253</v>
      </c>
      <c r="X40" s="155">
        <v>35</v>
      </c>
      <c r="Y40" s="155">
        <v>738.83395282359152</v>
      </c>
      <c r="Z40" s="155">
        <v>20</v>
      </c>
      <c r="AA40" s="155">
        <v>501.31192106651872</v>
      </c>
      <c r="AB40" s="155">
        <v>213.52203175707268</v>
      </c>
      <c r="AC40" s="155">
        <v>4</v>
      </c>
      <c r="AD40" s="42"/>
      <c r="AE40" s="62" t="s">
        <v>732</v>
      </c>
      <c r="AF40" s="42"/>
      <c r="AG40" s="46"/>
      <c r="AH40" s="155">
        <v>968.53930550946063</v>
      </c>
      <c r="AI40" s="155">
        <v>925.81005646498215</v>
      </c>
      <c r="AJ40" s="155">
        <v>48</v>
      </c>
      <c r="AK40" s="155">
        <v>510.0549332587774</v>
      </c>
      <c r="AL40" s="155">
        <v>340.6612496394871</v>
      </c>
      <c r="AM40" s="155">
        <v>27.093873566717804</v>
      </c>
      <c r="AN40" s="155">
        <v>42.729249044478536</v>
      </c>
      <c r="AO40" s="155">
        <v>6.3646245222392679</v>
      </c>
      <c r="AP40" s="155">
        <v>31.364624522239268</v>
      </c>
      <c r="AQ40" s="155">
        <v>5</v>
      </c>
      <c r="AR40" s="66">
        <v>0</v>
      </c>
      <c r="AS40" s="66">
        <v>602.5151524637123</v>
      </c>
      <c r="AT40" s="66">
        <v>484.75757623185615</v>
      </c>
      <c r="AU40" s="66">
        <v>19</v>
      </c>
      <c r="AV40" s="66">
        <v>235.9090913421295</v>
      </c>
      <c r="AW40" s="66">
        <v>214.84848488972662</v>
      </c>
      <c r="AX40" s="66">
        <v>15</v>
      </c>
      <c r="AY40" s="66">
        <v>117.75757623185613</v>
      </c>
      <c r="AZ40" s="66">
        <v>2</v>
      </c>
      <c r="BA40" s="66">
        <v>73.909091342129514</v>
      </c>
      <c r="BB40" s="66">
        <v>40.84848488972662</v>
      </c>
      <c r="BC40" s="66">
        <v>1</v>
      </c>
      <c r="BD40" s="66">
        <v>0</v>
      </c>
      <c r="BE40" s="66">
        <v>0</v>
      </c>
      <c r="BF40" s="66">
        <v>0</v>
      </c>
    </row>
    <row r="41" spans="1:58" ht="13.7" customHeight="1">
      <c r="A41" s="42"/>
      <c r="B41" s="62" t="s">
        <v>733</v>
      </c>
      <c r="C41" s="42"/>
      <c r="D41" s="46"/>
      <c r="E41" s="155">
        <v>8052</v>
      </c>
      <c r="F41" s="66">
        <v>6471</v>
      </c>
      <c r="G41" s="66">
        <v>1581</v>
      </c>
      <c r="H41" s="155">
        <v>3377</v>
      </c>
      <c r="I41" s="155">
        <v>2991</v>
      </c>
      <c r="J41" s="155">
        <v>132</v>
      </c>
      <c r="K41" s="155">
        <v>1935</v>
      </c>
      <c r="L41" s="155">
        <v>905</v>
      </c>
      <c r="M41" s="155">
        <v>19</v>
      </c>
      <c r="N41" s="155">
        <v>386</v>
      </c>
      <c r="O41" s="155">
        <v>30</v>
      </c>
      <c r="P41" s="155">
        <v>303</v>
      </c>
      <c r="Q41" s="155">
        <v>52</v>
      </c>
      <c r="R41" s="155">
        <v>1</v>
      </c>
      <c r="S41" s="155">
        <v>2385</v>
      </c>
      <c r="T41" s="155">
        <v>1359</v>
      </c>
      <c r="U41" s="155">
        <v>33</v>
      </c>
      <c r="V41" s="155">
        <v>645</v>
      </c>
      <c r="W41" s="155">
        <v>630</v>
      </c>
      <c r="X41" s="155">
        <v>51</v>
      </c>
      <c r="Y41" s="155">
        <v>1026</v>
      </c>
      <c r="Z41" s="155">
        <v>34</v>
      </c>
      <c r="AA41" s="155">
        <v>676</v>
      </c>
      <c r="AB41" s="155">
        <v>312</v>
      </c>
      <c r="AC41" s="155">
        <v>4</v>
      </c>
      <c r="AD41" s="42"/>
      <c r="AE41" s="62" t="s">
        <v>733</v>
      </c>
      <c r="AF41" s="42"/>
      <c r="AG41" s="46"/>
      <c r="AH41" s="155">
        <v>1445</v>
      </c>
      <c r="AI41" s="155">
        <v>1349</v>
      </c>
      <c r="AJ41" s="155">
        <v>118</v>
      </c>
      <c r="AK41" s="155">
        <v>619</v>
      </c>
      <c r="AL41" s="155">
        <v>597</v>
      </c>
      <c r="AM41" s="155">
        <v>15</v>
      </c>
      <c r="AN41" s="155">
        <v>96</v>
      </c>
      <c r="AO41" s="155">
        <v>4</v>
      </c>
      <c r="AP41" s="155">
        <v>66</v>
      </c>
      <c r="AQ41" s="155">
        <v>25</v>
      </c>
      <c r="AR41" s="66">
        <v>1</v>
      </c>
      <c r="AS41" s="66">
        <v>845</v>
      </c>
      <c r="AT41" s="66">
        <v>772</v>
      </c>
      <c r="AU41" s="66">
        <v>23</v>
      </c>
      <c r="AV41" s="66">
        <v>537</v>
      </c>
      <c r="AW41" s="66">
        <v>195</v>
      </c>
      <c r="AX41" s="66">
        <v>17</v>
      </c>
      <c r="AY41" s="66">
        <v>73</v>
      </c>
      <c r="AZ41" s="66">
        <v>6</v>
      </c>
      <c r="BA41" s="66">
        <v>42</v>
      </c>
      <c r="BB41" s="66">
        <v>24</v>
      </c>
      <c r="BC41" s="66">
        <v>1</v>
      </c>
      <c r="BD41" s="66">
        <v>0</v>
      </c>
      <c r="BE41" s="66">
        <v>0</v>
      </c>
      <c r="BF41" s="66">
        <v>0</v>
      </c>
    </row>
    <row r="42" spans="1:58" ht="13.7" customHeight="1">
      <c r="A42" s="42"/>
      <c r="B42" s="62" t="s">
        <v>734</v>
      </c>
      <c r="C42" s="42"/>
      <c r="D42" s="46"/>
      <c r="E42" s="155">
        <v>7603</v>
      </c>
      <c r="F42" s="66">
        <v>6083</v>
      </c>
      <c r="G42" s="66">
        <v>1520</v>
      </c>
      <c r="H42" s="155">
        <v>4064</v>
      </c>
      <c r="I42" s="155">
        <v>3564</v>
      </c>
      <c r="J42" s="155">
        <v>45</v>
      </c>
      <c r="K42" s="155">
        <v>1737</v>
      </c>
      <c r="L42" s="155">
        <v>1746</v>
      </c>
      <c r="M42" s="155">
        <v>36</v>
      </c>
      <c r="N42" s="155">
        <v>500</v>
      </c>
      <c r="O42" s="155">
        <v>21</v>
      </c>
      <c r="P42" s="155">
        <v>360</v>
      </c>
      <c r="Q42" s="155">
        <v>119</v>
      </c>
      <c r="R42" s="155">
        <v>0</v>
      </c>
      <c r="S42" s="155">
        <v>2091</v>
      </c>
      <c r="T42" s="155">
        <v>1161</v>
      </c>
      <c r="U42" s="155">
        <v>17</v>
      </c>
      <c r="V42" s="155">
        <v>552</v>
      </c>
      <c r="W42" s="155">
        <v>575</v>
      </c>
      <c r="X42" s="155">
        <v>17</v>
      </c>
      <c r="Y42" s="155">
        <v>930</v>
      </c>
      <c r="Z42" s="155">
        <v>39</v>
      </c>
      <c r="AA42" s="155">
        <v>614</v>
      </c>
      <c r="AB42" s="155">
        <v>273</v>
      </c>
      <c r="AC42" s="155">
        <v>4</v>
      </c>
      <c r="AD42" s="42"/>
      <c r="AE42" s="62" t="s">
        <v>734</v>
      </c>
      <c r="AF42" s="42"/>
      <c r="AG42" s="46"/>
      <c r="AH42" s="155">
        <v>1164</v>
      </c>
      <c r="AI42" s="155">
        <v>1125</v>
      </c>
      <c r="AJ42" s="155">
        <v>129</v>
      </c>
      <c r="AK42" s="155">
        <v>540</v>
      </c>
      <c r="AL42" s="155">
        <v>444</v>
      </c>
      <c r="AM42" s="155">
        <v>12</v>
      </c>
      <c r="AN42" s="155">
        <v>39</v>
      </c>
      <c r="AO42" s="155">
        <v>1</v>
      </c>
      <c r="AP42" s="155">
        <v>20</v>
      </c>
      <c r="AQ42" s="155">
        <v>18</v>
      </c>
      <c r="AR42" s="66">
        <v>0</v>
      </c>
      <c r="AS42" s="66">
        <v>284</v>
      </c>
      <c r="AT42" s="66">
        <v>233</v>
      </c>
      <c r="AU42" s="66">
        <v>4</v>
      </c>
      <c r="AV42" s="66">
        <v>113</v>
      </c>
      <c r="AW42" s="66">
        <v>98</v>
      </c>
      <c r="AX42" s="66">
        <v>18</v>
      </c>
      <c r="AY42" s="66">
        <v>51</v>
      </c>
      <c r="AZ42" s="66">
        <v>3</v>
      </c>
      <c r="BA42" s="66">
        <v>16</v>
      </c>
      <c r="BB42" s="66">
        <v>32</v>
      </c>
      <c r="BC42" s="66">
        <v>0</v>
      </c>
      <c r="BD42" s="66">
        <v>0</v>
      </c>
      <c r="BE42" s="66">
        <v>0</v>
      </c>
      <c r="BF42" s="66">
        <v>0</v>
      </c>
    </row>
    <row r="43" spans="1:58" ht="13.7" customHeight="1">
      <c r="A43" s="1045" t="s">
        <v>735</v>
      </c>
      <c r="B43" s="1045"/>
      <c r="C43" s="1045"/>
      <c r="D43" s="46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045" t="s">
        <v>735</v>
      </c>
      <c r="AE43" s="1045"/>
      <c r="AF43" s="1045"/>
      <c r="AG43" s="46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</row>
    <row r="44" spans="1:58" ht="13.7" customHeight="1">
      <c r="A44" s="42"/>
      <c r="B44" s="62" t="s">
        <v>725</v>
      </c>
      <c r="C44" s="42"/>
      <c r="D44" s="46"/>
      <c r="E44" s="155">
        <v>16910.702750283035</v>
      </c>
      <c r="F44" s="66">
        <v>12664.231410136523</v>
      </c>
      <c r="G44" s="66">
        <v>4246.4713401465024</v>
      </c>
      <c r="H44" s="155">
        <v>2127.6547707101104</v>
      </c>
      <c r="I44" s="155">
        <v>2006.8261538488325</v>
      </c>
      <c r="J44" s="155">
        <v>27.422078358569586</v>
      </c>
      <c r="K44" s="155">
        <v>711.13538859373716</v>
      </c>
      <c r="L44" s="155">
        <v>1130.945136140107</v>
      </c>
      <c r="M44" s="155">
        <v>137.32355075641948</v>
      </c>
      <c r="N44" s="155">
        <v>120.82861686127855</v>
      </c>
      <c r="O44" s="155">
        <v>7.6298701712235184</v>
      </c>
      <c r="P44" s="155">
        <v>67.740959166336282</v>
      </c>
      <c r="Q44" s="155">
        <v>45.45778752371875</v>
      </c>
      <c r="R44" s="155">
        <v>0</v>
      </c>
      <c r="S44" s="155">
        <v>4290.0799180541044</v>
      </c>
      <c r="T44" s="155">
        <v>2055.2779196828455</v>
      </c>
      <c r="U44" s="155">
        <v>42.942934411223348</v>
      </c>
      <c r="V44" s="155">
        <v>920.14376728440402</v>
      </c>
      <c r="W44" s="155">
        <v>1026.9781123279695</v>
      </c>
      <c r="X44" s="155">
        <v>65.213105659249649</v>
      </c>
      <c r="Y44" s="155">
        <v>2234.8019983712552</v>
      </c>
      <c r="Z44" s="155">
        <v>51.092157515627576</v>
      </c>
      <c r="AA44" s="155">
        <v>1338.8653627378428</v>
      </c>
      <c r="AB44" s="155">
        <v>809.28647680734946</v>
      </c>
      <c r="AC44" s="155">
        <v>35.558001310437334</v>
      </c>
      <c r="AD44" s="42"/>
      <c r="AE44" s="62" t="s">
        <v>725</v>
      </c>
      <c r="AF44" s="42"/>
      <c r="AG44" s="46"/>
      <c r="AH44" s="155">
        <v>2411.3920122710824</v>
      </c>
      <c r="AI44" s="155">
        <v>2360.4438550317664</v>
      </c>
      <c r="AJ44" s="155">
        <v>32.419327276604335</v>
      </c>
      <c r="AK44" s="155">
        <v>990.19084707032187</v>
      </c>
      <c r="AL44" s="155">
        <v>1207.8090958173509</v>
      </c>
      <c r="AM44" s="155">
        <v>130.02458486748768</v>
      </c>
      <c r="AN44" s="155">
        <v>50.948157239316309</v>
      </c>
      <c r="AO44" s="155">
        <v>0</v>
      </c>
      <c r="AP44" s="155">
        <v>38.562301283559584</v>
      </c>
      <c r="AQ44" s="155">
        <v>12.385855955756725</v>
      </c>
      <c r="AR44" s="66">
        <v>0</v>
      </c>
      <c r="AS44" s="66">
        <v>4644.8265654051438</v>
      </c>
      <c r="AT44" s="66">
        <v>3936.5149342167065</v>
      </c>
      <c r="AU44" s="66">
        <v>4.0355202096266831</v>
      </c>
      <c r="AV44" s="66">
        <v>2169.6102773970592</v>
      </c>
      <c r="AW44" s="66">
        <v>1681.3376974220846</v>
      </c>
      <c r="AX44" s="66">
        <v>81.5314391879364</v>
      </c>
      <c r="AY44" s="66">
        <v>708.31163118843699</v>
      </c>
      <c r="AZ44" s="66">
        <v>22.214492003147058</v>
      </c>
      <c r="BA44" s="66">
        <v>356.03553633533124</v>
      </c>
      <c r="BB44" s="66">
        <v>297.79844495522224</v>
      </c>
      <c r="BC44" s="66">
        <v>32.263157894736842</v>
      </c>
      <c r="BD44" s="66">
        <v>3436.7494838425823</v>
      </c>
      <c r="BE44" s="66">
        <v>2305.1685473563671</v>
      </c>
      <c r="BF44" s="66">
        <v>1131.5809364862148</v>
      </c>
    </row>
    <row r="45" spans="1:58" ht="13.7" customHeight="1">
      <c r="A45" s="42"/>
      <c r="B45" s="62" t="s">
        <v>726</v>
      </c>
      <c r="C45" s="42"/>
      <c r="D45" s="46"/>
      <c r="E45" s="155">
        <v>7487.0495933439124</v>
      </c>
      <c r="F45" s="66">
        <v>5900.8807787929491</v>
      </c>
      <c r="G45" s="66">
        <v>1586.1688145509586</v>
      </c>
      <c r="H45" s="155">
        <v>1085.2917771454202</v>
      </c>
      <c r="I45" s="155">
        <v>962.55619713979149</v>
      </c>
      <c r="J45" s="155">
        <v>0</v>
      </c>
      <c r="K45" s="155">
        <v>333.61552780080854</v>
      </c>
      <c r="L45" s="155">
        <v>571.22464964881613</v>
      </c>
      <c r="M45" s="155">
        <v>57.716019690167094</v>
      </c>
      <c r="N45" s="155">
        <v>122.73558000562818</v>
      </c>
      <c r="O45" s="155">
        <v>0</v>
      </c>
      <c r="P45" s="155">
        <v>53.980734915429174</v>
      </c>
      <c r="Q45" s="155">
        <v>56.56616590181703</v>
      </c>
      <c r="R45" s="155">
        <v>12.188679188381968</v>
      </c>
      <c r="S45" s="155">
        <v>1604.5982428421737</v>
      </c>
      <c r="T45" s="155">
        <v>805.55069067758416</v>
      </c>
      <c r="U45" s="155">
        <v>15.980595922821244</v>
      </c>
      <c r="V45" s="155">
        <v>448.12124267347991</v>
      </c>
      <c r="W45" s="155">
        <v>310.42028270316666</v>
      </c>
      <c r="X45" s="155">
        <v>31.028569378116448</v>
      </c>
      <c r="Y45" s="155">
        <v>799.04755216458943</v>
      </c>
      <c r="Z45" s="155">
        <v>4.7500000000000071</v>
      </c>
      <c r="AA45" s="155">
        <v>475.92873203522834</v>
      </c>
      <c r="AB45" s="155">
        <v>315.89868760706793</v>
      </c>
      <c r="AC45" s="155">
        <v>2.4701325222930519</v>
      </c>
      <c r="AD45" s="42"/>
      <c r="AE45" s="62" t="s">
        <v>726</v>
      </c>
      <c r="AF45" s="42"/>
      <c r="AG45" s="46"/>
      <c r="AH45" s="155">
        <v>1627.4735593082744</v>
      </c>
      <c r="AI45" s="155">
        <v>1533.4632538879557</v>
      </c>
      <c r="AJ45" s="155">
        <v>4.1999994750001663</v>
      </c>
      <c r="AK45" s="155">
        <v>1011.9663778169507</v>
      </c>
      <c r="AL45" s="155">
        <v>489.54800484636178</v>
      </c>
      <c r="AM45" s="155">
        <v>27.748871749642838</v>
      </c>
      <c r="AN45" s="155">
        <v>94.010305420318929</v>
      </c>
      <c r="AO45" s="155">
        <v>0</v>
      </c>
      <c r="AP45" s="155">
        <v>38.315821082202035</v>
      </c>
      <c r="AQ45" s="155">
        <v>55.694484338116894</v>
      </c>
      <c r="AR45" s="66">
        <v>0</v>
      </c>
      <c r="AS45" s="66">
        <v>2530.1829077426532</v>
      </c>
      <c r="AT45" s="66">
        <v>2165.7761741992099</v>
      </c>
      <c r="AU45" s="66">
        <v>87.077300000328393</v>
      </c>
      <c r="AV45" s="66">
        <v>941.49565179431704</v>
      </c>
      <c r="AW45" s="66">
        <v>1124.8395862575969</v>
      </c>
      <c r="AX45" s="66">
        <v>12.363636146968044</v>
      </c>
      <c r="AY45" s="66">
        <v>364.40673354344347</v>
      </c>
      <c r="AZ45" s="66">
        <v>14.736161068229386</v>
      </c>
      <c r="BA45" s="66">
        <v>132.38966150283829</v>
      </c>
      <c r="BB45" s="66">
        <v>204.91727482540782</v>
      </c>
      <c r="BC45" s="66">
        <v>12.363636146968044</v>
      </c>
      <c r="BD45" s="66">
        <v>639.50310630538797</v>
      </c>
      <c r="BE45" s="66">
        <v>433.53446288840865</v>
      </c>
      <c r="BF45" s="66">
        <v>205.96864341697929</v>
      </c>
    </row>
    <row r="46" spans="1:58" ht="13.7" customHeight="1">
      <c r="A46" s="42"/>
      <c r="B46" s="62" t="s">
        <v>727</v>
      </c>
      <c r="C46" s="42"/>
      <c r="D46" s="46"/>
      <c r="E46" s="155">
        <v>16940.804802771272</v>
      </c>
      <c r="F46" s="66">
        <v>13086.580620616081</v>
      </c>
      <c r="G46" s="66">
        <v>3854.2241821552011</v>
      </c>
      <c r="H46" s="155">
        <v>3197.0719384485278</v>
      </c>
      <c r="I46" s="155">
        <v>2781.218352673101</v>
      </c>
      <c r="J46" s="155">
        <v>3</v>
      </c>
      <c r="K46" s="155">
        <v>1507.0442636985326</v>
      </c>
      <c r="L46" s="155">
        <v>1135.7788640043846</v>
      </c>
      <c r="M46" s="155">
        <v>135.39522497018336</v>
      </c>
      <c r="N46" s="155">
        <v>415.85358577542524</v>
      </c>
      <c r="O46" s="155">
        <v>1</v>
      </c>
      <c r="P46" s="155">
        <v>318.58333679632841</v>
      </c>
      <c r="Q46" s="155">
        <v>96.27024897909682</v>
      </c>
      <c r="R46" s="155">
        <v>0</v>
      </c>
      <c r="S46" s="155">
        <v>4349.2814449194884</v>
      </c>
      <c r="T46" s="155">
        <v>1978.9010534213771</v>
      </c>
      <c r="U46" s="155">
        <v>55.282866885588064</v>
      </c>
      <c r="V46" s="155">
        <v>894.73564920032004</v>
      </c>
      <c r="W46" s="155">
        <v>1005.324780194387</v>
      </c>
      <c r="X46" s="155">
        <v>23.557757141081094</v>
      </c>
      <c r="Y46" s="155">
        <v>2370.3803914981122</v>
      </c>
      <c r="Z46" s="155">
        <v>115.26881425272589</v>
      </c>
      <c r="AA46" s="155">
        <v>1555.9916423314346</v>
      </c>
      <c r="AB46" s="155">
        <v>662.07826844832243</v>
      </c>
      <c r="AC46" s="155">
        <v>37.041666465628445</v>
      </c>
      <c r="AD46" s="42"/>
      <c r="AE46" s="62" t="s">
        <v>727</v>
      </c>
      <c r="AF46" s="42"/>
      <c r="AG46" s="46"/>
      <c r="AH46" s="155">
        <v>3918.4110843630838</v>
      </c>
      <c r="AI46" s="155">
        <v>3745.4177931516374</v>
      </c>
      <c r="AJ46" s="155">
        <v>82.238655685323124</v>
      </c>
      <c r="AK46" s="155">
        <v>2475.5710902948958</v>
      </c>
      <c r="AL46" s="155">
        <v>1123.0521696222365</v>
      </c>
      <c r="AM46" s="155">
        <v>64.555877549183592</v>
      </c>
      <c r="AN46" s="155">
        <v>172.99329121144567</v>
      </c>
      <c r="AO46" s="155">
        <v>0</v>
      </c>
      <c r="AP46" s="155">
        <v>77.83091435605769</v>
      </c>
      <c r="AQ46" s="155">
        <v>95.16237685538799</v>
      </c>
      <c r="AR46" s="66">
        <v>0</v>
      </c>
      <c r="AS46" s="66">
        <v>4849.6023018096375</v>
      </c>
      <c r="AT46" s="66">
        <v>4258.2179635012772</v>
      </c>
      <c r="AU46" s="66">
        <v>76.717509768071096</v>
      </c>
      <c r="AV46" s="66">
        <v>1636.7864050788658</v>
      </c>
      <c r="AW46" s="66">
        <v>2437.9884742870909</v>
      </c>
      <c r="AX46" s="66">
        <v>106.72557436724904</v>
      </c>
      <c r="AY46" s="66">
        <v>591.38433830836061</v>
      </c>
      <c r="AZ46" s="66">
        <v>0</v>
      </c>
      <c r="BA46" s="66">
        <v>160.48306366391608</v>
      </c>
      <c r="BB46" s="66">
        <v>411.80364349003963</v>
      </c>
      <c r="BC46" s="66">
        <v>19.097631154405001</v>
      </c>
      <c r="BD46" s="66">
        <v>626.43803323053976</v>
      </c>
      <c r="BE46" s="66">
        <v>322.82545786868371</v>
      </c>
      <c r="BF46" s="66">
        <v>303.61257536185605</v>
      </c>
    </row>
    <row r="47" spans="1:58" ht="13.7" customHeight="1">
      <c r="A47" s="102"/>
      <c r="B47" s="62" t="s">
        <v>728</v>
      </c>
      <c r="C47" s="102"/>
      <c r="D47" s="46"/>
      <c r="E47" s="155">
        <v>25183.250599997002</v>
      </c>
      <c r="F47" s="66">
        <v>19399.726434802131</v>
      </c>
      <c r="G47" s="66">
        <v>5783.5241651948545</v>
      </c>
      <c r="H47" s="155">
        <v>6373.0656262395241</v>
      </c>
      <c r="I47" s="155">
        <v>5667.8666655257293</v>
      </c>
      <c r="J47" s="155">
        <v>73.113018216736123</v>
      </c>
      <c r="K47" s="155">
        <v>2824.252020870792</v>
      </c>
      <c r="L47" s="155">
        <v>2609.6793946634607</v>
      </c>
      <c r="M47" s="155">
        <v>160.82223177474776</v>
      </c>
      <c r="N47" s="155">
        <v>705.19896071379821</v>
      </c>
      <c r="O47" s="155">
        <v>13.233923323240218</v>
      </c>
      <c r="P47" s="155">
        <v>476.6272322562628</v>
      </c>
      <c r="Q47" s="155">
        <v>212.86767261200228</v>
      </c>
      <c r="R47" s="155">
        <v>2.4701325222930519</v>
      </c>
      <c r="S47" s="155">
        <v>6009.0841944331187</v>
      </c>
      <c r="T47" s="155">
        <v>2598.1037238798308</v>
      </c>
      <c r="U47" s="155">
        <v>31.518626444720955</v>
      </c>
      <c r="V47" s="155">
        <v>1313.139672079215</v>
      </c>
      <c r="W47" s="155">
        <v>1167.2814041101387</v>
      </c>
      <c r="X47" s="155">
        <v>86.164021245751542</v>
      </c>
      <c r="Y47" s="155">
        <v>3410.9804705532961</v>
      </c>
      <c r="Z47" s="155">
        <v>139.27390285599077</v>
      </c>
      <c r="AA47" s="155">
        <v>2282.6266543612851</v>
      </c>
      <c r="AB47" s="155">
        <v>982.67175007071137</v>
      </c>
      <c r="AC47" s="155">
        <v>6.408163265306122</v>
      </c>
      <c r="AD47" s="102"/>
      <c r="AE47" s="62" t="s">
        <v>728</v>
      </c>
      <c r="AF47" s="102"/>
      <c r="AG47" s="46"/>
      <c r="AH47" s="155">
        <v>5404.2504254451369</v>
      </c>
      <c r="AI47" s="155">
        <v>5121.9813347227391</v>
      </c>
      <c r="AJ47" s="155">
        <v>36.114151010200338</v>
      </c>
      <c r="AK47" s="155">
        <v>2845.3749712178596</v>
      </c>
      <c r="AL47" s="155">
        <v>2143.6455137550529</v>
      </c>
      <c r="AM47" s="155">
        <v>96.846698739624685</v>
      </c>
      <c r="AN47" s="155">
        <v>282.26909072239846</v>
      </c>
      <c r="AO47" s="155">
        <v>0</v>
      </c>
      <c r="AP47" s="155">
        <v>119.3976011265453</v>
      </c>
      <c r="AQ47" s="155">
        <v>160.47148969690576</v>
      </c>
      <c r="AR47" s="66">
        <v>2.3999998989473723</v>
      </c>
      <c r="AS47" s="66">
        <v>7210.6316574227276</v>
      </c>
      <c r="AT47" s="66">
        <v>5902.2667679353799</v>
      </c>
      <c r="AU47" s="66">
        <v>131.02098193151397</v>
      </c>
      <c r="AV47" s="66">
        <v>3266.3633324656375</v>
      </c>
      <c r="AW47" s="66">
        <v>2373.459467848646</v>
      </c>
      <c r="AX47" s="66">
        <v>131.42298568958012</v>
      </c>
      <c r="AY47" s="66">
        <v>1308.3648894873463</v>
      </c>
      <c r="AZ47" s="66">
        <v>8.4383153205915313</v>
      </c>
      <c r="BA47" s="66">
        <v>707.81545612142804</v>
      </c>
      <c r="BB47" s="66">
        <v>572.21111239702032</v>
      </c>
      <c r="BC47" s="66">
        <v>19.900005648306639</v>
      </c>
      <c r="BD47" s="66">
        <v>186.21869645648036</v>
      </c>
      <c r="BE47" s="66">
        <v>109.50794273846358</v>
      </c>
      <c r="BF47" s="66">
        <v>76.71075371801679</v>
      </c>
    </row>
    <row r="48" spans="1:58" ht="13.7" customHeight="1">
      <c r="A48" s="102"/>
      <c r="B48" s="62" t="s">
        <v>729</v>
      </c>
      <c r="C48" s="102"/>
      <c r="D48" s="46"/>
      <c r="E48" s="155">
        <v>15518.156281728061</v>
      </c>
      <c r="F48" s="66">
        <v>11850.421444536783</v>
      </c>
      <c r="G48" s="66">
        <v>3667.734837191264</v>
      </c>
      <c r="H48" s="155">
        <v>3383.868632477659</v>
      </c>
      <c r="I48" s="155">
        <v>3139.9929837653585</v>
      </c>
      <c r="J48" s="155">
        <v>69.727924946754584</v>
      </c>
      <c r="K48" s="155">
        <v>1772.1700875772747</v>
      </c>
      <c r="L48" s="155">
        <v>1179.1847242427045</v>
      </c>
      <c r="M48" s="155">
        <v>118.91024699862655</v>
      </c>
      <c r="N48" s="155">
        <v>243.87564871229984</v>
      </c>
      <c r="O48" s="155">
        <v>9.2009421211863405</v>
      </c>
      <c r="P48" s="155">
        <v>165.94424375900491</v>
      </c>
      <c r="Q48" s="155">
        <v>62.230462918646957</v>
      </c>
      <c r="R48" s="155">
        <v>6.499999913461572</v>
      </c>
      <c r="S48" s="155">
        <v>4182.9943769091487</v>
      </c>
      <c r="T48" s="155">
        <v>1944.0347774610973</v>
      </c>
      <c r="U48" s="155">
        <v>31.991198055026377</v>
      </c>
      <c r="V48" s="155">
        <v>1050.2682666153819</v>
      </c>
      <c r="W48" s="155">
        <v>810.40536102217004</v>
      </c>
      <c r="X48" s="155">
        <v>51.369951768519272</v>
      </c>
      <c r="Y48" s="155">
        <v>2238.959599448051</v>
      </c>
      <c r="Z48" s="155">
        <v>96.833070587951127</v>
      </c>
      <c r="AA48" s="155">
        <v>1453.9740221050636</v>
      </c>
      <c r="AB48" s="155">
        <v>683.62309483669026</v>
      </c>
      <c r="AC48" s="155">
        <v>4.5294119183466472</v>
      </c>
      <c r="AD48" s="102"/>
      <c r="AE48" s="62" t="s">
        <v>729</v>
      </c>
      <c r="AF48" s="102"/>
      <c r="AG48" s="46"/>
      <c r="AH48" s="155">
        <v>2818.7703306822118</v>
      </c>
      <c r="AI48" s="155">
        <v>2612.4861295163696</v>
      </c>
      <c r="AJ48" s="155">
        <v>44.165738950159863</v>
      </c>
      <c r="AK48" s="155">
        <v>1426.9000243284499</v>
      </c>
      <c r="AL48" s="155">
        <v>1120.4628906104383</v>
      </c>
      <c r="AM48" s="155">
        <v>20.957475627322363</v>
      </c>
      <c r="AN48" s="155">
        <v>206.28420116584292</v>
      </c>
      <c r="AO48" s="155">
        <v>6.3750000000000036</v>
      </c>
      <c r="AP48" s="155">
        <v>126.6317577614854</v>
      </c>
      <c r="AQ48" s="155">
        <v>63.004716131630268</v>
      </c>
      <c r="AR48" s="66">
        <v>10.272727272727273</v>
      </c>
      <c r="AS48" s="66">
        <v>5132.5229416590391</v>
      </c>
      <c r="AT48" s="66">
        <v>4153.9075537939671</v>
      </c>
      <c r="AU48" s="66">
        <v>121.5198834819635</v>
      </c>
      <c r="AV48" s="66">
        <v>2214.8589813627923</v>
      </c>
      <c r="AW48" s="66">
        <v>1744.5197564691341</v>
      </c>
      <c r="AX48" s="66">
        <v>73.008932480077007</v>
      </c>
      <c r="AY48" s="66">
        <v>978.6153878650714</v>
      </c>
      <c r="AZ48" s="66">
        <v>7.41903157443135</v>
      </c>
      <c r="BA48" s="66">
        <v>335.18509596928357</v>
      </c>
      <c r="BB48" s="66">
        <v>619.04284378658804</v>
      </c>
      <c r="BC48" s="66">
        <v>16.968416534768664</v>
      </c>
      <c r="BD48" s="66">
        <v>0</v>
      </c>
      <c r="BE48" s="66">
        <v>0</v>
      </c>
      <c r="BF48" s="66">
        <v>0</v>
      </c>
    </row>
    <row r="49" spans="1:58" ht="13.7" customHeight="1">
      <c r="A49" s="102"/>
      <c r="B49" s="62" t="s">
        <v>730</v>
      </c>
      <c r="C49" s="102"/>
      <c r="D49" s="46"/>
      <c r="E49" s="155">
        <v>19374.561808604769</v>
      </c>
      <c r="F49" s="66">
        <v>15461.07353506678</v>
      </c>
      <c r="G49" s="66">
        <v>3913.4882735379952</v>
      </c>
      <c r="H49" s="155">
        <v>5236.4038351945273</v>
      </c>
      <c r="I49" s="155">
        <v>4763.2440047070231</v>
      </c>
      <c r="J49" s="155">
        <v>59.653997661708253</v>
      </c>
      <c r="K49" s="155">
        <v>2712.4088278675504</v>
      </c>
      <c r="L49" s="155">
        <v>1828.3798002907165</v>
      </c>
      <c r="M49" s="155">
        <v>162.80137888704817</v>
      </c>
      <c r="N49" s="155">
        <v>473.15983048750155</v>
      </c>
      <c r="O49" s="155">
        <v>8.886554775489504</v>
      </c>
      <c r="P49" s="155">
        <v>372.97794084272476</v>
      </c>
      <c r="Q49" s="155">
        <v>86.581049155001494</v>
      </c>
      <c r="R49" s="155">
        <v>4.7142857142857135</v>
      </c>
      <c r="S49" s="155">
        <v>4834.8560593549628</v>
      </c>
      <c r="T49" s="155">
        <v>2367.2815244565172</v>
      </c>
      <c r="U49" s="155">
        <v>64.025237511723049</v>
      </c>
      <c r="V49" s="155">
        <v>1123.7813054819756</v>
      </c>
      <c r="W49" s="155">
        <v>1118.4174947575268</v>
      </c>
      <c r="X49" s="155">
        <v>61.057486705294131</v>
      </c>
      <c r="Y49" s="155">
        <v>2467.5745348984474</v>
      </c>
      <c r="Z49" s="155">
        <v>66.567295880762885</v>
      </c>
      <c r="AA49" s="155">
        <v>1794.017634892989</v>
      </c>
      <c r="AB49" s="155">
        <v>598.04172891772077</v>
      </c>
      <c r="AC49" s="155">
        <v>8.9478752069754215</v>
      </c>
      <c r="AD49" s="102"/>
      <c r="AE49" s="62" t="s">
        <v>730</v>
      </c>
      <c r="AF49" s="102"/>
      <c r="AG49" s="46"/>
      <c r="AH49" s="155">
        <v>4661.8536466482419</v>
      </c>
      <c r="AI49" s="155">
        <v>4235.8929882989487</v>
      </c>
      <c r="AJ49" s="155">
        <v>72.753110127635097</v>
      </c>
      <c r="AK49" s="155">
        <v>2503.2862624591912</v>
      </c>
      <c r="AL49" s="155">
        <v>1643.0303956649218</v>
      </c>
      <c r="AM49" s="155">
        <v>16.823220047200142</v>
      </c>
      <c r="AN49" s="155">
        <v>425.96065834929431</v>
      </c>
      <c r="AO49" s="155">
        <v>5.9373446216910182</v>
      </c>
      <c r="AP49" s="155">
        <v>359.34131228403061</v>
      </c>
      <c r="AQ49" s="155">
        <v>60.682001443572595</v>
      </c>
      <c r="AR49" s="66">
        <v>0</v>
      </c>
      <c r="AS49" s="66">
        <v>4641.4482674070341</v>
      </c>
      <c r="AT49" s="66">
        <v>4094.6550176042829</v>
      </c>
      <c r="AU49" s="66">
        <v>49.071194456876945</v>
      </c>
      <c r="AV49" s="66">
        <v>2420.2092816325494</v>
      </c>
      <c r="AW49" s="66">
        <v>1533.8775809992396</v>
      </c>
      <c r="AX49" s="66">
        <v>91.496960515618454</v>
      </c>
      <c r="AY49" s="66">
        <v>546.79324980275146</v>
      </c>
      <c r="AZ49" s="66">
        <v>6.5694444317862928</v>
      </c>
      <c r="BA49" s="66">
        <v>339.56318955676875</v>
      </c>
      <c r="BB49" s="66">
        <v>195.95473328266411</v>
      </c>
      <c r="BC49" s="66">
        <v>4.7058825315325441</v>
      </c>
      <c r="BD49" s="66">
        <v>0</v>
      </c>
      <c r="BE49" s="66">
        <v>0</v>
      </c>
      <c r="BF49" s="66">
        <v>0</v>
      </c>
    </row>
    <row r="50" spans="1:58" ht="13.7" customHeight="1">
      <c r="A50" s="102"/>
      <c r="B50" s="62" t="s">
        <v>731</v>
      </c>
      <c r="C50" s="102"/>
      <c r="D50" s="46"/>
      <c r="E50" s="155">
        <v>6485.7044432482353</v>
      </c>
      <c r="F50" s="66">
        <v>5078.7549831820988</v>
      </c>
      <c r="G50" s="66">
        <v>1406.949460066134</v>
      </c>
      <c r="H50" s="155">
        <v>2320.7306979994869</v>
      </c>
      <c r="I50" s="155">
        <v>2025.8944995635488</v>
      </c>
      <c r="J50" s="155">
        <v>50.080627559335056</v>
      </c>
      <c r="K50" s="155">
        <v>1247.4928399820526</v>
      </c>
      <c r="L50" s="155">
        <v>698.46287811614513</v>
      </c>
      <c r="M50" s="155">
        <v>29.85815390601595</v>
      </c>
      <c r="N50" s="155">
        <v>294.83619843593834</v>
      </c>
      <c r="O50" s="155">
        <v>16.223484889726624</v>
      </c>
      <c r="P50" s="155">
        <v>226.77517174195498</v>
      </c>
      <c r="Q50" s="155">
        <v>49.837541804256759</v>
      </c>
      <c r="R50" s="155">
        <v>2</v>
      </c>
      <c r="S50" s="155">
        <v>2143.4789338133355</v>
      </c>
      <c r="T50" s="155">
        <v>1141.7771405896754</v>
      </c>
      <c r="U50" s="155">
        <v>7</v>
      </c>
      <c r="V50" s="155">
        <v>563.71456692896629</v>
      </c>
      <c r="W50" s="155">
        <v>528.65441039540303</v>
      </c>
      <c r="X50" s="155">
        <v>42.408163265306122</v>
      </c>
      <c r="Y50" s="155">
        <v>1001.7017932236603</v>
      </c>
      <c r="Z50" s="155">
        <v>39.295068073583806</v>
      </c>
      <c r="AA50" s="155">
        <v>706.32875141793772</v>
      </c>
      <c r="AB50" s="155">
        <v>244.07797373213896</v>
      </c>
      <c r="AC50" s="155">
        <v>12</v>
      </c>
      <c r="AD50" s="102"/>
      <c r="AE50" s="62" t="s">
        <v>731</v>
      </c>
      <c r="AF50" s="102"/>
      <c r="AG50" s="46"/>
      <c r="AH50" s="155">
        <v>1156.9427985126074</v>
      </c>
      <c r="AI50" s="155">
        <v>1102.7687250130853</v>
      </c>
      <c r="AJ50" s="155">
        <v>67.848144469248894</v>
      </c>
      <c r="AK50" s="155">
        <v>574.65128005157646</v>
      </c>
      <c r="AL50" s="155">
        <v>446.56096701878687</v>
      </c>
      <c r="AM50" s="155">
        <v>13.708333473473486</v>
      </c>
      <c r="AN50" s="155">
        <v>54.174073499522343</v>
      </c>
      <c r="AO50" s="155">
        <v>2</v>
      </c>
      <c r="AP50" s="155">
        <v>34.124073840651363</v>
      </c>
      <c r="AQ50" s="155">
        <v>18.049999658870984</v>
      </c>
      <c r="AR50" s="66">
        <v>0</v>
      </c>
      <c r="AS50" s="66">
        <v>864.55201292280242</v>
      </c>
      <c r="AT50" s="66">
        <v>808.31461801578973</v>
      </c>
      <c r="AU50" s="66">
        <v>19</v>
      </c>
      <c r="AV50" s="66">
        <v>385.59265017156997</v>
      </c>
      <c r="AW50" s="66">
        <v>359.57911249262241</v>
      </c>
      <c r="AX50" s="66">
        <v>44.142855351597362</v>
      </c>
      <c r="AY50" s="66">
        <v>56.237394907012771</v>
      </c>
      <c r="AZ50" s="66">
        <v>0</v>
      </c>
      <c r="BA50" s="66">
        <v>26.8088238366933</v>
      </c>
      <c r="BB50" s="66">
        <v>28.428571070319471</v>
      </c>
      <c r="BC50" s="66">
        <v>1</v>
      </c>
      <c r="BD50" s="66">
        <v>0</v>
      </c>
      <c r="BE50" s="66">
        <v>0</v>
      </c>
      <c r="BF50" s="66">
        <v>0</v>
      </c>
    </row>
    <row r="51" spans="1:58" ht="13.7" customHeight="1">
      <c r="A51" s="102"/>
      <c r="B51" s="62" t="s">
        <v>732</v>
      </c>
      <c r="C51" s="102"/>
      <c r="D51" s="46"/>
      <c r="E51" s="155">
        <v>6616.215318751465</v>
      </c>
      <c r="F51" s="66">
        <v>5205.2167255504173</v>
      </c>
      <c r="G51" s="66">
        <v>1410.9985932010486</v>
      </c>
      <c r="H51" s="155">
        <v>2986.1399434358586</v>
      </c>
      <c r="I51" s="155">
        <v>2619.7421218617519</v>
      </c>
      <c r="J51" s="155">
        <v>40</v>
      </c>
      <c r="K51" s="155">
        <v>1642.0932267788585</v>
      </c>
      <c r="L51" s="155">
        <v>907.8988950828932</v>
      </c>
      <c r="M51" s="155">
        <v>29.750000000000014</v>
      </c>
      <c r="N51" s="155">
        <v>366.39782157410667</v>
      </c>
      <c r="O51" s="155">
        <v>14</v>
      </c>
      <c r="P51" s="155">
        <v>288.98965830880053</v>
      </c>
      <c r="Q51" s="155">
        <v>63.408163265306122</v>
      </c>
      <c r="R51" s="155">
        <v>0</v>
      </c>
      <c r="S51" s="155">
        <v>1845.9467840918601</v>
      </c>
      <c r="T51" s="155">
        <v>968.0752615093968</v>
      </c>
      <c r="U51" s="155">
        <v>15</v>
      </c>
      <c r="V51" s="155">
        <v>361.80505744307868</v>
      </c>
      <c r="W51" s="155">
        <v>555.27020406631812</v>
      </c>
      <c r="X51" s="155">
        <v>36</v>
      </c>
      <c r="Y51" s="155">
        <v>877.87152258246351</v>
      </c>
      <c r="Z51" s="155">
        <v>32.224489795918366</v>
      </c>
      <c r="AA51" s="155">
        <v>579.89053900100475</v>
      </c>
      <c r="AB51" s="155">
        <v>261.75649378554016</v>
      </c>
      <c r="AC51" s="155">
        <v>4</v>
      </c>
      <c r="AD51" s="102"/>
      <c r="AE51" s="62" t="s">
        <v>732</v>
      </c>
      <c r="AF51" s="102"/>
      <c r="AG51" s="46"/>
      <c r="AH51" s="155">
        <v>1143.9500197951752</v>
      </c>
      <c r="AI51" s="155">
        <v>1075.2207707506966</v>
      </c>
      <c r="AJ51" s="155">
        <v>55</v>
      </c>
      <c r="AK51" s="155">
        <v>573.4299332587774</v>
      </c>
      <c r="AL51" s="155">
        <v>415.69696392520143</v>
      </c>
      <c r="AM51" s="155">
        <v>31.093873566717804</v>
      </c>
      <c r="AN51" s="155">
        <v>68.729249044478536</v>
      </c>
      <c r="AO51" s="155">
        <v>13.364624522239268</v>
      </c>
      <c r="AP51" s="155">
        <v>48.364624522239268</v>
      </c>
      <c r="AQ51" s="155">
        <v>7</v>
      </c>
      <c r="AR51" s="66">
        <v>0</v>
      </c>
      <c r="AS51" s="66">
        <v>640.17857142857144</v>
      </c>
      <c r="AT51" s="66">
        <v>542.17857142857144</v>
      </c>
      <c r="AU51" s="66">
        <v>33.392857142857153</v>
      </c>
      <c r="AV51" s="66">
        <v>221.78571428571431</v>
      </c>
      <c r="AW51" s="66">
        <v>273</v>
      </c>
      <c r="AX51" s="66">
        <v>14</v>
      </c>
      <c r="AY51" s="66">
        <v>98</v>
      </c>
      <c r="AZ51" s="66">
        <v>3</v>
      </c>
      <c r="BA51" s="66">
        <v>47</v>
      </c>
      <c r="BB51" s="66">
        <v>46</v>
      </c>
      <c r="BC51" s="66">
        <v>2</v>
      </c>
      <c r="BD51" s="66">
        <v>0</v>
      </c>
      <c r="BE51" s="66">
        <v>0</v>
      </c>
      <c r="BF51" s="66">
        <v>0</v>
      </c>
    </row>
    <row r="52" spans="1:58" ht="13.7" customHeight="1">
      <c r="A52" s="102"/>
      <c r="B52" s="62" t="s">
        <v>733</v>
      </c>
      <c r="C52" s="102"/>
      <c r="D52" s="46"/>
      <c r="E52" s="155">
        <v>8463</v>
      </c>
      <c r="F52" s="66">
        <v>6700</v>
      </c>
      <c r="G52" s="66">
        <v>1763</v>
      </c>
      <c r="H52" s="155">
        <v>3959</v>
      </c>
      <c r="I52" s="155">
        <v>3509</v>
      </c>
      <c r="J52" s="155">
        <v>61</v>
      </c>
      <c r="K52" s="155">
        <v>2280</v>
      </c>
      <c r="L52" s="155">
        <v>1146</v>
      </c>
      <c r="M52" s="155">
        <v>22</v>
      </c>
      <c r="N52" s="155">
        <v>450</v>
      </c>
      <c r="O52" s="155">
        <v>30</v>
      </c>
      <c r="P52" s="155">
        <v>364</v>
      </c>
      <c r="Q52" s="155">
        <v>55</v>
      </c>
      <c r="R52" s="155">
        <v>1</v>
      </c>
      <c r="S52" s="155">
        <v>2625</v>
      </c>
      <c r="T52" s="155">
        <v>1493</v>
      </c>
      <c r="U52" s="155">
        <v>29</v>
      </c>
      <c r="V52" s="155">
        <v>741</v>
      </c>
      <c r="W52" s="155">
        <v>671</v>
      </c>
      <c r="X52" s="155">
        <v>52</v>
      </c>
      <c r="Y52" s="155">
        <v>1132</v>
      </c>
      <c r="Z52" s="155">
        <v>31</v>
      </c>
      <c r="AA52" s="155">
        <v>792</v>
      </c>
      <c r="AB52" s="155">
        <v>305</v>
      </c>
      <c r="AC52" s="155">
        <v>4</v>
      </c>
      <c r="AD52" s="102"/>
      <c r="AE52" s="62" t="s">
        <v>733</v>
      </c>
      <c r="AF52" s="102"/>
      <c r="AG52" s="46"/>
      <c r="AH52" s="155">
        <v>1440</v>
      </c>
      <c r="AI52" s="155">
        <v>1319</v>
      </c>
      <c r="AJ52" s="155">
        <v>74</v>
      </c>
      <c r="AK52" s="155">
        <v>629</v>
      </c>
      <c r="AL52" s="155">
        <v>600</v>
      </c>
      <c r="AM52" s="155">
        <v>16</v>
      </c>
      <c r="AN52" s="155">
        <v>121</v>
      </c>
      <c r="AO52" s="155">
        <v>4</v>
      </c>
      <c r="AP52" s="155">
        <v>82</v>
      </c>
      <c r="AQ52" s="155">
        <v>34</v>
      </c>
      <c r="AR52" s="66">
        <v>1</v>
      </c>
      <c r="AS52" s="66">
        <v>439</v>
      </c>
      <c r="AT52" s="66">
        <v>379</v>
      </c>
      <c r="AU52" s="66">
        <v>15</v>
      </c>
      <c r="AV52" s="66">
        <v>202</v>
      </c>
      <c r="AW52" s="66">
        <v>144</v>
      </c>
      <c r="AX52" s="66">
        <v>18</v>
      </c>
      <c r="AY52" s="66">
        <v>60</v>
      </c>
      <c r="AZ52" s="66">
        <v>5</v>
      </c>
      <c r="BA52" s="66">
        <v>33</v>
      </c>
      <c r="BB52" s="66">
        <v>21</v>
      </c>
      <c r="BC52" s="66">
        <v>1</v>
      </c>
      <c r="BD52" s="66">
        <v>0</v>
      </c>
      <c r="BE52" s="66">
        <v>0</v>
      </c>
      <c r="BF52" s="66">
        <v>0</v>
      </c>
    </row>
    <row r="53" spans="1:58" ht="13.7" customHeight="1">
      <c r="A53" s="102"/>
      <c r="B53" s="62" t="s">
        <v>734</v>
      </c>
      <c r="C53" s="102"/>
      <c r="D53" s="46"/>
      <c r="E53" s="155">
        <v>7420</v>
      </c>
      <c r="F53" s="66">
        <v>6053</v>
      </c>
      <c r="G53" s="66">
        <v>1367</v>
      </c>
      <c r="H53" s="155">
        <v>3744</v>
      </c>
      <c r="I53" s="155">
        <v>3277</v>
      </c>
      <c r="J53" s="155">
        <v>120</v>
      </c>
      <c r="K53" s="155">
        <v>1541</v>
      </c>
      <c r="L53" s="155">
        <v>1583</v>
      </c>
      <c r="M53" s="155">
        <v>33</v>
      </c>
      <c r="N53" s="155">
        <v>467</v>
      </c>
      <c r="O53" s="155">
        <v>22</v>
      </c>
      <c r="P53" s="155">
        <v>326</v>
      </c>
      <c r="Q53" s="155">
        <v>119</v>
      </c>
      <c r="R53" s="155">
        <v>0</v>
      </c>
      <c r="S53" s="155">
        <v>1896</v>
      </c>
      <c r="T53" s="155">
        <v>1062</v>
      </c>
      <c r="U53" s="155">
        <v>22</v>
      </c>
      <c r="V53" s="155">
        <v>502</v>
      </c>
      <c r="W53" s="155">
        <v>525</v>
      </c>
      <c r="X53" s="155">
        <v>13</v>
      </c>
      <c r="Y53" s="155">
        <v>834</v>
      </c>
      <c r="Z53" s="155">
        <v>40</v>
      </c>
      <c r="AA53" s="155">
        <v>523</v>
      </c>
      <c r="AB53" s="155">
        <v>267</v>
      </c>
      <c r="AC53" s="155">
        <v>4</v>
      </c>
      <c r="AD53" s="102"/>
      <c r="AE53" s="62" t="s">
        <v>734</v>
      </c>
      <c r="AF53" s="102"/>
      <c r="AG53" s="46"/>
      <c r="AH53" s="155">
        <v>1187</v>
      </c>
      <c r="AI53" s="155">
        <v>1172</v>
      </c>
      <c r="AJ53" s="155">
        <v>174</v>
      </c>
      <c r="AK53" s="155">
        <v>532</v>
      </c>
      <c r="AL53" s="155">
        <v>454</v>
      </c>
      <c r="AM53" s="155">
        <v>12</v>
      </c>
      <c r="AN53" s="155">
        <v>15</v>
      </c>
      <c r="AO53" s="155">
        <v>1</v>
      </c>
      <c r="AP53" s="155">
        <v>4</v>
      </c>
      <c r="AQ53" s="155">
        <v>10</v>
      </c>
      <c r="AR53" s="66">
        <v>0</v>
      </c>
      <c r="AS53" s="66">
        <v>593</v>
      </c>
      <c r="AT53" s="66">
        <v>542</v>
      </c>
      <c r="AU53" s="66">
        <v>4</v>
      </c>
      <c r="AV53" s="66">
        <v>386</v>
      </c>
      <c r="AW53" s="66">
        <v>135</v>
      </c>
      <c r="AX53" s="66">
        <v>17</v>
      </c>
      <c r="AY53" s="66">
        <v>51</v>
      </c>
      <c r="AZ53" s="66">
        <v>3</v>
      </c>
      <c r="BA53" s="66">
        <v>16</v>
      </c>
      <c r="BB53" s="66">
        <v>32</v>
      </c>
      <c r="BC53" s="66">
        <v>0</v>
      </c>
      <c r="BD53" s="66">
        <v>0</v>
      </c>
      <c r="BE53" s="66">
        <v>0</v>
      </c>
      <c r="BF53" s="66">
        <v>0</v>
      </c>
    </row>
    <row r="54" spans="1:58" ht="13.7" customHeight="1">
      <c r="A54" s="1045" t="s">
        <v>736</v>
      </c>
      <c r="B54" s="1045"/>
      <c r="C54" s="1045"/>
      <c r="D54" s="2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045" t="s">
        <v>736</v>
      </c>
      <c r="AE54" s="1045"/>
      <c r="AF54" s="1045"/>
      <c r="AG54" s="2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</row>
    <row r="55" spans="1:58" ht="13.7" customHeight="1">
      <c r="A55" s="44"/>
      <c r="B55" s="62" t="s">
        <v>725</v>
      </c>
      <c r="C55" s="44"/>
      <c r="D55" s="231"/>
      <c r="E55" s="155">
        <v>12771.900952474949</v>
      </c>
      <c r="F55" s="68">
        <v>9766.3444226770971</v>
      </c>
      <c r="G55" s="68">
        <v>3005.5565297978401</v>
      </c>
      <c r="H55" s="155">
        <v>668.86470236884156</v>
      </c>
      <c r="I55" s="155">
        <v>581.39966848758741</v>
      </c>
      <c r="J55" s="155">
        <v>0</v>
      </c>
      <c r="K55" s="155">
        <v>214.17037245810332</v>
      </c>
      <c r="L55" s="155">
        <v>339.68737502517394</v>
      </c>
      <c r="M55" s="155">
        <v>27.541921004310311</v>
      </c>
      <c r="N55" s="155">
        <v>87.465033881254101</v>
      </c>
      <c r="O55" s="155">
        <v>0</v>
      </c>
      <c r="P55" s="155">
        <v>38.533332714416723</v>
      </c>
      <c r="Q55" s="155">
        <v>36.743021978455417</v>
      </c>
      <c r="R55" s="155">
        <v>12.188679188381968</v>
      </c>
      <c r="S55" s="155">
        <v>1759.5882459638717</v>
      </c>
      <c r="T55" s="155">
        <v>885.40645595610522</v>
      </c>
      <c r="U55" s="155">
        <v>12.188679188381968</v>
      </c>
      <c r="V55" s="155">
        <v>425.92378498492951</v>
      </c>
      <c r="W55" s="155">
        <v>408.42122488776346</v>
      </c>
      <c r="X55" s="155">
        <v>38.872766895030381</v>
      </c>
      <c r="Y55" s="155">
        <v>874.18179000776649</v>
      </c>
      <c r="Z55" s="155">
        <v>18.657580374079611</v>
      </c>
      <c r="AA55" s="155">
        <v>526.46157396666251</v>
      </c>
      <c r="AB55" s="155">
        <v>328.06263566702489</v>
      </c>
      <c r="AC55" s="155">
        <v>1</v>
      </c>
      <c r="AD55" s="44"/>
      <c r="AE55" s="62" t="s">
        <v>725</v>
      </c>
      <c r="AF55" s="44"/>
      <c r="AG55" s="231"/>
      <c r="AH55" s="155">
        <v>2004.9259936951373</v>
      </c>
      <c r="AI55" s="155">
        <v>1854.4423069802456</v>
      </c>
      <c r="AJ55" s="155">
        <v>1</v>
      </c>
      <c r="AK55" s="155">
        <v>854.27022547727483</v>
      </c>
      <c r="AL55" s="155">
        <v>905.22470367640415</v>
      </c>
      <c r="AM55" s="155">
        <v>93.947377826566296</v>
      </c>
      <c r="AN55" s="155">
        <v>150.48368671489172</v>
      </c>
      <c r="AO55" s="155">
        <v>0</v>
      </c>
      <c r="AP55" s="155">
        <v>52.626794041704898</v>
      </c>
      <c r="AQ55" s="155">
        <v>97.856892673186834</v>
      </c>
      <c r="AR55" s="68">
        <v>0</v>
      </c>
      <c r="AS55" s="68">
        <v>4522.4244462343368</v>
      </c>
      <c r="AT55" s="68">
        <v>3926.8355412899714</v>
      </c>
      <c r="AU55" s="68">
        <v>35.872000904824056</v>
      </c>
      <c r="AV55" s="68">
        <v>1834.8421010107429</v>
      </c>
      <c r="AW55" s="68">
        <v>1910.6286776955756</v>
      </c>
      <c r="AX55" s="68">
        <v>145.49276167883005</v>
      </c>
      <c r="AY55" s="68">
        <v>595.58890494436423</v>
      </c>
      <c r="AZ55" s="68">
        <v>19.669037578023076</v>
      </c>
      <c r="BA55" s="68">
        <v>241.94130422707832</v>
      </c>
      <c r="BB55" s="68">
        <v>301.71540524452621</v>
      </c>
      <c r="BC55" s="68">
        <v>32.263157894736842</v>
      </c>
      <c r="BD55" s="68">
        <v>3816.0975642127501</v>
      </c>
      <c r="BE55" s="68">
        <v>2518.260449963188</v>
      </c>
      <c r="BF55" s="68">
        <v>1297.837114249563</v>
      </c>
    </row>
    <row r="56" spans="1:58" ht="13.7" customHeight="1">
      <c r="A56" s="6"/>
      <c r="B56" s="62" t="s">
        <v>726</v>
      </c>
      <c r="C56" s="6"/>
      <c r="D56" s="2"/>
      <c r="E56" s="155">
        <v>8758.4515191945029</v>
      </c>
      <c r="F56" s="68">
        <v>6512.2092577612311</v>
      </c>
      <c r="G56" s="68">
        <v>2246.2422614332672</v>
      </c>
      <c r="H56" s="155">
        <v>1171.1936801162153</v>
      </c>
      <c r="I56" s="155">
        <v>992.95950409618024</v>
      </c>
      <c r="J56" s="155">
        <v>0</v>
      </c>
      <c r="K56" s="155">
        <v>498.13847399917211</v>
      </c>
      <c r="L56" s="155">
        <v>474.39512617087388</v>
      </c>
      <c r="M56" s="155">
        <v>20.425903926134428</v>
      </c>
      <c r="N56" s="155">
        <v>178.23417602003499</v>
      </c>
      <c r="O56" s="155">
        <v>0</v>
      </c>
      <c r="P56" s="155">
        <v>162.71013863868785</v>
      </c>
      <c r="Q56" s="155">
        <v>15.524037381347153</v>
      </c>
      <c r="R56" s="155">
        <v>0</v>
      </c>
      <c r="S56" s="155">
        <v>1874.2899278495038</v>
      </c>
      <c r="T56" s="155">
        <v>819.21567036167085</v>
      </c>
      <c r="U56" s="155">
        <v>27.823560739359479</v>
      </c>
      <c r="V56" s="155">
        <v>361.22715710661316</v>
      </c>
      <c r="W56" s="155">
        <v>423.63178940986381</v>
      </c>
      <c r="X56" s="155">
        <v>6.5331631058344826</v>
      </c>
      <c r="Y56" s="155">
        <v>1055.0742574878345</v>
      </c>
      <c r="Z56" s="155">
        <v>12.625913415332388</v>
      </c>
      <c r="AA56" s="155">
        <v>695.45818294342735</v>
      </c>
      <c r="AB56" s="155">
        <v>346.99016112907486</v>
      </c>
      <c r="AC56" s="155">
        <v>0</v>
      </c>
      <c r="AD56" s="6"/>
      <c r="AE56" s="62" t="s">
        <v>726</v>
      </c>
      <c r="AF56" s="6"/>
      <c r="AG56" s="2"/>
      <c r="AH56" s="155">
        <v>1297.4218222164145</v>
      </c>
      <c r="AI56" s="155">
        <v>1223.1204287229364</v>
      </c>
      <c r="AJ56" s="155">
        <v>55.600000064018417</v>
      </c>
      <c r="AK56" s="155">
        <v>673.15668590647783</v>
      </c>
      <c r="AL56" s="155">
        <v>377.854309245384</v>
      </c>
      <c r="AM56" s="155">
        <v>116.50943350705575</v>
      </c>
      <c r="AN56" s="155">
        <v>74.301393493478457</v>
      </c>
      <c r="AO56" s="155">
        <v>0</v>
      </c>
      <c r="AP56" s="155">
        <v>12.722459209897366</v>
      </c>
      <c r="AQ56" s="155">
        <v>61.578934283581091</v>
      </c>
      <c r="AR56" s="68">
        <v>0</v>
      </c>
      <c r="AS56" s="68">
        <v>3715.2616536458763</v>
      </c>
      <c r="AT56" s="68">
        <v>3048.2401496378243</v>
      </c>
      <c r="AU56" s="68">
        <v>25.188679164014587</v>
      </c>
      <c r="AV56" s="68">
        <v>1175.0016556063681</v>
      </c>
      <c r="AW56" s="68">
        <v>1799.9972894788507</v>
      </c>
      <c r="AX56" s="68">
        <v>48.052525388590638</v>
      </c>
      <c r="AY56" s="68">
        <v>667.02150400805237</v>
      </c>
      <c r="AZ56" s="68">
        <v>0</v>
      </c>
      <c r="BA56" s="68">
        <v>206.48949838342068</v>
      </c>
      <c r="BB56" s="68">
        <v>448.16836947766365</v>
      </c>
      <c r="BC56" s="68">
        <v>12.363636146968044</v>
      </c>
      <c r="BD56" s="68">
        <v>700.28443536648729</v>
      </c>
      <c r="BE56" s="68">
        <v>428.67350494261916</v>
      </c>
      <c r="BF56" s="68">
        <v>271.61093042386824</v>
      </c>
    </row>
    <row r="57" spans="1:58" ht="13.7" customHeight="1">
      <c r="A57" s="102"/>
      <c r="B57" s="62" t="s">
        <v>727</v>
      </c>
      <c r="C57" s="102"/>
      <c r="D57" s="46"/>
      <c r="E57" s="155">
        <v>12435.746550033547</v>
      </c>
      <c r="F57" s="68">
        <v>9861.9510355020593</v>
      </c>
      <c r="G57" s="68">
        <v>2573.7955145314841</v>
      </c>
      <c r="H57" s="155">
        <v>1880.8338569254711</v>
      </c>
      <c r="I57" s="155">
        <v>1684.7517712899837</v>
      </c>
      <c r="J57" s="155">
        <v>40.552868212657309</v>
      </c>
      <c r="K57" s="155">
        <v>756.19597537748848</v>
      </c>
      <c r="L57" s="155">
        <v>830.35360742582566</v>
      </c>
      <c r="M57" s="155">
        <v>57.649320274012361</v>
      </c>
      <c r="N57" s="155">
        <v>196.08208563548692</v>
      </c>
      <c r="O57" s="155">
        <v>5.2339233232402176</v>
      </c>
      <c r="P57" s="155">
        <v>101.59389414067381</v>
      </c>
      <c r="Q57" s="155">
        <v>89.254268171572932</v>
      </c>
      <c r="R57" s="155">
        <v>0</v>
      </c>
      <c r="S57" s="155">
        <v>3148.8762565592997</v>
      </c>
      <c r="T57" s="155">
        <v>1438.0007244429344</v>
      </c>
      <c r="U57" s="155">
        <v>31.161289749999188</v>
      </c>
      <c r="V57" s="155">
        <v>660.36962152240824</v>
      </c>
      <c r="W57" s="155">
        <v>739.20665524109245</v>
      </c>
      <c r="X57" s="155">
        <v>7.2631579294342883</v>
      </c>
      <c r="Y57" s="155">
        <v>1710.8755321163637</v>
      </c>
      <c r="Z57" s="155">
        <v>68.134685610637248</v>
      </c>
      <c r="AA57" s="155">
        <v>1096.2320688365708</v>
      </c>
      <c r="AB57" s="155">
        <v>533.00877789208596</v>
      </c>
      <c r="AC57" s="155">
        <v>13.499999777070068</v>
      </c>
      <c r="AD57" s="102"/>
      <c r="AE57" s="62" t="s">
        <v>727</v>
      </c>
      <c r="AF57" s="102"/>
      <c r="AG57" s="46"/>
      <c r="AH57" s="155">
        <v>3046.3413440002428</v>
      </c>
      <c r="AI57" s="155">
        <v>2960.6554730766707</v>
      </c>
      <c r="AJ57" s="155">
        <v>24.383807066977649</v>
      </c>
      <c r="AK57" s="155">
        <v>1900.2074351326296</v>
      </c>
      <c r="AL57" s="155">
        <v>1018.3889060851429</v>
      </c>
      <c r="AM57" s="155">
        <v>17.675324791921302</v>
      </c>
      <c r="AN57" s="155">
        <v>85.685870923571855</v>
      </c>
      <c r="AO57" s="155">
        <v>0</v>
      </c>
      <c r="AP57" s="155">
        <v>63.351549416922111</v>
      </c>
      <c r="AQ57" s="155">
        <v>22.334321506649747</v>
      </c>
      <c r="AR57" s="68">
        <v>0</v>
      </c>
      <c r="AS57" s="68">
        <v>4023.2175742455656</v>
      </c>
      <c r="AT57" s="68">
        <v>3572.4655117227444</v>
      </c>
      <c r="AU57" s="68">
        <v>163.57990367485334</v>
      </c>
      <c r="AV57" s="68">
        <v>2137.5788580383328</v>
      </c>
      <c r="AW57" s="68">
        <v>1268.3067500095572</v>
      </c>
      <c r="AX57" s="68">
        <v>3</v>
      </c>
      <c r="AY57" s="68">
        <v>450.75206252282055</v>
      </c>
      <c r="AZ57" s="68">
        <v>15.736161068229386</v>
      </c>
      <c r="BA57" s="68">
        <v>221.50257295088858</v>
      </c>
      <c r="BB57" s="68">
        <v>199.63308851921994</v>
      </c>
      <c r="BC57" s="68">
        <v>13.88023998448271</v>
      </c>
      <c r="BD57" s="68">
        <v>336.47751830296249</v>
      </c>
      <c r="BE57" s="68">
        <v>206.07755496972234</v>
      </c>
      <c r="BF57" s="68">
        <v>130.39996333324009</v>
      </c>
    </row>
    <row r="58" spans="1:58" ht="13.7" customHeight="1">
      <c r="A58" s="102"/>
      <c r="B58" s="62" t="s">
        <v>728</v>
      </c>
      <c r="C58" s="102"/>
      <c r="D58" s="46"/>
      <c r="E58" s="155">
        <v>16195.800741692383</v>
      </c>
      <c r="F58" s="68">
        <v>12064.979836571878</v>
      </c>
      <c r="G58" s="68">
        <v>4130.8209051204931</v>
      </c>
      <c r="H58" s="155">
        <v>3211.6808665593253</v>
      </c>
      <c r="I58" s="155">
        <v>2894.4671229228934</v>
      </c>
      <c r="J58" s="155">
        <v>8.0000005870842177</v>
      </c>
      <c r="K58" s="155">
        <v>1347.0291004038231</v>
      </c>
      <c r="L58" s="155">
        <v>1335.7243124572435</v>
      </c>
      <c r="M58" s="155">
        <v>203.71370947474279</v>
      </c>
      <c r="N58" s="155">
        <v>317.21374363643139</v>
      </c>
      <c r="O58" s="155">
        <v>4.2727272727272725</v>
      </c>
      <c r="P58" s="155">
        <v>250.17969783524498</v>
      </c>
      <c r="Q58" s="155">
        <v>55.791186092704493</v>
      </c>
      <c r="R58" s="155">
        <v>6.9701324357546239</v>
      </c>
      <c r="S58" s="155">
        <v>4537.8464817294462</v>
      </c>
      <c r="T58" s="155">
        <v>1874.1031918552465</v>
      </c>
      <c r="U58" s="155">
        <v>9.9852940277530209</v>
      </c>
      <c r="V58" s="155">
        <v>995.82833058983852</v>
      </c>
      <c r="W58" s="155">
        <v>796.40678414494414</v>
      </c>
      <c r="X58" s="155">
        <v>71.882783092712373</v>
      </c>
      <c r="Y58" s="155">
        <v>2663.7432898742004</v>
      </c>
      <c r="Z58" s="155">
        <v>124.65687957678372</v>
      </c>
      <c r="AA58" s="155">
        <v>1687.6300401087697</v>
      </c>
      <c r="AB58" s="155">
        <v>815.21990268964657</v>
      </c>
      <c r="AC58" s="155">
        <v>36.236467499000476</v>
      </c>
      <c r="AD58" s="102"/>
      <c r="AE58" s="62" t="s">
        <v>728</v>
      </c>
      <c r="AF58" s="102"/>
      <c r="AG58" s="46"/>
      <c r="AH58" s="155">
        <v>3407.5330328296964</v>
      </c>
      <c r="AI58" s="155">
        <v>3267.5710255452436</v>
      </c>
      <c r="AJ58" s="155">
        <v>27.408521501542026</v>
      </c>
      <c r="AK58" s="155">
        <v>1864.8853800739009</v>
      </c>
      <c r="AL58" s="155">
        <v>1328.8621764126042</v>
      </c>
      <c r="AM58" s="155">
        <v>46.414947557197735</v>
      </c>
      <c r="AN58" s="155">
        <v>139.96200728445245</v>
      </c>
      <c r="AO58" s="155">
        <v>0</v>
      </c>
      <c r="AP58" s="155">
        <v>75.127923672418561</v>
      </c>
      <c r="AQ58" s="155">
        <v>64.834083612033908</v>
      </c>
      <c r="AR58" s="68">
        <v>0</v>
      </c>
      <c r="AS58" s="68">
        <v>5002.6905586211215</v>
      </c>
      <c r="AT58" s="68">
        <v>4010.8135952721045</v>
      </c>
      <c r="AU58" s="68">
        <v>54.289606513757228</v>
      </c>
      <c r="AV58" s="68">
        <v>1843.056951633286</v>
      </c>
      <c r="AW58" s="68">
        <v>2094.3990752155159</v>
      </c>
      <c r="AX58" s="68">
        <v>19.067961909547027</v>
      </c>
      <c r="AY58" s="68">
        <v>991.87696334901364</v>
      </c>
      <c r="AZ58" s="68">
        <v>3.5454544251239812</v>
      </c>
      <c r="BA58" s="68">
        <v>345.60120375999787</v>
      </c>
      <c r="BB58" s="68">
        <v>639.2189781789674</v>
      </c>
      <c r="BC58" s="68">
        <v>3.5113269849245046</v>
      </c>
      <c r="BD58" s="68">
        <v>36.049801952790865</v>
      </c>
      <c r="BE58" s="68">
        <v>18.024900976395433</v>
      </c>
      <c r="BF58" s="68">
        <v>18.024900976395433</v>
      </c>
    </row>
    <row r="59" spans="1:58" ht="13.7" customHeight="1">
      <c r="A59" s="102"/>
      <c r="B59" s="62" t="s">
        <v>729</v>
      </c>
      <c r="C59" s="102"/>
      <c r="D59" s="46"/>
      <c r="E59" s="155">
        <v>14336.095530196217</v>
      </c>
      <c r="F59" s="68">
        <v>11070.289952931813</v>
      </c>
      <c r="G59" s="68">
        <v>3265.8055772644066</v>
      </c>
      <c r="H59" s="155">
        <v>2496.0200111808858</v>
      </c>
      <c r="I59" s="155">
        <v>2317.1003174798466</v>
      </c>
      <c r="J59" s="155">
        <v>7.6352939267003865</v>
      </c>
      <c r="K59" s="155">
        <v>982.76175915213582</v>
      </c>
      <c r="L59" s="155">
        <v>1214.849939164581</v>
      </c>
      <c r="M59" s="155">
        <v>111.85332523643015</v>
      </c>
      <c r="N59" s="155">
        <v>178.91969370103831</v>
      </c>
      <c r="O59" s="155">
        <v>0</v>
      </c>
      <c r="P59" s="155">
        <v>89.395808390543024</v>
      </c>
      <c r="Q59" s="155">
        <v>89.523885310495288</v>
      </c>
      <c r="R59" s="155">
        <v>0</v>
      </c>
      <c r="S59" s="155">
        <v>3757.2935166418406</v>
      </c>
      <c r="T59" s="155">
        <v>1711.9646055365054</v>
      </c>
      <c r="U59" s="155">
        <v>40.164931880265534</v>
      </c>
      <c r="V59" s="155">
        <v>866.88110138551144</v>
      </c>
      <c r="W59" s="155">
        <v>775.09499535387351</v>
      </c>
      <c r="X59" s="155">
        <v>29.823576916855135</v>
      </c>
      <c r="Y59" s="155">
        <v>2045.3289111053357</v>
      </c>
      <c r="Z59" s="155">
        <v>119.95705868498497</v>
      </c>
      <c r="AA59" s="155">
        <v>1359.200410286591</v>
      </c>
      <c r="AB59" s="155">
        <v>544.17144257961911</v>
      </c>
      <c r="AC59" s="155">
        <v>21.999999554140135</v>
      </c>
      <c r="AD59" s="102"/>
      <c r="AE59" s="62" t="s">
        <v>729</v>
      </c>
      <c r="AF59" s="102"/>
      <c r="AG59" s="46"/>
      <c r="AH59" s="155">
        <v>4059.1836004142428</v>
      </c>
      <c r="AI59" s="155">
        <v>3735.7002228861234</v>
      </c>
      <c r="AJ59" s="155">
        <v>42.262854918260736</v>
      </c>
      <c r="AK59" s="155">
        <v>2144.1860972500076</v>
      </c>
      <c r="AL59" s="155">
        <v>1534.2958167878132</v>
      </c>
      <c r="AM59" s="155">
        <v>14.955453930042999</v>
      </c>
      <c r="AN59" s="155">
        <v>323.48337752811938</v>
      </c>
      <c r="AO59" s="155">
        <v>2</v>
      </c>
      <c r="AP59" s="155">
        <v>248.56016015122378</v>
      </c>
      <c r="AQ59" s="155">
        <v>68.650490104168426</v>
      </c>
      <c r="AR59" s="68">
        <v>4.2727272727272725</v>
      </c>
      <c r="AS59" s="68">
        <v>4023.5984019592565</v>
      </c>
      <c r="AT59" s="68">
        <v>3305.524807029341</v>
      </c>
      <c r="AU59" s="68">
        <v>97.666473557111544</v>
      </c>
      <c r="AV59" s="68">
        <v>1812.2447752465878</v>
      </c>
      <c r="AW59" s="68">
        <v>1286.9812112361155</v>
      </c>
      <c r="AX59" s="68">
        <v>108.6323469895259</v>
      </c>
      <c r="AY59" s="68">
        <v>718.07359492991327</v>
      </c>
      <c r="AZ59" s="68">
        <v>9.5379022911067946</v>
      </c>
      <c r="BA59" s="68">
        <v>394.42790301308656</v>
      </c>
      <c r="BB59" s="68">
        <v>292.50171979241549</v>
      </c>
      <c r="BC59" s="68">
        <v>21.606069833304424</v>
      </c>
      <c r="BD59" s="68">
        <v>0</v>
      </c>
      <c r="BE59" s="68">
        <v>0</v>
      </c>
      <c r="BF59" s="68">
        <v>0</v>
      </c>
    </row>
    <row r="60" spans="1:58" ht="13.7" customHeight="1">
      <c r="A60" s="102"/>
      <c r="B60" s="62" t="s">
        <v>730</v>
      </c>
      <c r="C60" s="102"/>
      <c r="D60" s="46"/>
      <c r="E60" s="155">
        <v>21434.442275079302</v>
      </c>
      <c r="F60" s="68">
        <v>16943.090822483759</v>
      </c>
      <c r="G60" s="68">
        <v>4491.3514525955425</v>
      </c>
      <c r="H60" s="155">
        <v>6411.1656300944724</v>
      </c>
      <c r="I60" s="155">
        <v>5724.107730402965</v>
      </c>
      <c r="J60" s="155">
        <v>107.48003844459315</v>
      </c>
      <c r="K60" s="155">
        <v>3017.5291595951335</v>
      </c>
      <c r="L60" s="155">
        <v>2400.5803518057251</v>
      </c>
      <c r="M60" s="155">
        <v>198.51818055751781</v>
      </c>
      <c r="N60" s="155">
        <v>687.0578996915059</v>
      </c>
      <c r="O60" s="155">
        <v>16.149921754376464</v>
      </c>
      <c r="P60" s="155">
        <v>462.50157430949196</v>
      </c>
      <c r="Q60" s="155">
        <v>208.40640362763742</v>
      </c>
      <c r="R60" s="155">
        <v>0</v>
      </c>
      <c r="S60" s="155">
        <v>5466.4391421483115</v>
      </c>
      <c r="T60" s="155">
        <v>2576.6466392795314</v>
      </c>
      <c r="U60" s="155">
        <v>52.38628526601925</v>
      </c>
      <c r="V60" s="155">
        <v>1236.8445535948697</v>
      </c>
      <c r="W60" s="155">
        <v>1223.1083335214225</v>
      </c>
      <c r="X60" s="155">
        <v>64.307466897221673</v>
      </c>
      <c r="Y60" s="155">
        <v>2889.7925028687837</v>
      </c>
      <c r="Z60" s="155">
        <v>78.632456773874225</v>
      </c>
      <c r="AA60" s="155">
        <v>1967.059663410859</v>
      </c>
      <c r="AB60" s="155">
        <v>836.54721792535611</v>
      </c>
      <c r="AC60" s="155">
        <v>7.5531647586955408</v>
      </c>
      <c r="AD60" s="102"/>
      <c r="AE60" s="62" t="s">
        <v>730</v>
      </c>
      <c r="AF60" s="102"/>
      <c r="AG60" s="46"/>
      <c r="AH60" s="155">
        <v>4284.8948059135573</v>
      </c>
      <c r="AI60" s="155">
        <v>4022.6338120156242</v>
      </c>
      <c r="AJ60" s="155">
        <v>46.279153579435466</v>
      </c>
      <c r="AK60" s="155">
        <v>2314.6433644302929</v>
      </c>
      <c r="AL60" s="155">
        <v>1611.5938808747767</v>
      </c>
      <c r="AM60" s="155">
        <v>50.1174131311206</v>
      </c>
      <c r="AN60" s="155">
        <v>262.26099389793319</v>
      </c>
      <c r="AO60" s="155">
        <v>4.9552017645481641</v>
      </c>
      <c r="AP60" s="155">
        <v>165.5028561894899</v>
      </c>
      <c r="AQ60" s="155">
        <v>89.402936044947708</v>
      </c>
      <c r="AR60" s="68">
        <v>2.3999998989473723</v>
      </c>
      <c r="AS60" s="68">
        <v>5271.9426969229626</v>
      </c>
      <c r="AT60" s="68">
        <v>4619.7026407856374</v>
      </c>
      <c r="AU60" s="68">
        <v>67.699297689810606</v>
      </c>
      <c r="AV60" s="68">
        <v>2773.5971042705419</v>
      </c>
      <c r="AW60" s="68">
        <v>1693.4456961758854</v>
      </c>
      <c r="AX60" s="68">
        <v>84.960542649401589</v>
      </c>
      <c r="AY60" s="68">
        <v>652.24005613732254</v>
      </c>
      <c r="AZ60" s="68">
        <v>4</v>
      </c>
      <c r="BA60" s="68">
        <v>375.17015166617904</v>
      </c>
      <c r="BB60" s="68">
        <v>256.75274830333876</v>
      </c>
      <c r="BC60" s="68">
        <v>16.31715616780496</v>
      </c>
      <c r="BD60" s="68">
        <v>0</v>
      </c>
      <c r="BE60" s="68">
        <v>0</v>
      </c>
      <c r="BF60" s="68">
        <v>0</v>
      </c>
    </row>
    <row r="61" spans="1:58" ht="13.7" customHeight="1">
      <c r="A61" s="102"/>
      <c r="B61" s="62" t="s">
        <v>731</v>
      </c>
      <c r="C61" s="102"/>
      <c r="D61" s="46"/>
      <c r="E61" s="155">
        <v>6930.0598472304946</v>
      </c>
      <c r="F61" s="68">
        <v>5428.6942341655385</v>
      </c>
      <c r="G61" s="68">
        <v>1501.3656130649565</v>
      </c>
      <c r="H61" s="155">
        <v>2600.8302992248641</v>
      </c>
      <c r="I61" s="155">
        <v>2333.0179717800215</v>
      </c>
      <c r="J61" s="155">
        <v>29.157164972716252</v>
      </c>
      <c r="K61" s="155">
        <v>1361.5187570785458</v>
      </c>
      <c r="L61" s="155">
        <v>843.34806864824225</v>
      </c>
      <c r="M61" s="155">
        <v>98.993981080518921</v>
      </c>
      <c r="N61" s="155">
        <v>267.81232744484225</v>
      </c>
      <c r="O61" s="155">
        <v>8.7653061224489797</v>
      </c>
      <c r="P61" s="155">
        <v>219.37001969801446</v>
      </c>
      <c r="Q61" s="155">
        <v>33.962715910093081</v>
      </c>
      <c r="R61" s="155">
        <v>5.7142857142857135</v>
      </c>
      <c r="S61" s="155">
        <v>1952.7007760008203</v>
      </c>
      <c r="T61" s="155">
        <v>981.53540504048408</v>
      </c>
      <c r="U61" s="155">
        <v>16.517857184210538</v>
      </c>
      <c r="V61" s="155">
        <v>454.06812064684704</v>
      </c>
      <c r="W61" s="155">
        <v>462.94707789537216</v>
      </c>
      <c r="X61" s="155">
        <v>48.002349314054328</v>
      </c>
      <c r="Y61" s="155">
        <v>971.16537096033733</v>
      </c>
      <c r="Z61" s="155">
        <v>32.604665878495481</v>
      </c>
      <c r="AA61" s="155">
        <v>661.2832892331752</v>
      </c>
      <c r="AB61" s="155">
        <v>271.33984066501381</v>
      </c>
      <c r="AC61" s="155">
        <v>5.9375751836527701</v>
      </c>
      <c r="AD61" s="102"/>
      <c r="AE61" s="62" t="s">
        <v>731</v>
      </c>
      <c r="AF61" s="102"/>
      <c r="AG61" s="46"/>
      <c r="AH61" s="155">
        <v>1290.1472152038511</v>
      </c>
      <c r="AI61" s="155">
        <v>1201.0957383368961</v>
      </c>
      <c r="AJ61" s="155">
        <v>45.04725813034473</v>
      </c>
      <c r="AK61" s="155">
        <v>674.15397056298809</v>
      </c>
      <c r="AL61" s="155">
        <v>465.85552465310644</v>
      </c>
      <c r="AM61" s="155">
        <v>16.038984990457557</v>
      </c>
      <c r="AN61" s="155">
        <v>89.051476866954786</v>
      </c>
      <c r="AO61" s="155">
        <v>5.7217673793821247</v>
      </c>
      <c r="AP61" s="155">
        <v>63.015820646185823</v>
      </c>
      <c r="AQ61" s="155">
        <v>14.313888841386856</v>
      </c>
      <c r="AR61" s="68">
        <v>6</v>
      </c>
      <c r="AS61" s="68">
        <v>1086.3815568009584</v>
      </c>
      <c r="AT61" s="68">
        <v>913.04511900813657</v>
      </c>
      <c r="AU61" s="68">
        <v>10.089285714285717</v>
      </c>
      <c r="AV61" s="68">
        <v>415.44704784843719</v>
      </c>
      <c r="AW61" s="68">
        <v>434.62567016825994</v>
      </c>
      <c r="AX61" s="68">
        <v>52.883115277153507</v>
      </c>
      <c r="AY61" s="68">
        <v>173.3364377928219</v>
      </c>
      <c r="AZ61" s="68">
        <v>6.8888890357023786</v>
      </c>
      <c r="BA61" s="68">
        <v>98.787178408087954</v>
      </c>
      <c r="BB61" s="68">
        <v>65.303227450535317</v>
      </c>
      <c r="BC61" s="68">
        <v>2.3571428984962459</v>
      </c>
      <c r="BD61" s="68">
        <v>0</v>
      </c>
      <c r="BE61" s="68">
        <v>0</v>
      </c>
      <c r="BF61" s="68">
        <v>0</v>
      </c>
    </row>
    <row r="62" spans="1:58" ht="13.7" customHeight="1">
      <c r="A62" s="102"/>
      <c r="B62" s="62" t="s">
        <v>732</v>
      </c>
      <c r="C62" s="102"/>
      <c r="D62" s="46"/>
      <c r="E62" s="155">
        <v>8008.4650873284891</v>
      </c>
      <c r="F62" s="68">
        <v>6274.8955583951511</v>
      </c>
      <c r="G62" s="68">
        <v>1733.5695289333389</v>
      </c>
      <c r="H62" s="155">
        <v>2691.8705703228852</v>
      </c>
      <c r="I62" s="155">
        <v>2433.3969427521752</v>
      </c>
      <c r="J62" s="155">
        <v>63.672280599352277</v>
      </c>
      <c r="K62" s="155">
        <v>1469.0558460156165</v>
      </c>
      <c r="L62" s="155">
        <v>851.79422580558969</v>
      </c>
      <c r="M62" s="155">
        <v>48.874590331617107</v>
      </c>
      <c r="N62" s="155">
        <v>258.4736275707096</v>
      </c>
      <c r="O62" s="155">
        <v>8.3778968080732668</v>
      </c>
      <c r="P62" s="155">
        <v>214.6296281702611</v>
      </c>
      <c r="Q62" s="155">
        <v>35.466102592375222</v>
      </c>
      <c r="R62" s="155">
        <v>0</v>
      </c>
      <c r="S62" s="155">
        <v>2461.5295227202632</v>
      </c>
      <c r="T62" s="155">
        <v>1281.0287348822501</v>
      </c>
      <c r="U62" s="155">
        <v>8.6895816032773148</v>
      </c>
      <c r="V62" s="155">
        <v>625.6111572830896</v>
      </c>
      <c r="W62" s="155">
        <v>616.06318457554391</v>
      </c>
      <c r="X62" s="155">
        <v>30.664811420338864</v>
      </c>
      <c r="Y62" s="155">
        <v>1180.5007878380125</v>
      </c>
      <c r="Z62" s="155">
        <v>31.65468355044823</v>
      </c>
      <c r="AA62" s="155">
        <v>828.90195542191054</v>
      </c>
      <c r="AB62" s="155">
        <v>314.21610494922584</v>
      </c>
      <c r="AC62" s="155">
        <v>5.7280439164280335</v>
      </c>
      <c r="AD62" s="102"/>
      <c r="AE62" s="62" t="s">
        <v>732</v>
      </c>
      <c r="AF62" s="102"/>
      <c r="AG62" s="46"/>
      <c r="AH62" s="155">
        <v>1633.07142251704</v>
      </c>
      <c r="AI62" s="155">
        <v>1531.7475291044366</v>
      </c>
      <c r="AJ62" s="155">
        <v>78.757531733592785</v>
      </c>
      <c r="AK62" s="155">
        <v>833.96186505224875</v>
      </c>
      <c r="AL62" s="155">
        <v>607.30313243230478</v>
      </c>
      <c r="AM62" s="155">
        <v>11.724999886290332</v>
      </c>
      <c r="AN62" s="155">
        <v>101.32389341260334</v>
      </c>
      <c r="AO62" s="155">
        <v>4</v>
      </c>
      <c r="AP62" s="155">
        <v>63.844516398316678</v>
      </c>
      <c r="AQ62" s="155">
        <v>33.479377014286662</v>
      </c>
      <c r="AR62" s="68">
        <v>0</v>
      </c>
      <c r="AS62" s="68">
        <v>1221.9935717683038</v>
      </c>
      <c r="AT62" s="68">
        <v>1028.7223516562904</v>
      </c>
      <c r="AU62" s="68">
        <v>23.449999772580664</v>
      </c>
      <c r="AV62" s="68">
        <v>496.48175983159013</v>
      </c>
      <c r="AW62" s="68">
        <v>475.63644179797848</v>
      </c>
      <c r="AX62" s="68">
        <v>33.154150254141001</v>
      </c>
      <c r="AY62" s="68">
        <v>193.27122011201357</v>
      </c>
      <c r="AZ62" s="68">
        <v>0</v>
      </c>
      <c r="BA62" s="68">
        <v>131.36101457752036</v>
      </c>
      <c r="BB62" s="68">
        <v>60.910205534493208</v>
      </c>
      <c r="BC62" s="68">
        <v>1</v>
      </c>
      <c r="BD62" s="68">
        <v>0</v>
      </c>
      <c r="BE62" s="68">
        <v>0</v>
      </c>
      <c r="BF62" s="68">
        <v>0</v>
      </c>
    </row>
    <row r="63" spans="1:58" ht="13.7" customHeight="1">
      <c r="A63" s="102"/>
      <c r="B63" s="62" t="s">
        <v>733</v>
      </c>
      <c r="C63" s="102"/>
      <c r="D63" s="46"/>
      <c r="E63" s="155">
        <v>9952.7075852937651</v>
      </c>
      <c r="F63" s="68">
        <v>7903.1348938278734</v>
      </c>
      <c r="G63" s="68">
        <v>2049.5726914658917</v>
      </c>
      <c r="H63" s="155">
        <v>3990.5635232255013</v>
      </c>
      <c r="I63" s="155">
        <v>3611.7521947714399</v>
      </c>
      <c r="J63" s="155">
        <v>45.500000000000014</v>
      </c>
      <c r="K63" s="155">
        <v>2252.6290656201995</v>
      </c>
      <c r="L63" s="155">
        <v>1269.4335805839287</v>
      </c>
      <c r="M63" s="155">
        <v>44.189548567312286</v>
      </c>
      <c r="N63" s="155">
        <v>378.81132845406103</v>
      </c>
      <c r="O63" s="155">
        <v>17.375000000000004</v>
      </c>
      <c r="P63" s="155">
        <v>280.70518388950802</v>
      </c>
      <c r="Q63" s="155">
        <v>78.731144564552977</v>
      </c>
      <c r="R63" s="155">
        <v>2</v>
      </c>
      <c r="S63" s="155">
        <v>2987.1846562334035</v>
      </c>
      <c r="T63" s="155">
        <v>1577.1925010582868</v>
      </c>
      <c r="U63" s="155">
        <v>51.823979591836732</v>
      </c>
      <c r="V63" s="155">
        <v>743.90468018455124</v>
      </c>
      <c r="W63" s="155">
        <v>700.83118822067445</v>
      </c>
      <c r="X63" s="155">
        <v>80.632653061224488</v>
      </c>
      <c r="Y63" s="155">
        <v>1409.9921551751167</v>
      </c>
      <c r="Z63" s="155">
        <v>45.380875097924537</v>
      </c>
      <c r="AA63" s="155">
        <v>981.77370569522827</v>
      </c>
      <c r="AB63" s="155">
        <v>368.8375743819642</v>
      </c>
      <c r="AC63" s="155">
        <v>14</v>
      </c>
      <c r="AD63" s="102"/>
      <c r="AE63" s="62" t="s">
        <v>733</v>
      </c>
      <c r="AF63" s="102"/>
      <c r="AG63" s="46"/>
      <c r="AH63" s="155">
        <v>1651.5246402356288</v>
      </c>
      <c r="AI63" s="155">
        <v>1534.7083137050165</v>
      </c>
      <c r="AJ63" s="155">
        <v>61</v>
      </c>
      <c r="AK63" s="155">
        <v>891.90576261220338</v>
      </c>
      <c r="AL63" s="155">
        <v>565.42755109281313</v>
      </c>
      <c r="AM63" s="155">
        <v>16.375000000000004</v>
      </c>
      <c r="AN63" s="155">
        <v>116.81632653061224</v>
      </c>
      <c r="AO63" s="155">
        <v>1</v>
      </c>
      <c r="AP63" s="155">
        <v>89.816326530612244</v>
      </c>
      <c r="AQ63" s="155">
        <v>26</v>
      </c>
      <c r="AR63" s="68">
        <v>0</v>
      </c>
      <c r="AS63" s="68">
        <v>1323.434765599231</v>
      </c>
      <c r="AT63" s="68">
        <v>1179.4818842931295</v>
      </c>
      <c r="AU63" s="68">
        <v>27</v>
      </c>
      <c r="AV63" s="68">
        <v>643.45204070261707</v>
      </c>
      <c r="AW63" s="68">
        <v>454.58086399867574</v>
      </c>
      <c r="AX63" s="68">
        <v>54.448979591836732</v>
      </c>
      <c r="AY63" s="68">
        <v>143.95288130610177</v>
      </c>
      <c r="AZ63" s="68">
        <v>0</v>
      </c>
      <c r="BA63" s="68">
        <v>60</v>
      </c>
      <c r="BB63" s="68">
        <v>79.952881306101759</v>
      </c>
      <c r="BC63" s="68">
        <v>4</v>
      </c>
      <c r="BD63" s="68">
        <v>0</v>
      </c>
      <c r="BE63" s="68">
        <v>0</v>
      </c>
      <c r="BF63" s="68">
        <v>0</v>
      </c>
    </row>
    <row r="64" spans="1:58" ht="13.7" customHeight="1" thickBot="1">
      <c r="A64" s="104"/>
      <c r="B64" s="63" t="s">
        <v>734</v>
      </c>
      <c r="C64" s="104"/>
      <c r="D64" s="232"/>
      <c r="E64" s="156">
        <v>19575.775510204083</v>
      </c>
      <c r="F64" s="77">
        <v>15574.295918367347</v>
      </c>
      <c r="G64" s="77">
        <v>4001.4795918367345</v>
      </c>
      <c r="H64" s="156">
        <v>9290.2040816326535</v>
      </c>
      <c r="I64" s="156">
        <v>8180.3877551020414</v>
      </c>
      <c r="J64" s="156">
        <v>202</v>
      </c>
      <c r="K64" s="156">
        <v>4672.1836734693879</v>
      </c>
      <c r="L64" s="156">
        <v>3230.387755102041</v>
      </c>
      <c r="M64" s="156">
        <v>75.816326530612244</v>
      </c>
      <c r="N64" s="156">
        <v>1109.8163265306123</v>
      </c>
      <c r="O64" s="156">
        <v>62</v>
      </c>
      <c r="P64" s="156">
        <v>842</v>
      </c>
      <c r="Q64" s="156">
        <v>203.81632653061226</v>
      </c>
      <c r="R64" s="156">
        <v>2</v>
      </c>
      <c r="S64" s="156">
        <v>5835.5714285714284</v>
      </c>
      <c r="T64" s="156">
        <v>3268.908163265306</v>
      </c>
      <c r="U64" s="156">
        <v>64</v>
      </c>
      <c r="V64" s="156">
        <v>1548.0510204081634</v>
      </c>
      <c r="W64" s="156">
        <v>1573.0408163265306</v>
      </c>
      <c r="X64" s="156">
        <v>83.816326530612244</v>
      </c>
      <c r="Y64" s="156">
        <v>2566.6632653061224</v>
      </c>
      <c r="Z64" s="156">
        <v>84</v>
      </c>
      <c r="AA64" s="156">
        <v>1698.6224489795918</v>
      </c>
      <c r="AB64" s="156">
        <v>771.0408163265306</v>
      </c>
      <c r="AC64" s="156">
        <v>13</v>
      </c>
      <c r="AD64" s="104"/>
      <c r="AE64" s="63" t="s">
        <v>734</v>
      </c>
      <c r="AF64" s="104"/>
      <c r="AG64" s="232"/>
      <c r="AH64" s="156">
        <v>3095</v>
      </c>
      <c r="AI64" s="156">
        <v>2947</v>
      </c>
      <c r="AJ64" s="156">
        <v>261</v>
      </c>
      <c r="AK64" s="156">
        <v>1411</v>
      </c>
      <c r="AL64" s="156">
        <v>1229</v>
      </c>
      <c r="AM64" s="156">
        <v>46</v>
      </c>
      <c r="AN64" s="156">
        <v>148</v>
      </c>
      <c r="AO64" s="156">
        <v>15</v>
      </c>
      <c r="AP64" s="156">
        <v>94</v>
      </c>
      <c r="AQ64" s="156">
        <v>38</v>
      </c>
      <c r="AR64" s="77">
        <v>1</v>
      </c>
      <c r="AS64" s="77">
        <v>1355</v>
      </c>
      <c r="AT64" s="77">
        <v>1178</v>
      </c>
      <c r="AU64" s="77">
        <v>36</v>
      </c>
      <c r="AV64" s="77">
        <v>713</v>
      </c>
      <c r="AW64" s="77">
        <v>389</v>
      </c>
      <c r="AX64" s="77">
        <v>40</v>
      </c>
      <c r="AY64" s="77">
        <v>177</v>
      </c>
      <c r="AZ64" s="77">
        <v>11</v>
      </c>
      <c r="BA64" s="77">
        <v>79</v>
      </c>
      <c r="BB64" s="77">
        <v>85</v>
      </c>
      <c r="BC64" s="77">
        <v>2</v>
      </c>
      <c r="BD64" s="77">
        <v>0</v>
      </c>
      <c r="BE64" s="77">
        <v>0</v>
      </c>
      <c r="BF64" s="77">
        <v>0</v>
      </c>
    </row>
    <row r="65" ht="13.7" customHeight="1"/>
    <row r="66" ht="12.75" customHeight="1"/>
  </sheetData>
  <mergeCells count="71">
    <mergeCell ref="AS6:AS7"/>
    <mergeCell ref="AT6:AX6"/>
    <mergeCell ref="AY6:BC6"/>
    <mergeCell ref="A15:C15"/>
    <mergeCell ref="N6:R6"/>
    <mergeCell ref="A18:C18"/>
    <mergeCell ref="A14:C14"/>
    <mergeCell ref="A16:C16"/>
    <mergeCell ref="A17:C17"/>
    <mergeCell ref="G6:G7"/>
    <mergeCell ref="A9:C9"/>
    <mergeCell ref="A11:C11"/>
    <mergeCell ref="A10:C10"/>
    <mergeCell ref="F6:F7"/>
    <mergeCell ref="BD3:BF5"/>
    <mergeCell ref="A13:C13"/>
    <mergeCell ref="A8:C8"/>
    <mergeCell ref="A12:C12"/>
    <mergeCell ref="I6:M6"/>
    <mergeCell ref="BD6:BD7"/>
    <mergeCell ref="BE6:BE7"/>
    <mergeCell ref="AD8:AF8"/>
    <mergeCell ref="AD9:AF9"/>
    <mergeCell ref="AD10:AF10"/>
    <mergeCell ref="AD3:AF7"/>
    <mergeCell ref="AH5:AR5"/>
    <mergeCell ref="AS5:BC5"/>
    <mergeCell ref="AH6:AH7"/>
    <mergeCell ref="BF6:BF7"/>
    <mergeCell ref="AI6:AM6"/>
    <mergeCell ref="A54:C54"/>
    <mergeCell ref="A32:C32"/>
    <mergeCell ref="A43:C43"/>
    <mergeCell ref="A19:C19"/>
    <mergeCell ref="A25:C25"/>
    <mergeCell ref="A21:C21"/>
    <mergeCell ref="A23:C23"/>
    <mergeCell ref="A20:C20"/>
    <mergeCell ref="A22:C22"/>
    <mergeCell ref="A24:C24"/>
    <mergeCell ref="A1:M1"/>
    <mergeCell ref="S5:AC5"/>
    <mergeCell ref="S6:S7"/>
    <mergeCell ref="T6:X6"/>
    <mergeCell ref="Y6:AC6"/>
    <mergeCell ref="E3:G5"/>
    <mergeCell ref="E6:E7"/>
    <mergeCell ref="A3:C7"/>
    <mergeCell ref="H5:M5"/>
    <mergeCell ref="N5:R5"/>
    <mergeCell ref="H6:H7"/>
    <mergeCell ref="AD21:AF21"/>
    <mergeCell ref="AD22:AF22"/>
    <mergeCell ref="AD11:AF11"/>
    <mergeCell ref="AD12:AF12"/>
    <mergeCell ref="AD13:AF13"/>
    <mergeCell ref="AD14:AF14"/>
    <mergeCell ref="AD15:AF15"/>
    <mergeCell ref="AD16:AF16"/>
    <mergeCell ref="AD23:AF23"/>
    <mergeCell ref="AD25:AF25"/>
    <mergeCell ref="AD32:AF32"/>
    <mergeCell ref="AD43:AF43"/>
    <mergeCell ref="AD54:AF54"/>
    <mergeCell ref="AD24:AF24"/>
    <mergeCell ref="AD1:AR1"/>
    <mergeCell ref="AD17:AF17"/>
    <mergeCell ref="AD18:AF18"/>
    <mergeCell ref="AD19:AF19"/>
    <mergeCell ref="AD20:AF20"/>
    <mergeCell ref="AN6:AR6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13" max="6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view="pageBreakPreview" zoomScaleNormal="50" workbookViewId="0">
      <selection activeCell="A33" sqref="A33:C33"/>
    </sheetView>
  </sheetViews>
  <sheetFormatPr defaultRowHeight="15.75"/>
  <cols>
    <col min="1" max="1" width="2.28515625" style="229" customWidth="1"/>
    <col min="2" max="2" width="18.7109375" style="229" customWidth="1"/>
    <col min="3" max="3" width="2.28515625" style="229" customWidth="1"/>
    <col min="4" max="4" width="1.7109375" style="230" customWidth="1"/>
    <col min="5" max="5" width="14.7109375" style="206" customWidth="1"/>
    <col min="6" max="6" width="4.28515625" style="206" customWidth="1"/>
    <col min="7" max="7" width="16.7109375" style="206" customWidth="1"/>
    <col min="8" max="8" width="4.28515625" style="206" customWidth="1"/>
    <col min="9" max="9" width="16.7109375" style="206" customWidth="1"/>
    <col min="10" max="10" width="4.28515625" style="206" customWidth="1"/>
    <col min="11" max="16384" width="9.140625" style="206"/>
  </cols>
  <sheetData>
    <row r="1" spans="1:12" s="205" customFormat="1" ht="35.1" customHeight="1">
      <c r="A1" s="203" t="s">
        <v>558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2" ht="12.95" customHeight="1" thickBot="1">
      <c r="A2" s="206"/>
      <c r="B2" s="207"/>
      <c r="C2" s="208"/>
      <c r="D2" s="209"/>
      <c r="E2" s="210"/>
      <c r="F2" s="210"/>
      <c r="G2" s="210"/>
      <c r="H2" s="210"/>
      <c r="I2" s="210"/>
      <c r="J2" s="211" t="s">
        <v>351</v>
      </c>
    </row>
    <row r="3" spans="1:12" ht="15" customHeight="1">
      <c r="A3" s="1081" t="s">
        <v>25</v>
      </c>
      <c r="B3" s="1081"/>
      <c r="C3" s="1081"/>
      <c r="D3" s="212"/>
      <c r="E3" s="1084" t="s">
        <v>80</v>
      </c>
      <c r="F3" s="1085"/>
      <c r="G3" s="1084" t="s">
        <v>557</v>
      </c>
      <c r="H3" s="1085"/>
      <c r="I3" s="1084" t="s">
        <v>170</v>
      </c>
      <c r="J3" s="1090"/>
      <c r="L3" s="213"/>
    </row>
    <row r="4" spans="1:12" ht="15" customHeight="1">
      <c r="A4" s="1082"/>
      <c r="B4" s="1082"/>
      <c r="C4" s="1082"/>
      <c r="D4" s="212"/>
      <c r="E4" s="1086"/>
      <c r="F4" s="1087"/>
      <c r="G4" s="1086"/>
      <c r="H4" s="1087"/>
      <c r="I4" s="1086"/>
      <c r="J4" s="1091"/>
    </row>
    <row r="5" spans="1:12" ht="48.75" customHeight="1">
      <c r="A5" s="1083"/>
      <c r="B5" s="1083"/>
      <c r="C5" s="1083"/>
      <c r="D5" s="103"/>
      <c r="E5" s="1088"/>
      <c r="F5" s="1089"/>
      <c r="G5" s="1088"/>
      <c r="H5" s="1089"/>
      <c r="I5" s="1088"/>
      <c r="J5" s="1092"/>
    </row>
    <row r="6" spans="1:12" s="216" customFormat="1" ht="24.6" hidden="1" customHeight="1">
      <c r="A6" s="1093" t="s">
        <v>878</v>
      </c>
      <c r="B6" s="1093"/>
      <c r="C6" s="1093"/>
      <c r="D6" s="18"/>
      <c r="E6" s="214">
        <v>129991458</v>
      </c>
      <c r="F6" s="215"/>
      <c r="G6" s="215">
        <v>105258817</v>
      </c>
      <c r="H6" s="215"/>
      <c r="I6" s="215">
        <v>24732641</v>
      </c>
    </row>
    <row r="7" spans="1:12" s="216" customFormat="1" ht="24.6" hidden="1" customHeight="1">
      <c r="A7" s="1080" t="s">
        <v>879</v>
      </c>
      <c r="B7" s="1080"/>
      <c r="C7" s="1080"/>
      <c r="D7" s="18"/>
      <c r="E7" s="217">
        <v>118393561.99816777</v>
      </c>
      <c r="F7" s="218"/>
      <c r="G7" s="218">
        <v>95398874.19872877</v>
      </c>
      <c r="H7" s="218"/>
      <c r="I7" s="218">
        <v>22994687.799438879</v>
      </c>
    </row>
    <row r="8" spans="1:12" s="216" customFormat="1" ht="24.6" hidden="1" customHeight="1">
      <c r="A8" s="1080" t="s">
        <v>917</v>
      </c>
      <c r="B8" s="1080"/>
      <c r="C8" s="1080"/>
      <c r="D8" s="18"/>
      <c r="E8" s="217">
        <v>90204965.037000105</v>
      </c>
      <c r="F8" s="218"/>
      <c r="G8" s="218">
        <v>70638374.57499966</v>
      </c>
      <c r="H8" s="218"/>
      <c r="I8" s="218">
        <v>19566590.462000091</v>
      </c>
    </row>
    <row r="9" spans="1:12" s="216" customFormat="1" ht="19.5" hidden="1" customHeight="1">
      <c r="A9" s="1080" t="s">
        <v>918</v>
      </c>
      <c r="B9" s="1080"/>
      <c r="C9" s="1080"/>
      <c r="D9" s="18"/>
      <c r="E9" s="217">
        <v>91350274.64845255</v>
      </c>
      <c r="F9" s="218"/>
      <c r="G9" s="218">
        <v>67969049.190299273</v>
      </c>
      <c r="H9" s="218"/>
      <c r="I9" s="218">
        <v>23381225.458153117</v>
      </c>
    </row>
    <row r="10" spans="1:12" s="216" customFormat="1" ht="19.5" hidden="1" customHeight="1">
      <c r="A10" s="1080" t="s">
        <v>919</v>
      </c>
      <c r="B10" s="1080"/>
      <c r="C10" s="1080"/>
      <c r="D10" s="18"/>
      <c r="E10" s="217">
        <v>100773783.08861336</v>
      </c>
      <c r="F10" s="218"/>
      <c r="G10" s="218">
        <v>77367533.54695791</v>
      </c>
      <c r="H10" s="218"/>
      <c r="I10" s="218">
        <v>23406249.541655455</v>
      </c>
    </row>
    <row r="11" spans="1:12" s="181" customFormat="1" ht="19.5" hidden="1" customHeight="1">
      <c r="A11" s="1045" t="s">
        <v>920</v>
      </c>
      <c r="B11" s="1045"/>
      <c r="C11" s="1045"/>
      <c r="D11" s="2"/>
      <c r="E11" s="182">
        <v>104616357.15462527</v>
      </c>
      <c r="F11" s="183"/>
      <c r="G11" s="50">
        <v>82504221.960096911</v>
      </c>
      <c r="H11" s="50"/>
      <c r="I11" s="50">
        <v>22112135.194528367</v>
      </c>
    </row>
    <row r="12" spans="1:12" s="216" customFormat="1" ht="19.5" hidden="1" customHeight="1">
      <c r="A12" s="1080" t="s">
        <v>921</v>
      </c>
      <c r="B12" s="1080"/>
      <c r="C12" s="1080"/>
      <c r="D12" s="18"/>
      <c r="E12" s="217">
        <v>100988053.15670443</v>
      </c>
      <c r="F12" s="218"/>
      <c r="G12" s="50">
        <v>78056508.787830189</v>
      </c>
      <c r="H12" s="218"/>
      <c r="I12" s="50">
        <v>22931544.368874259</v>
      </c>
    </row>
    <row r="13" spans="1:12" s="216" customFormat="1" ht="18" hidden="1" customHeight="1">
      <c r="A13" s="1080" t="s">
        <v>922</v>
      </c>
      <c r="B13" s="1080"/>
      <c r="C13" s="1080"/>
      <c r="D13" s="18"/>
      <c r="E13" s="217">
        <v>100995805.8924465</v>
      </c>
      <c r="F13" s="219"/>
      <c r="G13" s="50">
        <v>77284127.118604407</v>
      </c>
      <c r="H13" s="219"/>
      <c r="I13" s="50">
        <v>23711678.7738421</v>
      </c>
    </row>
    <row r="14" spans="1:12" s="216" customFormat="1" ht="18" hidden="1" customHeight="1">
      <c r="A14" s="1045" t="s">
        <v>923</v>
      </c>
      <c r="B14" s="1045"/>
      <c r="C14" s="1045"/>
      <c r="D14" s="18"/>
      <c r="E14" s="217">
        <v>91708987.744631439</v>
      </c>
      <c r="F14" s="218"/>
      <c r="G14" s="50">
        <v>66949770.766271278</v>
      </c>
      <c r="H14" s="218"/>
      <c r="I14" s="50">
        <v>24759216.978360169</v>
      </c>
    </row>
    <row r="15" spans="1:12" s="216" customFormat="1" ht="18" hidden="1" customHeight="1">
      <c r="A15" s="1080" t="s">
        <v>924</v>
      </c>
      <c r="B15" s="1080"/>
      <c r="C15" s="1080"/>
      <c r="D15" s="18"/>
      <c r="E15" s="217">
        <v>83099466.536731362</v>
      </c>
      <c r="F15" s="218"/>
      <c r="G15" s="218">
        <v>60634861.372655563</v>
      </c>
      <c r="H15" s="218"/>
      <c r="I15" s="218">
        <v>22464605.164075799</v>
      </c>
    </row>
    <row r="16" spans="1:12" s="216" customFormat="1" ht="15" hidden="1" customHeight="1">
      <c r="A16" s="1045" t="s">
        <v>925</v>
      </c>
      <c r="B16" s="1045"/>
      <c r="C16" s="1045"/>
      <c r="D16" s="18"/>
      <c r="E16" s="217">
        <v>85250071.846333385</v>
      </c>
      <c r="F16" s="218"/>
      <c r="G16" s="218">
        <v>62693880.690241016</v>
      </c>
      <c r="H16" s="218"/>
      <c r="I16" s="218">
        <v>22556191.156092446</v>
      </c>
    </row>
    <row r="17" spans="1:11" s="216" customFormat="1" ht="16.5" hidden="1" customHeight="1">
      <c r="A17" s="1045" t="s">
        <v>926</v>
      </c>
      <c r="B17" s="1045"/>
      <c r="C17" s="1045"/>
      <c r="D17" s="18"/>
      <c r="E17" s="194">
        <v>92997450.038911462</v>
      </c>
      <c r="F17" s="195"/>
      <c r="G17" s="195">
        <v>68173235.708185196</v>
      </c>
      <c r="H17" s="195"/>
      <c r="I17" s="195">
        <v>24824214.330726173</v>
      </c>
      <c r="J17" s="218"/>
    </row>
    <row r="18" spans="1:11" s="216" customFormat="1" ht="18.75" customHeight="1">
      <c r="A18" s="1045" t="s">
        <v>927</v>
      </c>
      <c r="B18" s="1045"/>
      <c r="C18" s="1045"/>
      <c r="D18" s="18"/>
      <c r="E18" s="194">
        <v>92730519.819716066</v>
      </c>
      <c r="F18" s="195"/>
      <c r="G18" s="195">
        <v>68215919.611239389</v>
      </c>
      <c r="H18" s="195"/>
      <c r="I18" s="195">
        <v>24514600.208476603</v>
      </c>
      <c r="J18" s="218"/>
    </row>
    <row r="19" spans="1:11" s="216" customFormat="1" ht="18.75" customHeight="1">
      <c r="A19" s="1045" t="s">
        <v>928</v>
      </c>
      <c r="B19" s="1045"/>
      <c r="C19" s="1045"/>
      <c r="D19" s="18"/>
      <c r="E19" s="194">
        <v>90218457.466426358</v>
      </c>
      <c r="F19" s="195"/>
      <c r="G19" s="195">
        <v>66488133.843514755</v>
      </c>
      <c r="H19" s="195"/>
      <c r="I19" s="195">
        <v>23730323.622911576</v>
      </c>
      <c r="J19" s="218"/>
    </row>
    <row r="20" spans="1:11" s="216" customFormat="1" ht="18" customHeight="1">
      <c r="A20" s="1045" t="s">
        <v>929</v>
      </c>
      <c r="B20" s="1045"/>
      <c r="C20" s="1045"/>
      <c r="D20" s="18"/>
      <c r="E20" s="194">
        <v>83777665.684641793</v>
      </c>
      <c r="F20" s="195"/>
      <c r="G20" s="195">
        <v>61266458.141266838</v>
      </c>
      <c r="H20" s="195"/>
      <c r="I20" s="195">
        <v>22511207.543375045</v>
      </c>
      <c r="J20" s="218"/>
    </row>
    <row r="21" spans="1:11" s="216" customFormat="1" ht="18" customHeight="1">
      <c r="A21" s="1045" t="s">
        <v>930</v>
      </c>
      <c r="B21" s="1045"/>
      <c r="C21" s="1045"/>
      <c r="D21" s="18"/>
      <c r="E21" s="194">
        <v>90608212.810112476</v>
      </c>
      <c r="F21" s="195"/>
      <c r="G21" s="195">
        <v>66276659.513176665</v>
      </c>
      <c r="H21" s="195"/>
      <c r="I21" s="195">
        <v>24331553.296935868</v>
      </c>
      <c r="J21" s="218"/>
    </row>
    <row r="22" spans="1:11" s="216" customFormat="1" ht="18" customHeight="1">
      <c r="A22" s="1045" t="s">
        <v>931</v>
      </c>
      <c r="B22" s="1045"/>
      <c r="C22" s="1045"/>
      <c r="D22" s="18"/>
      <c r="E22" s="194">
        <v>91613054.039876625</v>
      </c>
      <c r="F22" s="195"/>
      <c r="G22" s="195">
        <v>67659196.020815</v>
      </c>
      <c r="H22" s="195"/>
      <c r="I22" s="195">
        <v>23953858.019061577</v>
      </c>
      <c r="J22" s="218"/>
    </row>
    <row r="23" spans="1:11" ht="18" customHeight="1">
      <c r="A23" s="1080" t="s">
        <v>65</v>
      </c>
      <c r="B23" s="1080"/>
      <c r="C23" s="1080"/>
      <c r="D23" s="18"/>
      <c r="E23" s="196"/>
      <c r="F23" s="197"/>
      <c r="G23" s="198"/>
      <c r="H23" s="198"/>
      <c r="I23" s="198"/>
      <c r="J23" s="220"/>
      <c r="K23" s="216"/>
    </row>
    <row r="24" spans="1:11" ht="18" customHeight="1">
      <c r="A24" s="221"/>
      <c r="B24" s="221" t="s">
        <v>66</v>
      </c>
      <c r="C24" s="221"/>
      <c r="D24" s="222"/>
      <c r="E24" s="196">
        <v>88361616.8081038</v>
      </c>
      <c r="F24" s="197"/>
      <c r="G24" s="198">
        <v>65225931.214447409</v>
      </c>
      <c r="H24" s="198"/>
      <c r="I24" s="198">
        <v>23135685.593656417</v>
      </c>
      <c r="J24" s="220"/>
      <c r="K24" s="216"/>
    </row>
    <row r="25" spans="1:11" ht="18" customHeight="1">
      <c r="A25" s="221"/>
      <c r="B25" s="221" t="s">
        <v>27</v>
      </c>
      <c r="C25" s="221"/>
      <c r="D25" s="222"/>
      <c r="E25" s="196">
        <v>3251437.2317727697</v>
      </c>
      <c r="F25" s="197"/>
      <c r="G25" s="198">
        <v>2433264.8063676194</v>
      </c>
      <c r="H25" s="198"/>
      <c r="I25" s="198">
        <v>818172.42540514981</v>
      </c>
      <c r="J25" s="220"/>
      <c r="K25" s="216"/>
    </row>
    <row r="26" spans="1:11" ht="18" customHeight="1">
      <c r="A26" s="1080" t="s">
        <v>28</v>
      </c>
      <c r="B26" s="1080"/>
      <c r="C26" s="1080"/>
      <c r="D26" s="18"/>
      <c r="E26" s="196"/>
      <c r="F26" s="197"/>
      <c r="G26" s="198"/>
      <c r="H26" s="198"/>
      <c r="I26" s="198"/>
      <c r="J26" s="220"/>
      <c r="K26" s="216"/>
    </row>
    <row r="27" spans="1:11" ht="18" customHeight="1">
      <c r="A27" s="221"/>
      <c r="B27" s="102" t="s">
        <v>83</v>
      </c>
      <c r="C27" s="221"/>
      <c r="D27" s="222"/>
      <c r="E27" s="196">
        <v>58352472.778711237</v>
      </c>
      <c r="F27" s="197"/>
      <c r="G27" s="198">
        <v>43810250.293134764</v>
      </c>
      <c r="H27" s="198"/>
      <c r="I27" s="198">
        <v>14542222.485576548</v>
      </c>
      <c r="J27" s="220"/>
      <c r="K27" s="216"/>
    </row>
    <row r="28" spans="1:11" ht="18" customHeight="1">
      <c r="A28" s="221"/>
      <c r="B28" s="102" t="s">
        <v>84</v>
      </c>
      <c r="C28" s="221"/>
      <c r="D28" s="222"/>
      <c r="E28" s="196">
        <v>6724436.0951863825</v>
      </c>
      <c r="F28" s="197"/>
      <c r="G28" s="198">
        <v>5141671.3084694343</v>
      </c>
      <c r="H28" s="198"/>
      <c r="I28" s="198">
        <v>1582764.7867169441</v>
      </c>
      <c r="J28" s="220"/>
      <c r="K28" s="216"/>
    </row>
    <row r="29" spans="1:11" ht="18" customHeight="1">
      <c r="A29" s="221"/>
      <c r="B29" s="102" t="s">
        <v>85</v>
      </c>
      <c r="C29" s="221"/>
      <c r="D29" s="222"/>
      <c r="E29" s="196">
        <v>14456787.711262943</v>
      </c>
      <c r="F29" s="197"/>
      <c r="G29" s="198">
        <v>9777066.5296263769</v>
      </c>
      <c r="H29" s="198"/>
      <c r="I29" s="198">
        <v>4679721.1816365644</v>
      </c>
      <c r="J29" s="220"/>
      <c r="K29" s="216"/>
    </row>
    <row r="30" spans="1:11" ht="18" customHeight="1">
      <c r="A30" s="221"/>
      <c r="B30" s="102" t="s">
        <v>346</v>
      </c>
      <c r="C30" s="221"/>
      <c r="D30" s="222"/>
      <c r="E30" s="196">
        <v>5877298.8037159257</v>
      </c>
      <c r="F30" s="197"/>
      <c r="G30" s="198">
        <v>4688742.8625844168</v>
      </c>
      <c r="H30" s="198"/>
      <c r="I30" s="198">
        <v>1188555.9411315087</v>
      </c>
      <c r="J30" s="220"/>
      <c r="K30" s="216"/>
    </row>
    <row r="31" spans="1:11" ht="18" customHeight="1">
      <c r="A31" s="221"/>
      <c r="B31" s="102" t="s">
        <v>345</v>
      </c>
      <c r="C31" s="221"/>
      <c r="D31" s="222"/>
      <c r="E31" s="196">
        <v>6202058.6510000052</v>
      </c>
      <c r="F31" s="197"/>
      <c r="G31" s="198">
        <v>4241465.0269999998</v>
      </c>
      <c r="H31" s="198"/>
      <c r="I31" s="198">
        <v>1960593.6240000001</v>
      </c>
      <c r="J31" s="220"/>
      <c r="K31" s="216"/>
    </row>
    <row r="32" spans="1:11" ht="18" customHeight="1">
      <c r="A32" s="1080" t="s">
        <v>29</v>
      </c>
      <c r="B32" s="1080"/>
      <c r="C32" s="1080"/>
      <c r="D32" s="18"/>
      <c r="E32" s="196"/>
      <c r="F32" s="197"/>
      <c r="G32" s="198"/>
      <c r="H32" s="198"/>
      <c r="I32" s="198"/>
      <c r="J32" s="220"/>
    </row>
    <row r="33" spans="1:11" ht="18" customHeight="1">
      <c r="A33" s="1059" t="s">
        <v>67</v>
      </c>
      <c r="B33" s="1059"/>
      <c r="C33" s="223"/>
      <c r="D33" s="18"/>
      <c r="E33" s="196">
        <v>90944428.688558638</v>
      </c>
      <c r="F33" s="197"/>
      <c r="G33" s="198">
        <v>67163882.057428598</v>
      </c>
      <c r="H33" s="198"/>
      <c r="I33" s="198">
        <v>23780546.631130017</v>
      </c>
      <c r="J33" s="220"/>
      <c r="K33" s="216"/>
    </row>
    <row r="34" spans="1:11" ht="18" customHeight="1">
      <c r="A34" s="7"/>
      <c r="B34" s="102" t="s">
        <v>30</v>
      </c>
      <c r="C34" s="224"/>
      <c r="D34" s="18"/>
      <c r="E34" s="196">
        <v>52934587.33862213</v>
      </c>
      <c r="F34" s="197"/>
      <c r="G34" s="198">
        <v>37927404.665358052</v>
      </c>
      <c r="H34" s="198"/>
      <c r="I34" s="198">
        <v>15007182.673264056</v>
      </c>
      <c r="J34" s="220"/>
      <c r="K34" s="216"/>
    </row>
    <row r="35" spans="1:11" ht="18" customHeight="1">
      <c r="A35" s="42"/>
      <c r="B35" s="42" t="s">
        <v>971</v>
      </c>
      <c r="C35" s="225"/>
      <c r="D35" s="222"/>
      <c r="E35" s="196">
        <v>11211481.854696123</v>
      </c>
      <c r="F35" s="197"/>
      <c r="G35" s="198">
        <v>7653342.2821952309</v>
      </c>
      <c r="H35" s="198"/>
      <c r="I35" s="198">
        <v>3558139.5725008789</v>
      </c>
      <c r="J35" s="220"/>
      <c r="K35" s="216"/>
    </row>
    <row r="36" spans="1:11" ht="18" customHeight="1">
      <c r="A36" s="42"/>
      <c r="B36" s="42" t="s">
        <v>972</v>
      </c>
      <c r="C36" s="225"/>
      <c r="D36" s="222"/>
      <c r="E36" s="196">
        <v>29993363.985331066</v>
      </c>
      <c r="F36" s="197"/>
      <c r="G36" s="198">
        <v>21550288.789328333</v>
      </c>
      <c r="H36" s="198"/>
      <c r="I36" s="198">
        <v>8443075.1960027497</v>
      </c>
      <c r="J36" s="220"/>
      <c r="K36" s="216"/>
    </row>
    <row r="37" spans="1:11" ht="18" customHeight="1">
      <c r="A37" s="42"/>
      <c r="B37" s="42" t="s">
        <v>973</v>
      </c>
      <c r="C37" s="225"/>
      <c r="D37" s="222"/>
      <c r="E37" s="196">
        <v>6105904.957926943</v>
      </c>
      <c r="F37" s="197"/>
      <c r="G37" s="198">
        <v>4312021.2059651697</v>
      </c>
      <c r="H37" s="198"/>
      <c r="I37" s="198">
        <v>1793883.7519617742</v>
      </c>
      <c r="J37" s="220"/>
      <c r="K37" s="216"/>
    </row>
    <row r="38" spans="1:11" ht="18" customHeight="1">
      <c r="A38" s="42"/>
      <c r="B38" s="42" t="s">
        <v>974</v>
      </c>
      <c r="C38" s="225"/>
      <c r="D38" s="222"/>
      <c r="E38" s="196">
        <v>5623836.5406679781</v>
      </c>
      <c r="F38" s="197"/>
      <c r="G38" s="198">
        <v>4411752.3878693301</v>
      </c>
      <c r="H38" s="198"/>
      <c r="I38" s="198">
        <v>1212084.1527986487</v>
      </c>
      <c r="J38" s="220"/>
      <c r="K38" s="216"/>
    </row>
    <row r="39" spans="1:11" ht="18" customHeight="1">
      <c r="A39" s="42"/>
      <c r="B39" s="102" t="s">
        <v>32</v>
      </c>
      <c r="C39" s="225"/>
      <c r="D39" s="222"/>
      <c r="E39" s="196">
        <v>18585720.821404863</v>
      </c>
      <c r="F39" s="197"/>
      <c r="G39" s="198">
        <v>14641249.494664028</v>
      </c>
      <c r="H39" s="198"/>
      <c r="I39" s="198">
        <v>3944471.3267408372</v>
      </c>
      <c r="J39" s="220"/>
      <c r="K39" s="216"/>
    </row>
    <row r="40" spans="1:11" ht="18" customHeight="1">
      <c r="A40" s="42"/>
      <c r="B40" s="42" t="s">
        <v>975</v>
      </c>
      <c r="C40" s="225"/>
      <c r="D40" s="222"/>
      <c r="E40" s="196">
        <v>13696091.663317205</v>
      </c>
      <c r="F40" s="197"/>
      <c r="G40" s="198">
        <v>10812535.801675914</v>
      </c>
      <c r="H40" s="198"/>
      <c r="I40" s="198">
        <v>2883555.8616412869</v>
      </c>
      <c r="J40" s="220"/>
      <c r="K40" s="216"/>
    </row>
    <row r="41" spans="1:11" ht="18" customHeight="1">
      <c r="A41" s="42"/>
      <c r="B41" s="42" t="s">
        <v>976</v>
      </c>
      <c r="C41" s="225"/>
      <c r="D41" s="222"/>
      <c r="E41" s="196">
        <v>4889629.1580876587</v>
      </c>
      <c r="F41" s="197"/>
      <c r="G41" s="198">
        <v>3828713.6929881088</v>
      </c>
      <c r="H41" s="198"/>
      <c r="I41" s="198">
        <v>1060915.4650995492</v>
      </c>
      <c r="J41" s="220"/>
      <c r="K41" s="216"/>
    </row>
    <row r="42" spans="1:11" ht="18" customHeight="1">
      <c r="A42" s="42"/>
      <c r="B42" s="102" t="s">
        <v>33</v>
      </c>
      <c r="C42" s="225"/>
      <c r="D42" s="222"/>
      <c r="E42" s="196">
        <v>17905959.333078727</v>
      </c>
      <c r="F42" s="197"/>
      <c r="G42" s="198">
        <v>13424134.392981423</v>
      </c>
      <c r="H42" s="198"/>
      <c r="I42" s="198">
        <v>4481824.9400973329</v>
      </c>
      <c r="J42" s="220"/>
      <c r="K42" s="216"/>
    </row>
    <row r="43" spans="1:11" ht="18" customHeight="1">
      <c r="A43" s="42"/>
      <c r="B43" s="42" t="s">
        <v>977</v>
      </c>
      <c r="C43" s="223"/>
      <c r="D43" s="18"/>
      <c r="E43" s="196">
        <v>4529812.0437259628</v>
      </c>
      <c r="F43" s="197"/>
      <c r="G43" s="198">
        <v>3432436.6432395447</v>
      </c>
      <c r="H43" s="198"/>
      <c r="I43" s="198">
        <v>1097375.4004864187</v>
      </c>
      <c r="J43" s="220"/>
      <c r="K43" s="216"/>
    </row>
    <row r="44" spans="1:11" ht="18" customHeight="1">
      <c r="A44" s="42"/>
      <c r="B44" s="42" t="s">
        <v>978</v>
      </c>
      <c r="C44" s="223"/>
      <c r="D44" s="18"/>
      <c r="E44" s="196">
        <v>10092449.432104494</v>
      </c>
      <c r="F44" s="197"/>
      <c r="G44" s="198">
        <v>7547042.3997727009</v>
      </c>
      <c r="H44" s="198"/>
      <c r="I44" s="198">
        <v>2545407.0323318001</v>
      </c>
      <c r="J44" s="220"/>
      <c r="K44" s="216"/>
    </row>
    <row r="45" spans="1:11" ht="18" customHeight="1">
      <c r="A45" s="42"/>
      <c r="B45" s="42" t="s">
        <v>979</v>
      </c>
      <c r="C45" s="223"/>
      <c r="D45" s="18"/>
      <c r="E45" s="196">
        <v>3283697.8572482895</v>
      </c>
      <c r="F45" s="197"/>
      <c r="G45" s="198">
        <v>2444655.3499691798</v>
      </c>
      <c r="H45" s="198"/>
      <c r="I45" s="198">
        <v>839042.50727910933</v>
      </c>
      <c r="J45" s="220"/>
      <c r="K45" s="216"/>
    </row>
    <row r="46" spans="1:11" ht="18" customHeight="1">
      <c r="A46" s="42"/>
      <c r="B46" s="102" t="s">
        <v>35</v>
      </c>
      <c r="C46" s="223"/>
      <c r="D46" s="18"/>
      <c r="E46" s="196">
        <v>1518161.1954528198</v>
      </c>
      <c r="F46" s="197"/>
      <c r="G46" s="198">
        <v>1171093.5044250239</v>
      </c>
      <c r="H46" s="198"/>
      <c r="I46" s="198">
        <v>347067.69102779572</v>
      </c>
      <c r="J46" s="220"/>
      <c r="K46" s="216"/>
    </row>
    <row r="47" spans="1:11" ht="18" customHeight="1">
      <c r="A47" s="1059" t="s">
        <v>36</v>
      </c>
      <c r="B47" s="1059"/>
      <c r="C47" s="223"/>
      <c r="D47" s="18"/>
      <c r="E47" s="196">
        <v>668625.35131798929</v>
      </c>
      <c r="F47" s="197"/>
      <c r="G47" s="198">
        <v>495313.96338643995</v>
      </c>
      <c r="H47" s="198"/>
      <c r="I47" s="199">
        <v>173311.38793154925</v>
      </c>
      <c r="J47" s="220"/>
      <c r="K47" s="216"/>
    </row>
    <row r="48" spans="1:11" ht="18" customHeight="1">
      <c r="A48" s="1045" t="s">
        <v>166</v>
      </c>
      <c r="B48" s="1045"/>
      <c r="C48" s="1045"/>
      <c r="D48" s="222"/>
      <c r="E48" s="196"/>
      <c r="F48" s="197"/>
      <c r="G48" s="198"/>
      <c r="H48" s="198"/>
      <c r="I48" s="198"/>
      <c r="J48" s="220"/>
    </row>
    <row r="49" spans="1:11" ht="18" customHeight="1">
      <c r="A49" s="1059" t="s">
        <v>37</v>
      </c>
      <c r="B49" s="1059" t="s">
        <v>37</v>
      </c>
      <c r="C49" s="106"/>
      <c r="D49" s="222"/>
      <c r="E49" s="196">
        <v>41391622.387012973</v>
      </c>
      <c r="F49" s="197"/>
      <c r="G49" s="198">
        <v>31063846.289873071</v>
      </c>
      <c r="H49" s="198"/>
      <c r="I49" s="198">
        <v>10327776.097139856</v>
      </c>
      <c r="J49" s="220"/>
      <c r="K49" s="216"/>
    </row>
    <row r="50" spans="1:11" ht="18" customHeight="1">
      <c r="A50" s="102"/>
      <c r="B50" s="102" t="s">
        <v>38</v>
      </c>
      <c r="C50" s="102"/>
      <c r="D50" s="222"/>
      <c r="E50" s="196">
        <v>14738783.230615394</v>
      </c>
      <c r="F50" s="197"/>
      <c r="G50" s="198">
        <v>10865942.020379398</v>
      </c>
      <c r="H50" s="198"/>
      <c r="I50" s="198">
        <v>3872841.210235978</v>
      </c>
      <c r="J50" s="220"/>
      <c r="K50" s="216"/>
    </row>
    <row r="51" spans="1:11" ht="18" customHeight="1">
      <c r="A51" s="102"/>
      <c r="B51" s="102" t="s">
        <v>39</v>
      </c>
      <c r="C51" s="102"/>
      <c r="D51" s="222"/>
      <c r="E51" s="196">
        <v>12939080.731189201</v>
      </c>
      <c r="F51" s="197"/>
      <c r="G51" s="198">
        <v>9810868.0656514298</v>
      </c>
      <c r="H51" s="198"/>
      <c r="I51" s="198">
        <v>3128212.6655377643</v>
      </c>
      <c r="J51" s="220"/>
      <c r="K51" s="216"/>
    </row>
    <row r="52" spans="1:11" ht="18" customHeight="1">
      <c r="A52" s="102"/>
      <c r="B52" s="102" t="s">
        <v>40</v>
      </c>
      <c r="C52" s="102"/>
      <c r="D52" s="222"/>
      <c r="E52" s="196">
        <v>13713758.425208347</v>
      </c>
      <c r="F52" s="197"/>
      <c r="G52" s="198">
        <v>10387036.203842247</v>
      </c>
      <c r="H52" s="198"/>
      <c r="I52" s="198">
        <v>3326722.2213661033</v>
      </c>
      <c r="J52" s="220"/>
      <c r="K52" s="216"/>
    </row>
    <row r="53" spans="1:11" ht="18" customHeight="1" thickBot="1">
      <c r="A53" s="1060" t="s">
        <v>41</v>
      </c>
      <c r="B53" s="1060"/>
      <c r="C53" s="104"/>
      <c r="D53" s="226"/>
      <c r="E53" s="200">
        <v>50221431.652863577</v>
      </c>
      <c r="F53" s="201"/>
      <c r="G53" s="202">
        <v>36595349.730941884</v>
      </c>
      <c r="H53" s="202"/>
      <c r="I53" s="202">
        <v>13626081.921921697</v>
      </c>
      <c r="J53" s="227"/>
      <c r="K53" s="216"/>
    </row>
    <row r="54" spans="1:11" s="43" customFormat="1">
      <c r="B54" s="14"/>
      <c r="C54" s="14"/>
      <c r="D54" s="15"/>
      <c r="H54" s="44"/>
    </row>
    <row r="55" spans="1:11" ht="15">
      <c r="A55" s="206"/>
      <c r="B55" s="206"/>
      <c r="C55" s="206"/>
      <c r="D55" s="228"/>
    </row>
    <row r="56" spans="1:11" ht="15">
      <c r="A56" s="206"/>
      <c r="B56" s="206"/>
      <c r="C56" s="206"/>
      <c r="D56" s="228"/>
    </row>
    <row r="57" spans="1:11" ht="15">
      <c r="A57" s="206"/>
      <c r="B57" s="206"/>
      <c r="C57" s="206"/>
      <c r="D57" s="228"/>
    </row>
    <row r="58" spans="1:11" ht="15">
      <c r="A58" s="206"/>
      <c r="B58" s="206"/>
      <c r="C58" s="206"/>
      <c r="D58" s="228"/>
    </row>
    <row r="59" spans="1:11" ht="15">
      <c r="A59" s="206"/>
      <c r="B59" s="206"/>
      <c r="C59" s="206"/>
      <c r="D59" s="228"/>
    </row>
    <row r="60" spans="1:11" ht="15">
      <c r="A60" s="206"/>
      <c r="B60" s="206"/>
      <c r="C60" s="206"/>
      <c r="D60" s="228"/>
    </row>
    <row r="61" spans="1:11">
      <c r="A61" s="206"/>
      <c r="B61" s="42" t="s">
        <v>1006</v>
      </c>
      <c r="C61" s="206"/>
      <c r="D61" s="228"/>
      <c r="E61" s="206">
        <f>E37+E38</f>
        <v>11729741.498594921</v>
      </c>
      <c r="G61" s="206">
        <f>G37+G38</f>
        <v>8723773.5938345008</v>
      </c>
      <c r="I61" s="206">
        <f>I37+I38</f>
        <v>3005967.9047604231</v>
      </c>
    </row>
    <row r="62" spans="1:11" ht="15">
      <c r="A62" s="206"/>
      <c r="B62" s="206"/>
      <c r="C62" s="206"/>
      <c r="D62" s="228"/>
    </row>
    <row r="63" spans="1:11" ht="15">
      <c r="A63" s="206"/>
      <c r="B63" s="206"/>
      <c r="C63" s="206"/>
      <c r="D63" s="228"/>
    </row>
    <row r="64" spans="1:11" ht="15">
      <c r="A64" s="206"/>
      <c r="B64" s="206"/>
      <c r="C64" s="206"/>
      <c r="D64" s="228"/>
    </row>
    <row r="65" spans="1:4" ht="15">
      <c r="A65" s="206"/>
      <c r="B65" s="206"/>
      <c r="C65" s="206"/>
      <c r="D65" s="228"/>
    </row>
    <row r="66" spans="1:4" ht="15">
      <c r="A66" s="206"/>
      <c r="B66" s="206"/>
      <c r="C66" s="206"/>
      <c r="D66" s="228"/>
    </row>
    <row r="67" spans="1:4" ht="15">
      <c r="A67" s="206"/>
      <c r="B67" s="206"/>
      <c r="C67" s="206"/>
      <c r="D67" s="228"/>
    </row>
    <row r="68" spans="1:4" ht="15">
      <c r="A68" s="206"/>
      <c r="B68" s="206"/>
      <c r="C68" s="206"/>
      <c r="D68" s="228"/>
    </row>
    <row r="69" spans="1:4" ht="15">
      <c r="A69" s="206"/>
      <c r="B69" s="206"/>
      <c r="C69" s="206"/>
      <c r="D69" s="228"/>
    </row>
    <row r="70" spans="1:4" ht="15">
      <c r="A70" s="206"/>
      <c r="B70" s="206"/>
      <c r="C70" s="206"/>
      <c r="D70" s="228"/>
    </row>
    <row r="71" spans="1:4" ht="15">
      <c r="A71" s="206"/>
      <c r="B71" s="206"/>
      <c r="C71" s="206"/>
      <c r="D71" s="228"/>
    </row>
    <row r="72" spans="1:4" ht="15">
      <c r="A72" s="206"/>
      <c r="B72" s="206"/>
      <c r="C72" s="206"/>
      <c r="D72" s="228"/>
    </row>
    <row r="73" spans="1:4" ht="15">
      <c r="A73" s="206"/>
      <c r="B73" s="206"/>
      <c r="C73" s="206"/>
      <c r="D73" s="228"/>
    </row>
  </sheetData>
  <mergeCells count="29">
    <mergeCell ref="A3:C5"/>
    <mergeCell ref="E3:F5"/>
    <mergeCell ref="G3:H5"/>
    <mergeCell ref="I3:J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48:C48"/>
    <mergeCell ref="A49:B49"/>
    <mergeCell ref="A53:B53"/>
    <mergeCell ref="A21:C21"/>
    <mergeCell ref="A20:C20"/>
    <mergeCell ref="A23:C23"/>
    <mergeCell ref="A26:C26"/>
    <mergeCell ref="A32:C32"/>
    <mergeCell ref="A33:B33"/>
    <mergeCell ref="A47:B47"/>
    <mergeCell ref="A22:C22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2"/>
  <sheetViews>
    <sheetView view="pageBreakPreview" zoomScaleNormal="50" workbookViewId="0">
      <selection activeCell="A33" sqref="A33:C33"/>
    </sheetView>
  </sheetViews>
  <sheetFormatPr defaultRowHeight="15.75"/>
  <cols>
    <col min="1" max="1" width="2.28515625" style="229" customWidth="1"/>
    <col min="2" max="2" width="15.7109375" style="229" customWidth="1"/>
    <col min="3" max="3" width="2.28515625" style="229" customWidth="1"/>
    <col min="4" max="4" width="1.7109375" style="230" customWidth="1"/>
    <col min="5" max="5" width="14.7109375" style="206" customWidth="1"/>
    <col min="6" max="6" width="4.28515625" style="206" customWidth="1"/>
    <col min="7" max="7" width="16.7109375" style="206" customWidth="1"/>
    <col min="8" max="8" width="4.28515625" style="206" customWidth="1"/>
    <col min="9" max="9" width="16.7109375" style="206" customWidth="1"/>
    <col min="10" max="10" width="4.28515625" style="206" customWidth="1"/>
    <col min="11" max="16384" width="9.140625" style="206"/>
  </cols>
  <sheetData>
    <row r="1" spans="1:10" s="205" customFormat="1" ht="35.1" customHeight="1">
      <c r="A1" s="203" t="s">
        <v>820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0" ht="12.95" customHeight="1" thickBot="1">
      <c r="A2" s="206"/>
      <c r="B2" s="207"/>
      <c r="C2" s="208"/>
      <c r="D2" s="209"/>
      <c r="E2" s="210"/>
      <c r="F2" s="210"/>
      <c r="G2" s="210"/>
      <c r="H2" s="210"/>
      <c r="I2" s="210"/>
      <c r="J2" s="211" t="s">
        <v>351</v>
      </c>
    </row>
    <row r="3" spans="1:10" ht="15" customHeight="1">
      <c r="A3" s="1081" t="s">
        <v>2</v>
      </c>
      <c r="B3" s="1081"/>
      <c r="C3" s="1081"/>
      <c r="D3" s="212"/>
      <c r="E3" s="1084" t="s">
        <v>80</v>
      </c>
      <c r="F3" s="1085"/>
      <c r="G3" s="1084" t="s">
        <v>557</v>
      </c>
      <c r="H3" s="1085"/>
      <c r="I3" s="1084" t="s">
        <v>170</v>
      </c>
      <c r="J3" s="1090"/>
    </row>
    <row r="4" spans="1:10" ht="15" customHeight="1">
      <c r="A4" s="1082"/>
      <c r="B4" s="1082"/>
      <c r="C4" s="1082"/>
      <c r="D4" s="212"/>
      <c r="E4" s="1086"/>
      <c r="F4" s="1087"/>
      <c r="G4" s="1086"/>
      <c r="H4" s="1087"/>
      <c r="I4" s="1086"/>
      <c r="J4" s="1091"/>
    </row>
    <row r="5" spans="1:10" ht="48.75" customHeight="1">
      <c r="A5" s="1083"/>
      <c r="B5" s="1083"/>
      <c r="C5" s="1083"/>
      <c r="D5" s="103"/>
      <c r="E5" s="1088"/>
      <c r="F5" s="1089"/>
      <c r="G5" s="1088"/>
      <c r="H5" s="1089"/>
      <c r="I5" s="1088"/>
      <c r="J5" s="1092"/>
    </row>
    <row r="6" spans="1:10" s="216" customFormat="1" ht="24.6" hidden="1" customHeight="1">
      <c r="A6" s="1093" t="s">
        <v>878</v>
      </c>
      <c r="B6" s="1093"/>
      <c r="C6" s="1093"/>
      <c r="D6" s="18"/>
      <c r="E6" s="214">
        <v>129991458</v>
      </c>
      <c r="F6" s="215"/>
      <c r="G6" s="215">
        <v>105258817</v>
      </c>
      <c r="H6" s="215"/>
      <c r="I6" s="215">
        <v>24732641</v>
      </c>
    </row>
    <row r="7" spans="1:10" s="216" customFormat="1" ht="24.6" hidden="1" customHeight="1">
      <c r="A7" s="1080" t="s">
        <v>879</v>
      </c>
      <c r="B7" s="1080"/>
      <c r="C7" s="1080"/>
      <c r="D7" s="18"/>
      <c r="E7" s="217">
        <v>118393561.99816777</v>
      </c>
      <c r="F7" s="218"/>
      <c r="G7" s="218">
        <v>95398874.19872877</v>
      </c>
      <c r="H7" s="218"/>
      <c r="I7" s="218">
        <v>22994687.799438879</v>
      </c>
    </row>
    <row r="8" spans="1:10" s="216" customFormat="1" ht="24.6" hidden="1" customHeight="1">
      <c r="A8" s="1080" t="s">
        <v>917</v>
      </c>
      <c r="B8" s="1080"/>
      <c r="C8" s="1080"/>
      <c r="D8" s="18"/>
      <c r="E8" s="217">
        <v>90204965.037000105</v>
      </c>
      <c r="F8" s="218"/>
      <c r="G8" s="218">
        <v>70638374.57499966</v>
      </c>
      <c r="H8" s="218"/>
      <c r="I8" s="218">
        <v>19566590.462000091</v>
      </c>
    </row>
    <row r="9" spans="1:10" s="216" customFormat="1" ht="19.5" hidden="1" customHeight="1">
      <c r="A9" s="1080" t="s">
        <v>918</v>
      </c>
      <c r="B9" s="1080"/>
      <c r="C9" s="1080"/>
      <c r="D9" s="18"/>
      <c r="E9" s="217">
        <v>91350274.64845255</v>
      </c>
      <c r="F9" s="218"/>
      <c r="G9" s="218">
        <v>67969049.190299273</v>
      </c>
      <c r="H9" s="218"/>
      <c r="I9" s="218">
        <v>23381225.458153117</v>
      </c>
    </row>
    <row r="10" spans="1:10" s="216" customFormat="1" ht="19.5" hidden="1" customHeight="1">
      <c r="A10" s="1080" t="s">
        <v>919</v>
      </c>
      <c r="B10" s="1080"/>
      <c r="C10" s="1080"/>
      <c r="D10" s="18"/>
      <c r="E10" s="217">
        <v>100773783.08861336</v>
      </c>
      <c r="F10" s="218"/>
      <c r="G10" s="218">
        <v>77367533.54695791</v>
      </c>
      <c r="H10" s="218"/>
      <c r="I10" s="218">
        <v>23406249.541655455</v>
      </c>
    </row>
    <row r="11" spans="1:10" s="181" customFormat="1" ht="13.7" hidden="1" customHeight="1">
      <c r="A11" s="1045" t="s">
        <v>920</v>
      </c>
      <c r="B11" s="1045"/>
      <c r="C11" s="1045"/>
      <c r="D11" s="2"/>
      <c r="E11" s="182">
        <v>104616357.15462527</v>
      </c>
      <c r="F11" s="183"/>
      <c r="G11" s="50">
        <v>82504221.960096911</v>
      </c>
      <c r="H11" s="50"/>
      <c r="I11" s="50">
        <v>22112135.194528367</v>
      </c>
    </row>
    <row r="12" spans="1:10" s="216" customFormat="1" ht="13.7" hidden="1" customHeight="1">
      <c r="A12" s="1080" t="s">
        <v>921</v>
      </c>
      <c r="B12" s="1080"/>
      <c r="C12" s="1080"/>
      <c r="D12" s="18"/>
      <c r="E12" s="217">
        <v>100988053.15670443</v>
      </c>
      <c r="F12" s="218"/>
      <c r="G12" s="50">
        <v>78056508.787830189</v>
      </c>
      <c r="H12" s="218"/>
      <c r="I12" s="50">
        <v>22931544.368874259</v>
      </c>
    </row>
    <row r="13" spans="1:10" s="216" customFormat="1" ht="14.25" hidden="1" customHeight="1">
      <c r="A13" s="1045" t="s">
        <v>922</v>
      </c>
      <c r="B13" s="1045"/>
      <c r="C13" s="1045"/>
      <c r="D13" s="18"/>
      <c r="E13" s="217">
        <v>100995805.8924465</v>
      </c>
      <c r="F13" s="219"/>
      <c r="G13" s="50">
        <v>77284127.118604407</v>
      </c>
      <c r="H13" s="219"/>
      <c r="I13" s="50">
        <v>23711678.7738421</v>
      </c>
    </row>
    <row r="14" spans="1:10" s="216" customFormat="1" ht="13.7" hidden="1" customHeight="1">
      <c r="A14" s="1045" t="s">
        <v>923</v>
      </c>
      <c r="B14" s="1045"/>
      <c r="C14" s="1045"/>
      <c r="D14" s="18"/>
      <c r="E14" s="217">
        <v>91708987.744631439</v>
      </c>
      <c r="F14" s="218"/>
      <c r="G14" s="50">
        <v>66949770.766271278</v>
      </c>
      <c r="H14" s="218"/>
      <c r="I14" s="50">
        <v>24759216.978360169</v>
      </c>
    </row>
    <row r="15" spans="1:10" s="216" customFormat="1" ht="13.7" hidden="1" customHeight="1">
      <c r="A15" s="1080" t="s">
        <v>924</v>
      </c>
      <c r="B15" s="1080"/>
      <c r="C15" s="1080"/>
      <c r="D15" s="18"/>
      <c r="E15" s="217">
        <v>83099466.536731362</v>
      </c>
      <c r="F15" s="218"/>
      <c r="G15" s="218">
        <v>60634861.372655563</v>
      </c>
      <c r="H15" s="218"/>
      <c r="I15" s="218">
        <v>22464605.164075799</v>
      </c>
    </row>
    <row r="16" spans="1:10" s="216" customFormat="1" ht="15" hidden="1" customHeight="1">
      <c r="A16" s="1045" t="s">
        <v>925</v>
      </c>
      <c r="B16" s="1045"/>
      <c r="C16" s="1045"/>
      <c r="D16" s="18"/>
      <c r="E16" s="217">
        <v>85250071.846333385</v>
      </c>
      <c r="F16" s="218"/>
      <c r="G16" s="218">
        <v>62693880.690241016</v>
      </c>
      <c r="H16" s="218"/>
      <c r="I16" s="218">
        <v>22556191.156092446</v>
      </c>
    </row>
    <row r="17" spans="1:50" s="216" customFormat="1" ht="15" hidden="1" customHeight="1">
      <c r="A17" s="1045" t="s">
        <v>926</v>
      </c>
      <c r="B17" s="1045"/>
      <c r="C17" s="1045"/>
      <c r="D17" s="18"/>
      <c r="E17" s="194">
        <v>92997450.038911462</v>
      </c>
      <c r="F17" s="195"/>
      <c r="G17" s="195">
        <v>68173235.708185196</v>
      </c>
      <c r="H17" s="195"/>
      <c r="I17" s="195">
        <v>24824214.330726173</v>
      </c>
      <c r="J17" s="218"/>
    </row>
    <row r="18" spans="1:50" s="216" customFormat="1" ht="15.75" customHeight="1">
      <c r="A18" s="1045" t="s">
        <v>927</v>
      </c>
      <c r="B18" s="1045"/>
      <c r="C18" s="1045"/>
      <c r="D18" s="18"/>
      <c r="E18" s="194">
        <v>92730519.819716066</v>
      </c>
      <c r="F18" s="195"/>
      <c r="G18" s="195">
        <v>68215919.611239389</v>
      </c>
      <c r="H18" s="195"/>
      <c r="I18" s="195">
        <v>24514600.208476603</v>
      </c>
      <c r="J18" s="218"/>
    </row>
    <row r="19" spans="1:50" s="216" customFormat="1" ht="15.75" customHeight="1">
      <c r="A19" s="1045" t="s">
        <v>928</v>
      </c>
      <c r="B19" s="1045"/>
      <c r="C19" s="1045"/>
      <c r="D19" s="18"/>
      <c r="E19" s="194">
        <v>90218457.466426358</v>
      </c>
      <c r="F19" s="195"/>
      <c r="G19" s="195">
        <v>66488133.843514755</v>
      </c>
      <c r="H19" s="195"/>
      <c r="I19" s="195">
        <v>23730323.622911576</v>
      </c>
      <c r="J19" s="218"/>
    </row>
    <row r="20" spans="1:50" s="216" customFormat="1" ht="15.75" customHeight="1">
      <c r="A20" s="1045" t="s">
        <v>929</v>
      </c>
      <c r="B20" s="1045"/>
      <c r="C20" s="1045"/>
      <c r="D20" s="18"/>
      <c r="E20" s="194">
        <v>83777665.684641793</v>
      </c>
      <c r="F20" s="195"/>
      <c r="G20" s="195">
        <v>61266458.141266838</v>
      </c>
      <c r="H20" s="195"/>
      <c r="I20" s="195">
        <v>22511207.543375045</v>
      </c>
      <c r="J20" s="218"/>
    </row>
    <row r="21" spans="1:50" s="216" customFormat="1" ht="15.75" customHeight="1">
      <c r="A21" s="1045" t="s">
        <v>930</v>
      </c>
      <c r="B21" s="1045"/>
      <c r="C21" s="1045"/>
      <c r="D21" s="18"/>
      <c r="E21" s="194">
        <v>90608212.810112476</v>
      </c>
      <c r="F21" s="195"/>
      <c r="G21" s="195">
        <v>66276659.513176665</v>
      </c>
      <c r="H21" s="195"/>
      <c r="I21" s="195">
        <v>24331553.296935868</v>
      </c>
      <c r="J21" s="218"/>
    </row>
    <row r="22" spans="1:50" s="216" customFormat="1" ht="14.25" customHeight="1">
      <c r="A22" s="1045" t="s">
        <v>931</v>
      </c>
      <c r="B22" s="1045"/>
      <c r="C22" s="1045"/>
      <c r="D22" s="18"/>
      <c r="E22" s="195">
        <v>91613054.039876625</v>
      </c>
      <c r="F22" s="195"/>
      <c r="G22" s="195">
        <v>67659196.020815</v>
      </c>
      <c r="H22" s="195"/>
      <c r="I22" s="195">
        <v>23953858.019061577</v>
      </c>
    </row>
    <row r="23" spans="1:50" s="41" customFormat="1" ht="14.25" customHeight="1">
      <c r="A23" s="1045" t="s">
        <v>19</v>
      </c>
      <c r="B23" s="1045"/>
      <c r="C23" s="1045"/>
      <c r="D23" s="2"/>
      <c r="E23" s="198"/>
      <c r="F23" s="198"/>
      <c r="G23" s="198"/>
      <c r="H23" s="198"/>
      <c r="I23" s="198"/>
      <c r="J23" s="220"/>
    </row>
    <row r="24" spans="1:50" s="43" customFormat="1" ht="15" customHeight="1">
      <c r="A24" s="102"/>
      <c r="B24" s="42" t="s">
        <v>932</v>
      </c>
      <c r="C24" s="102"/>
      <c r="D24" s="46"/>
      <c r="E24" s="196">
        <v>19397080.748414051</v>
      </c>
      <c r="F24" s="198"/>
      <c r="G24" s="198">
        <v>13400702.347872805</v>
      </c>
      <c r="H24" s="198"/>
      <c r="I24" s="198">
        <v>5996378.4005412618</v>
      </c>
      <c r="J24" s="220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</row>
    <row r="25" spans="1:50" s="43" customFormat="1" ht="15" customHeight="1">
      <c r="A25" s="102"/>
      <c r="B25" s="42" t="s">
        <v>933</v>
      </c>
      <c r="C25" s="102"/>
      <c r="D25" s="46"/>
      <c r="E25" s="196">
        <v>15505453.091540413</v>
      </c>
      <c r="F25" s="198"/>
      <c r="G25" s="198">
        <v>11081292.527158145</v>
      </c>
      <c r="H25" s="198"/>
      <c r="I25" s="198">
        <v>4424160.5643822728</v>
      </c>
      <c r="J25" s="220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</row>
    <row r="26" spans="1:50" s="43" customFormat="1" ht="15" customHeight="1">
      <c r="A26" s="102"/>
      <c r="B26" s="42" t="s">
        <v>934</v>
      </c>
      <c r="C26" s="102"/>
      <c r="D26" s="46"/>
      <c r="E26" s="196">
        <v>21416063.756564245</v>
      </c>
      <c r="F26" s="198"/>
      <c r="G26" s="198">
        <v>16314704.296365313</v>
      </c>
      <c r="H26" s="198"/>
      <c r="I26" s="198">
        <v>5101359.4601989323</v>
      </c>
      <c r="J26" s="220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</row>
    <row r="27" spans="1:50" s="43" customFormat="1" ht="15" customHeight="1">
      <c r="A27" s="102"/>
      <c r="B27" s="42" t="s">
        <v>935</v>
      </c>
      <c r="C27" s="102"/>
      <c r="D27" s="46"/>
      <c r="E27" s="196">
        <v>11824108.021794047</v>
      </c>
      <c r="F27" s="198"/>
      <c r="G27" s="198">
        <v>9200463.2828753628</v>
      </c>
      <c r="H27" s="198"/>
      <c r="I27" s="198">
        <v>2623644.7389186854</v>
      </c>
      <c r="J27" s="220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</row>
    <row r="28" spans="1:50" s="43" customFormat="1" ht="15" customHeight="1">
      <c r="A28" s="102"/>
      <c r="B28" s="42" t="s">
        <v>936</v>
      </c>
      <c r="C28" s="102"/>
      <c r="D28" s="46"/>
      <c r="E28" s="196">
        <v>11966560.169563772</v>
      </c>
      <c r="F28" s="198"/>
      <c r="G28" s="198">
        <v>8609489.5445433669</v>
      </c>
      <c r="H28" s="198"/>
      <c r="I28" s="198">
        <v>3357070.625020409</v>
      </c>
      <c r="J28" s="220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</row>
    <row r="29" spans="1:50" s="43" customFormat="1" ht="15" customHeight="1">
      <c r="A29" s="102"/>
      <c r="B29" s="42" t="s">
        <v>937</v>
      </c>
      <c r="C29" s="102"/>
      <c r="D29" s="46"/>
      <c r="E29" s="196">
        <v>11503788.252</v>
      </c>
      <c r="F29" s="198"/>
      <c r="G29" s="198">
        <v>9052544.0219999999</v>
      </c>
      <c r="H29" s="198"/>
      <c r="I29" s="199">
        <v>2451244.2299999995</v>
      </c>
      <c r="J29" s="220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</row>
    <row r="30" spans="1:50" s="43" customFormat="1" ht="15" customHeight="1">
      <c r="A30" s="1045" t="s">
        <v>20</v>
      </c>
      <c r="B30" s="1045"/>
      <c r="C30" s="1045"/>
      <c r="D30" s="2"/>
      <c r="E30" s="198"/>
      <c r="F30" s="198"/>
      <c r="G30" s="198"/>
      <c r="H30" s="198"/>
      <c r="I30" s="198"/>
      <c r="J30" s="220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</row>
    <row r="31" spans="1:50" s="43" customFormat="1" ht="15" customHeight="1">
      <c r="A31" s="102"/>
      <c r="B31" s="62" t="s">
        <v>490</v>
      </c>
      <c r="C31" s="102"/>
      <c r="D31" s="46"/>
      <c r="E31" s="196">
        <v>4961298.7133198939</v>
      </c>
      <c r="F31" s="198"/>
      <c r="G31" s="198">
        <v>3267808.6550752805</v>
      </c>
      <c r="H31" s="198"/>
      <c r="I31" s="198">
        <v>1693490.0582446181</v>
      </c>
      <c r="J31" s="220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</row>
    <row r="32" spans="1:50" s="43" customFormat="1" ht="15" customHeight="1">
      <c r="A32" s="102"/>
      <c r="B32" s="62" t="s">
        <v>491</v>
      </c>
      <c r="C32" s="102"/>
      <c r="D32" s="46"/>
      <c r="E32" s="196">
        <v>2594201.9028013018</v>
      </c>
      <c r="F32" s="198"/>
      <c r="G32" s="198">
        <v>1727319.3048182691</v>
      </c>
      <c r="H32" s="198"/>
      <c r="I32" s="198">
        <v>866882.5979830334</v>
      </c>
      <c r="J32" s="220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</row>
    <row r="33" spans="1:50" s="43" customFormat="1" ht="15" customHeight="1">
      <c r="A33" s="42"/>
      <c r="B33" s="62" t="s">
        <v>492</v>
      </c>
      <c r="C33" s="42"/>
      <c r="D33" s="46"/>
      <c r="E33" s="196">
        <v>5131130.003113186</v>
      </c>
      <c r="F33" s="198"/>
      <c r="G33" s="198">
        <v>3180823.3953637551</v>
      </c>
      <c r="H33" s="198"/>
      <c r="I33" s="198">
        <v>1950306.6077494293</v>
      </c>
      <c r="J33" s="220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</row>
    <row r="34" spans="1:50" s="43" customFormat="1" ht="15" customHeight="1">
      <c r="A34" s="42"/>
      <c r="B34" s="62" t="s">
        <v>493</v>
      </c>
      <c r="C34" s="42"/>
      <c r="D34" s="46"/>
      <c r="E34" s="196">
        <v>13302834.06498722</v>
      </c>
      <c r="F34" s="198"/>
      <c r="G34" s="198">
        <v>9452080.2090253718</v>
      </c>
      <c r="H34" s="198"/>
      <c r="I34" s="198">
        <v>3850753.8559618415</v>
      </c>
      <c r="J34" s="220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</row>
    <row r="35" spans="1:50" s="43" customFormat="1" ht="15" customHeight="1">
      <c r="A35" s="42"/>
      <c r="B35" s="62" t="s">
        <v>494</v>
      </c>
      <c r="C35" s="42"/>
      <c r="D35" s="46"/>
      <c r="E35" s="196">
        <v>10985959.462464122</v>
      </c>
      <c r="F35" s="198"/>
      <c r="G35" s="198">
        <v>8068435.9983529318</v>
      </c>
      <c r="H35" s="198"/>
      <c r="I35" s="198">
        <v>2917523.4641111786</v>
      </c>
      <c r="J35" s="220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</row>
    <row r="36" spans="1:50" s="43" customFormat="1" ht="15" customHeight="1">
      <c r="A36" s="42"/>
      <c r="B36" s="62" t="s">
        <v>495</v>
      </c>
      <c r="C36" s="42"/>
      <c r="D36" s="46"/>
      <c r="E36" s="196">
        <v>17748156.448450554</v>
      </c>
      <c r="F36" s="198"/>
      <c r="G36" s="198">
        <v>13528374.1475427</v>
      </c>
      <c r="H36" s="198"/>
      <c r="I36" s="198">
        <v>4219782.3009078708</v>
      </c>
      <c r="J36" s="220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</row>
    <row r="37" spans="1:50" s="43" customFormat="1" ht="15" customHeight="1">
      <c r="A37" s="42"/>
      <c r="B37" s="62" t="s">
        <v>496</v>
      </c>
      <c r="C37" s="42"/>
      <c r="D37" s="46"/>
      <c r="E37" s="196">
        <v>8457884.2053787373</v>
      </c>
      <c r="F37" s="198"/>
      <c r="G37" s="198">
        <v>5992080.2461606553</v>
      </c>
      <c r="H37" s="198"/>
      <c r="I37" s="198">
        <v>2465803.9592180802</v>
      </c>
      <c r="J37" s="220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</row>
    <row r="38" spans="1:50" s="43" customFormat="1" ht="15" customHeight="1">
      <c r="A38" s="42"/>
      <c r="B38" s="62" t="s">
        <v>497</v>
      </c>
      <c r="C38" s="42"/>
      <c r="D38" s="46"/>
      <c r="E38" s="196">
        <v>7926854.6713615144</v>
      </c>
      <c r="F38" s="198"/>
      <c r="G38" s="198">
        <v>6126360.757476015</v>
      </c>
      <c r="H38" s="198"/>
      <c r="I38" s="198">
        <v>1800493.9138855038</v>
      </c>
      <c r="J38" s="220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</row>
    <row r="39" spans="1:50" s="43" customFormat="1" ht="15" customHeight="1">
      <c r="A39" s="42"/>
      <c r="B39" s="62" t="s">
        <v>498</v>
      </c>
      <c r="C39" s="42"/>
      <c r="D39" s="46"/>
      <c r="E39" s="196">
        <v>9871289.9039999954</v>
      </c>
      <c r="F39" s="198"/>
      <c r="G39" s="198">
        <v>7609179.5259999996</v>
      </c>
      <c r="H39" s="198"/>
      <c r="I39" s="198">
        <v>2262110.3779999996</v>
      </c>
      <c r="J39" s="220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</row>
    <row r="40" spans="1:50" s="43" customFormat="1" ht="15" customHeight="1">
      <c r="A40" s="42"/>
      <c r="B40" s="62" t="s">
        <v>435</v>
      </c>
      <c r="C40" s="42"/>
      <c r="D40" s="46"/>
      <c r="E40" s="196">
        <v>10633444.664000001</v>
      </c>
      <c r="F40" s="198"/>
      <c r="G40" s="198">
        <v>8706733.7809999995</v>
      </c>
      <c r="H40" s="198"/>
      <c r="I40" s="198">
        <v>1926710.8830000001</v>
      </c>
      <c r="J40" s="220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</row>
    <row r="41" spans="1:50" s="43" customFormat="1" ht="15" customHeight="1">
      <c r="A41" s="1045" t="s">
        <v>21</v>
      </c>
      <c r="B41" s="1045"/>
      <c r="C41" s="1045"/>
      <c r="D41" s="46"/>
      <c r="E41" s="198"/>
      <c r="F41" s="198"/>
      <c r="G41" s="198"/>
      <c r="H41" s="198"/>
      <c r="I41" s="198"/>
      <c r="J41" s="220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</row>
    <row r="42" spans="1:50" s="43" customFormat="1" ht="15" customHeight="1">
      <c r="A42" s="42"/>
      <c r="B42" s="62" t="s">
        <v>490</v>
      </c>
      <c r="C42" s="42"/>
      <c r="D42" s="46"/>
      <c r="E42" s="196">
        <v>3484560.9034874109</v>
      </c>
      <c r="F42" s="198"/>
      <c r="G42" s="198">
        <v>2044416.6734242439</v>
      </c>
      <c r="H42" s="198"/>
      <c r="I42" s="198">
        <v>1440144.2300631697</v>
      </c>
      <c r="J42" s="220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</row>
    <row r="43" spans="1:50" s="43" customFormat="1" ht="15" customHeight="1">
      <c r="A43" s="42"/>
      <c r="B43" s="62" t="s">
        <v>491</v>
      </c>
      <c r="C43" s="42"/>
      <c r="D43" s="46"/>
      <c r="E43" s="196">
        <v>2485829.9691955368</v>
      </c>
      <c r="F43" s="198"/>
      <c r="G43" s="198">
        <v>1605028.8828164544</v>
      </c>
      <c r="H43" s="198"/>
      <c r="I43" s="198">
        <v>880801.08637908206</v>
      </c>
      <c r="J43" s="220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</row>
    <row r="44" spans="1:50" s="43" customFormat="1" ht="15" customHeight="1">
      <c r="A44" s="42"/>
      <c r="B44" s="62" t="s">
        <v>492</v>
      </c>
      <c r="C44" s="42"/>
      <c r="D44" s="46"/>
      <c r="E44" s="196">
        <v>6025974.2393475091</v>
      </c>
      <c r="F44" s="198"/>
      <c r="G44" s="198">
        <v>3689246.4629183905</v>
      </c>
      <c r="H44" s="198"/>
      <c r="I44" s="198">
        <v>2336727.7764291186</v>
      </c>
      <c r="J44" s="220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</row>
    <row r="45" spans="1:50" s="43" customFormat="1" ht="15" customHeight="1">
      <c r="A45" s="102"/>
      <c r="B45" s="62" t="s">
        <v>493</v>
      </c>
      <c r="C45" s="102"/>
      <c r="D45" s="46"/>
      <c r="E45" s="196">
        <v>13050623.049677394</v>
      </c>
      <c r="F45" s="198"/>
      <c r="G45" s="198">
        <v>9331917.8284029476</v>
      </c>
      <c r="H45" s="198"/>
      <c r="I45" s="198">
        <v>3718705.2212744346</v>
      </c>
      <c r="J45" s="220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</row>
    <row r="46" spans="1:50" s="43" customFormat="1" ht="15" customHeight="1">
      <c r="A46" s="102"/>
      <c r="B46" s="62" t="s">
        <v>494</v>
      </c>
      <c r="C46" s="102"/>
      <c r="D46" s="46"/>
      <c r="E46" s="196">
        <v>10773332.76003802</v>
      </c>
      <c r="F46" s="198"/>
      <c r="G46" s="198">
        <v>7900161.5280735455</v>
      </c>
      <c r="H46" s="198"/>
      <c r="I46" s="198">
        <v>2873171.231964461</v>
      </c>
      <c r="J46" s="220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</row>
    <row r="47" spans="1:50" s="43" customFormat="1" ht="15" customHeight="1">
      <c r="A47" s="102"/>
      <c r="B47" s="62" t="s">
        <v>495</v>
      </c>
      <c r="C47" s="102"/>
      <c r="D47" s="46"/>
      <c r="E47" s="196">
        <v>18424658.196400523</v>
      </c>
      <c r="F47" s="198"/>
      <c r="G47" s="198">
        <v>13929564.451487489</v>
      </c>
      <c r="H47" s="198"/>
      <c r="I47" s="198">
        <v>4495093.7449130546</v>
      </c>
      <c r="J47" s="220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</row>
    <row r="48" spans="1:50" s="43" customFormat="1" ht="15" customHeight="1">
      <c r="A48" s="102"/>
      <c r="B48" s="62" t="s">
        <v>496</v>
      </c>
      <c r="C48" s="102"/>
      <c r="D48" s="46"/>
      <c r="E48" s="196">
        <v>7597504.0147980116</v>
      </c>
      <c r="F48" s="198"/>
      <c r="G48" s="198">
        <v>5639019.1845134385</v>
      </c>
      <c r="H48" s="198"/>
      <c r="I48" s="198">
        <v>1958484.830284572</v>
      </c>
      <c r="J48" s="220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</row>
    <row r="49" spans="1:50" s="43" customFormat="1" ht="15" customHeight="1">
      <c r="A49" s="102"/>
      <c r="B49" s="62" t="s">
        <v>497</v>
      </c>
      <c r="C49" s="102"/>
      <c r="D49" s="46"/>
      <c r="E49" s="196">
        <v>8658226.7409321349</v>
      </c>
      <c r="F49" s="198"/>
      <c r="G49" s="198">
        <v>6653049.8461784748</v>
      </c>
      <c r="H49" s="198"/>
      <c r="I49" s="198">
        <v>2005176.8947536647</v>
      </c>
      <c r="J49" s="220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</row>
    <row r="50" spans="1:50" s="43" customFormat="1" ht="15" customHeight="1">
      <c r="A50" s="102"/>
      <c r="B50" s="62" t="s">
        <v>498</v>
      </c>
      <c r="C50" s="102"/>
      <c r="D50" s="46"/>
      <c r="E50" s="196">
        <v>10448908.117999997</v>
      </c>
      <c r="F50" s="198"/>
      <c r="G50" s="198">
        <v>7896111.6320000011</v>
      </c>
      <c r="H50" s="198"/>
      <c r="I50" s="198">
        <v>2552796.4859999991</v>
      </c>
      <c r="J50" s="220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</row>
    <row r="51" spans="1:50" s="43" customFormat="1" ht="15" customHeight="1">
      <c r="A51" s="102"/>
      <c r="B51" s="62" t="s">
        <v>435</v>
      </c>
      <c r="C51" s="102"/>
      <c r="D51" s="46"/>
      <c r="E51" s="196">
        <v>10663436.048</v>
      </c>
      <c r="F51" s="198"/>
      <c r="G51" s="198">
        <v>8970679.5310000014</v>
      </c>
      <c r="H51" s="198"/>
      <c r="I51" s="198">
        <v>1692756.5170000002</v>
      </c>
      <c r="J51" s="220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</row>
    <row r="52" spans="1:50" s="43" customFormat="1" ht="15" customHeight="1">
      <c r="A52" s="1045" t="s">
        <v>22</v>
      </c>
      <c r="B52" s="1045"/>
      <c r="C52" s="1045"/>
      <c r="D52" s="2"/>
      <c r="E52" s="198"/>
      <c r="F52" s="198"/>
      <c r="G52" s="198"/>
      <c r="H52" s="198"/>
      <c r="I52" s="198"/>
      <c r="J52" s="220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</row>
    <row r="53" spans="1:50" s="43" customFormat="1" ht="15" customHeight="1">
      <c r="A53" s="44"/>
      <c r="B53" s="62" t="s">
        <v>490</v>
      </c>
      <c r="C53" s="44"/>
      <c r="D53" s="231"/>
      <c r="E53" s="196">
        <v>2604606.6388894091</v>
      </c>
      <c r="F53" s="198"/>
      <c r="G53" s="198">
        <v>1866338.6248168573</v>
      </c>
      <c r="H53" s="198"/>
      <c r="I53" s="198">
        <v>738268.01407255093</v>
      </c>
      <c r="J53" s="220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</row>
    <row r="54" spans="1:50" s="43" customFormat="1" ht="15" customHeight="1">
      <c r="A54" s="6"/>
      <c r="B54" s="62" t="s">
        <v>491</v>
      </c>
      <c r="C54" s="6"/>
      <c r="D54" s="2"/>
      <c r="E54" s="196">
        <v>2078543.3232138481</v>
      </c>
      <c r="F54" s="198"/>
      <c r="G54" s="198">
        <v>1371828.9178482734</v>
      </c>
      <c r="H54" s="198"/>
      <c r="I54" s="198">
        <v>706714.40536557476</v>
      </c>
      <c r="J54" s="220"/>
    </row>
    <row r="55" spans="1:50" s="43" customFormat="1" ht="15" customHeight="1">
      <c r="A55" s="102"/>
      <c r="B55" s="62" t="s">
        <v>492</v>
      </c>
      <c r="C55" s="102"/>
      <c r="D55" s="46"/>
      <c r="E55" s="196">
        <v>4264488.7198026599</v>
      </c>
      <c r="F55" s="198"/>
      <c r="G55" s="198">
        <v>2857445.8311112886</v>
      </c>
      <c r="H55" s="198"/>
      <c r="I55" s="198">
        <v>1407042.8886913734</v>
      </c>
      <c r="J55" s="220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</row>
    <row r="56" spans="1:50" s="43" customFormat="1" ht="15" customHeight="1">
      <c r="A56" s="102"/>
      <c r="B56" s="62" t="s">
        <v>493</v>
      </c>
      <c r="C56" s="102"/>
      <c r="D56" s="46"/>
      <c r="E56" s="196">
        <v>8848068.8808396608</v>
      </c>
      <c r="F56" s="198"/>
      <c r="G56" s="198">
        <v>6328493.6610110495</v>
      </c>
      <c r="H56" s="198"/>
      <c r="I56" s="198">
        <v>2519575.2198286057</v>
      </c>
      <c r="J56" s="220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</row>
    <row r="57" spans="1:50" s="43" customFormat="1" ht="15" customHeight="1">
      <c r="A57" s="102"/>
      <c r="B57" s="62" t="s">
        <v>494</v>
      </c>
      <c r="C57" s="102"/>
      <c r="D57" s="46"/>
      <c r="E57" s="196">
        <v>8592324.3073710501</v>
      </c>
      <c r="F57" s="198"/>
      <c r="G57" s="198">
        <v>6390827.7843637019</v>
      </c>
      <c r="H57" s="198"/>
      <c r="I57" s="198">
        <v>2201496.5230073379</v>
      </c>
      <c r="J57" s="220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</row>
    <row r="58" spans="1:50" s="43" customFormat="1" ht="15" customHeight="1">
      <c r="A58" s="102"/>
      <c r="B58" s="62" t="s">
        <v>495</v>
      </c>
      <c r="C58" s="102"/>
      <c r="D58" s="46"/>
      <c r="E58" s="196">
        <v>13060344.674254617</v>
      </c>
      <c r="F58" s="198"/>
      <c r="G58" s="198">
        <v>9561661.4901577458</v>
      </c>
      <c r="H58" s="198"/>
      <c r="I58" s="198">
        <v>3498683.1840968546</v>
      </c>
      <c r="J58" s="220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</row>
    <row r="59" spans="1:50" s="43" customFormat="1" ht="15" customHeight="1">
      <c r="A59" s="102"/>
      <c r="B59" s="62" t="s">
        <v>496</v>
      </c>
      <c r="C59" s="102"/>
      <c r="D59" s="46"/>
      <c r="E59" s="196">
        <v>7049560.6843524054</v>
      </c>
      <c r="F59" s="198"/>
      <c r="G59" s="198">
        <v>4979346.4159523919</v>
      </c>
      <c r="H59" s="198"/>
      <c r="I59" s="198">
        <v>2070214.2684000183</v>
      </c>
      <c r="J59" s="220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</row>
    <row r="60" spans="1:50" s="43" customFormat="1" ht="15" customHeight="1">
      <c r="A60" s="102"/>
      <c r="B60" s="62" t="s">
        <v>497</v>
      </c>
      <c r="C60" s="102"/>
      <c r="D60" s="46"/>
      <c r="E60" s="196">
        <v>8912101.0902577154</v>
      </c>
      <c r="F60" s="198"/>
      <c r="G60" s="198">
        <v>6781808.0163879143</v>
      </c>
      <c r="H60" s="198"/>
      <c r="I60" s="198">
        <v>2130293.0738698095</v>
      </c>
      <c r="J60" s="220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</row>
    <row r="61" spans="1:50" s="43" customFormat="1" ht="15" customHeight="1">
      <c r="A61" s="102"/>
      <c r="B61" s="62" t="s">
        <v>498</v>
      </c>
      <c r="C61" s="102"/>
      <c r="D61" s="46"/>
      <c r="E61" s="196">
        <v>12198096.640333964</v>
      </c>
      <c r="F61" s="198"/>
      <c r="G61" s="198">
        <v>8958616.0356045235</v>
      </c>
      <c r="H61" s="198"/>
      <c r="I61" s="198">
        <v>3239480.6047294368</v>
      </c>
      <c r="J61" s="220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</row>
    <row r="62" spans="1:50" s="44" customFormat="1" ht="15" customHeight="1" thickBot="1">
      <c r="A62" s="104"/>
      <c r="B62" s="63" t="s">
        <v>435</v>
      </c>
      <c r="C62" s="104"/>
      <c r="D62" s="232"/>
      <c r="E62" s="200">
        <v>24004919.080561213</v>
      </c>
      <c r="F62" s="202"/>
      <c r="G62" s="202">
        <v>18562829.243561216</v>
      </c>
      <c r="H62" s="202"/>
      <c r="I62" s="202">
        <v>5442089.8369999966</v>
      </c>
      <c r="J62" s="22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</row>
    <row r="63" spans="1:50" s="43" customFormat="1" ht="13.7" customHeight="1">
      <c r="B63" s="14"/>
      <c r="C63" s="14"/>
      <c r="D63" s="15"/>
      <c r="H63" s="44"/>
    </row>
    <row r="64" spans="1:50" ht="15">
      <c r="A64" s="206"/>
      <c r="B64" s="206"/>
      <c r="C64" s="206"/>
      <c r="D64" s="228"/>
    </row>
    <row r="65" spans="1:4" ht="15">
      <c r="A65" s="206"/>
      <c r="B65" s="206"/>
      <c r="C65" s="206"/>
      <c r="D65" s="228"/>
    </row>
    <row r="66" spans="1:4" ht="15">
      <c r="A66" s="206"/>
      <c r="B66" s="206"/>
      <c r="C66" s="206"/>
      <c r="D66" s="228"/>
    </row>
    <row r="67" spans="1:4" ht="15">
      <c r="A67" s="206"/>
      <c r="B67" s="206"/>
      <c r="C67" s="206"/>
      <c r="D67" s="228"/>
    </row>
    <row r="68" spans="1:4" ht="15">
      <c r="A68" s="206"/>
      <c r="B68" s="206"/>
      <c r="C68" s="206"/>
      <c r="D68" s="228"/>
    </row>
    <row r="69" spans="1:4" ht="15">
      <c r="A69" s="206"/>
      <c r="B69" s="206"/>
      <c r="C69" s="206"/>
      <c r="D69" s="228"/>
    </row>
    <row r="70" spans="1:4" ht="15">
      <c r="A70" s="206"/>
      <c r="B70" s="206"/>
      <c r="C70" s="206"/>
      <c r="D70" s="228"/>
    </row>
    <row r="71" spans="1:4" ht="15">
      <c r="A71" s="206"/>
      <c r="B71" s="206"/>
      <c r="C71" s="206"/>
      <c r="D71" s="228"/>
    </row>
    <row r="72" spans="1:4" ht="15">
      <c r="A72" s="206"/>
      <c r="B72" s="206"/>
      <c r="C72" s="206"/>
      <c r="D72" s="228"/>
    </row>
    <row r="73" spans="1:4" ht="15">
      <c r="A73" s="206"/>
      <c r="B73" s="206"/>
      <c r="C73" s="206"/>
      <c r="D73" s="228"/>
    </row>
    <row r="74" spans="1:4" ht="15">
      <c r="A74" s="206"/>
      <c r="B74" s="206"/>
      <c r="C74" s="206"/>
      <c r="D74" s="228"/>
    </row>
    <row r="75" spans="1:4" ht="15">
      <c r="A75" s="206"/>
      <c r="B75" s="206"/>
      <c r="C75" s="206"/>
      <c r="D75" s="228"/>
    </row>
    <row r="76" spans="1:4" ht="15">
      <c r="A76" s="206"/>
      <c r="B76" s="206"/>
      <c r="C76" s="206"/>
      <c r="D76" s="228"/>
    </row>
    <row r="77" spans="1:4" ht="15">
      <c r="A77" s="206"/>
      <c r="B77" s="206"/>
      <c r="C77" s="206"/>
      <c r="D77" s="228"/>
    </row>
    <row r="78" spans="1:4" ht="15">
      <c r="A78" s="206"/>
      <c r="B78" s="206"/>
      <c r="C78" s="206"/>
      <c r="D78" s="228"/>
    </row>
    <row r="79" spans="1:4" ht="15">
      <c r="A79" s="206"/>
      <c r="B79" s="206"/>
      <c r="C79" s="206"/>
      <c r="D79" s="228"/>
    </row>
    <row r="80" spans="1:4" ht="15">
      <c r="A80" s="206"/>
      <c r="B80" s="206"/>
      <c r="C80" s="206"/>
      <c r="D80" s="228"/>
    </row>
    <row r="81" spans="1:4" ht="15">
      <c r="A81" s="206"/>
      <c r="B81" s="206"/>
      <c r="C81" s="206"/>
      <c r="D81" s="228"/>
    </row>
    <row r="82" spans="1:4" ht="15">
      <c r="A82" s="206"/>
      <c r="B82" s="206"/>
      <c r="C82" s="206"/>
      <c r="D82" s="228"/>
    </row>
  </sheetData>
  <mergeCells count="25">
    <mergeCell ref="A3:C5"/>
    <mergeCell ref="E3:F5"/>
    <mergeCell ref="G3:H5"/>
    <mergeCell ref="I3:J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30:C30"/>
    <mergeCell ref="A41:C41"/>
    <mergeCell ref="A52:C52"/>
    <mergeCell ref="A21:C21"/>
    <mergeCell ref="A17:C17"/>
    <mergeCell ref="A18:C18"/>
    <mergeCell ref="A19:C19"/>
    <mergeCell ref="A20:C20"/>
    <mergeCell ref="A23:C23"/>
    <mergeCell ref="A22:C22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61"/>
  <sheetViews>
    <sheetView view="pageBreakPreview" zoomScaleNormal="50" zoomScaleSheetLayoutView="75" workbookViewId="0">
      <selection activeCell="A33" sqref="A33:C33"/>
    </sheetView>
  </sheetViews>
  <sheetFormatPr defaultRowHeight="15.75"/>
  <cols>
    <col min="1" max="1" width="2.28515625" style="14" customWidth="1"/>
    <col min="2" max="2" width="18.28515625" style="14" customWidth="1"/>
    <col min="3" max="3" width="2.28515625" style="14" customWidth="1"/>
    <col min="4" max="4" width="1.7109375" style="15" customWidth="1"/>
    <col min="5" max="7" width="16.5703125" style="43" customWidth="1"/>
    <col min="8" max="8" width="20.85546875" style="43" customWidth="1"/>
    <col min="9" max="9" width="9.140625" style="44"/>
    <col min="10" max="10" width="9.140625" style="43"/>
    <col min="11" max="11" width="19.140625" style="43" bestFit="1" customWidth="1"/>
    <col min="12" max="12" width="9.140625" style="43"/>
    <col min="13" max="13" width="10.42578125" style="43" bestFit="1" customWidth="1"/>
    <col min="14" max="15" width="9.140625" style="43"/>
    <col min="16" max="16" width="12.7109375" style="43" bestFit="1" customWidth="1"/>
    <col min="17" max="16384" width="9.140625" style="43"/>
  </cols>
  <sheetData>
    <row r="1" spans="1:16" s="159" customFormat="1" ht="35.1" customHeight="1">
      <c r="A1" s="234" t="s">
        <v>562</v>
      </c>
      <c r="B1" s="235"/>
      <c r="C1" s="235"/>
      <c r="D1" s="235"/>
      <c r="E1" s="235"/>
      <c r="F1" s="235"/>
      <c r="G1" s="235"/>
      <c r="H1" s="235"/>
      <c r="I1" s="236"/>
    </row>
    <row r="2" spans="1:16" ht="12.95" customHeight="1" thickBot="1">
      <c r="A2" s="43"/>
      <c r="B2" s="161"/>
      <c r="C2" s="161"/>
      <c r="D2" s="162"/>
      <c r="E2" s="479"/>
      <c r="F2" s="479"/>
      <c r="G2" s="479"/>
      <c r="H2" s="164" t="s">
        <v>56</v>
      </c>
    </row>
    <row r="3" spans="1:16" ht="48" customHeight="1">
      <c r="A3" s="1096" t="s">
        <v>25</v>
      </c>
      <c r="B3" s="1096"/>
      <c r="C3" s="1096"/>
      <c r="D3" s="237"/>
      <c r="E3" s="238" t="s">
        <v>57</v>
      </c>
      <c r="F3" s="238" t="s">
        <v>153</v>
      </c>
      <c r="G3" s="239" t="s">
        <v>154</v>
      </c>
      <c r="H3" s="239" t="s">
        <v>58</v>
      </c>
      <c r="P3" s="169"/>
    </row>
    <row r="4" spans="1:16" s="181" customFormat="1" ht="15.75" hidden="1" customHeight="1">
      <c r="A4" s="1045" t="s">
        <v>921</v>
      </c>
      <c r="B4" s="1045"/>
      <c r="C4" s="1045"/>
      <c r="D4" s="2"/>
      <c r="E4" s="50">
        <v>24860.472839109556</v>
      </c>
      <c r="F4" s="50">
        <v>9765.3843201165892</v>
      </c>
      <c r="G4" s="50">
        <v>15689.29433956635</v>
      </c>
      <c r="H4" s="240" t="s">
        <v>17</v>
      </c>
      <c r="I4" s="180"/>
    </row>
    <row r="5" spans="1:16" s="181" customFormat="1" ht="15.75" hidden="1" customHeight="1">
      <c r="A5" s="1045" t="s">
        <v>922</v>
      </c>
      <c r="B5" s="1045"/>
      <c r="C5" s="1045"/>
      <c r="D5" s="2"/>
      <c r="E5" s="185" t="s">
        <v>400</v>
      </c>
      <c r="F5" s="185" t="s">
        <v>400</v>
      </c>
      <c r="G5" s="185" t="s">
        <v>400</v>
      </c>
      <c r="H5" s="185" t="s">
        <v>400</v>
      </c>
      <c r="I5" s="180"/>
    </row>
    <row r="6" spans="1:16" s="181" customFormat="1" ht="15.75" hidden="1" customHeight="1">
      <c r="A6" s="1045" t="s">
        <v>923</v>
      </c>
      <c r="B6" s="1045"/>
      <c r="C6" s="1045"/>
      <c r="D6" s="2"/>
      <c r="E6" s="50">
        <v>23599.96414859264</v>
      </c>
      <c r="F6" s="50">
        <v>8321.0609799903268</v>
      </c>
      <c r="G6" s="50">
        <v>13286.268791267275</v>
      </c>
      <c r="H6" s="149">
        <v>3258108569.8910112</v>
      </c>
      <c r="I6" s="180"/>
    </row>
    <row r="7" spans="1:16" s="181" customFormat="1" ht="15.75" hidden="1" customHeight="1">
      <c r="A7" s="1045" t="s">
        <v>924</v>
      </c>
      <c r="B7" s="1045"/>
      <c r="C7" s="1045"/>
      <c r="D7" s="2"/>
      <c r="E7" s="50">
        <v>23969.614628036823</v>
      </c>
      <c r="F7" s="50">
        <v>6090.9217273112836</v>
      </c>
      <c r="G7" s="50">
        <v>12152.374036636696</v>
      </c>
      <c r="H7" s="149">
        <v>2611010630.2629948</v>
      </c>
      <c r="I7" s="180"/>
    </row>
    <row r="8" spans="1:16" s="181" customFormat="1" ht="15" hidden="1" customHeight="1">
      <c r="A8" s="1045" t="s">
        <v>925</v>
      </c>
      <c r="B8" s="1045"/>
      <c r="C8" s="1045"/>
      <c r="D8" s="2"/>
      <c r="E8" s="50">
        <v>18121.14911254694</v>
      </c>
      <c r="F8" s="50">
        <v>6835.8821310563171</v>
      </c>
      <c r="G8" s="50">
        <v>10776.661010208747</v>
      </c>
      <c r="H8" s="149">
        <v>1642733184.4038413</v>
      </c>
      <c r="I8" s="180"/>
    </row>
    <row r="9" spans="1:16" s="181" customFormat="1" ht="15.75" hidden="1" customHeight="1">
      <c r="A9" s="1045" t="s">
        <v>926</v>
      </c>
      <c r="B9" s="1045"/>
      <c r="C9" s="1045"/>
      <c r="D9" s="2"/>
      <c r="E9" s="50">
        <v>16487.742512143574</v>
      </c>
      <c r="F9" s="50">
        <v>4476.3430412298785</v>
      </c>
      <c r="G9" s="50">
        <v>8678.5586846279421</v>
      </c>
      <c r="H9" s="149">
        <v>1560091122.4086215</v>
      </c>
      <c r="I9" s="180"/>
    </row>
    <row r="10" spans="1:16" s="181" customFormat="1" ht="15.75" customHeight="1">
      <c r="A10" s="1045" t="s">
        <v>927</v>
      </c>
      <c r="B10" s="1045"/>
      <c r="C10" s="1045"/>
      <c r="D10" s="2"/>
      <c r="E10" s="188" t="s">
        <v>400</v>
      </c>
      <c r="F10" s="188" t="s">
        <v>400</v>
      </c>
      <c r="G10" s="188" t="s">
        <v>400</v>
      </c>
      <c r="H10" s="188" t="s">
        <v>400</v>
      </c>
      <c r="I10" s="180"/>
    </row>
    <row r="11" spans="1:16" s="181" customFormat="1" ht="15.75" customHeight="1">
      <c r="A11" s="1045" t="s">
        <v>928</v>
      </c>
      <c r="B11" s="1045"/>
      <c r="C11" s="1045"/>
      <c r="D11" s="2"/>
      <c r="E11" s="50">
        <v>26928.907434076911</v>
      </c>
      <c r="F11" s="50">
        <v>8716.0569751889998</v>
      </c>
      <c r="G11" s="50">
        <v>16184.736551558821</v>
      </c>
      <c r="H11" s="149">
        <v>1772717367.4406073</v>
      </c>
      <c r="I11" s="180"/>
    </row>
    <row r="12" spans="1:16" s="181" customFormat="1" ht="15.75" customHeight="1">
      <c r="A12" s="1045" t="s">
        <v>929</v>
      </c>
      <c r="B12" s="1045"/>
      <c r="C12" s="1045"/>
      <c r="D12" s="2"/>
      <c r="E12" s="50">
        <v>20688.641066433291</v>
      </c>
      <c r="F12" s="50">
        <v>6217.8615147551827</v>
      </c>
      <c r="G12" s="50">
        <v>11344.862669162741</v>
      </c>
      <c r="H12" s="149">
        <v>1653594384.3586752</v>
      </c>
      <c r="I12" s="180"/>
    </row>
    <row r="13" spans="1:16" s="181" customFormat="1" ht="15.75" customHeight="1">
      <c r="A13" s="1045" t="s">
        <v>930</v>
      </c>
      <c r="B13" s="1045"/>
      <c r="C13" s="1045"/>
      <c r="D13" s="2"/>
      <c r="E13" s="50">
        <v>19532.811290528465</v>
      </c>
      <c r="F13" s="50">
        <v>6356.8213714495105</v>
      </c>
      <c r="G13" s="50">
        <v>12058.088627471898</v>
      </c>
      <c r="H13" s="149">
        <v>1708108040.3339493</v>
      </c>
      <c r="I13" s="180"/>
    </row>
    <row r="14" spans="1:16" s="181" customFormat="1" ht="15.75" customHeight="1">
      <c r="A14" s="1045" t="s">
        <v>931</v>
      </c>
      <c r="B14" s="1045"/>
      <c r="C14" s="1045"/>
      <c r="D14" s="2"/>
      <c r="E14" s="50">
        <v>18031.684004827559</v>
      </c>
      <c r="F14" s="50">
        <v>5827.7317139004117</v>
      </c>
      <c r="G14" s="50">
        <v>11392.718213666038</v>
      </c>
      <c r="H14" s="149">
        <v>1329347162.6505189</v>
      </c>
      <c r="I14" s="180"/>
    </row>
    <row r="15" spans="1:16" ht="18.600000000000001" customHeight="1">
      <c r="A15" s="1045" t="s">
        <v>65</v>
      </c>
      <c r="B15" s="1045"/>
      <c r="C15" s="1045"/>
      <c r="D15" s="2"/>
      <c r="E15" s="220"/>
      <c r="F15" s="220"/>
      <c r="G15" s="220"/>
      <c r="H15" s="220"/>
      <c r="K15" s="183"/>
    </row>
    <row r="16" spans="1:16" ht="18.600000000000001" customHeight="1">
      <c r="A16" s="102"/>
      <c r="B16" s="102" t="s">
        <v>66</v>
      </c>
      <c r="C16" s="102"/>
      <c r="D16" s="46"/>
      <c r="E16" s="220">
        <v>17713.565279001588</v>
      </c>
      <c r="F16" s="220">
        <v>5716.4849835892883</v>
      </c>
      <c r="G16" s="220">
        <v>11160.642419783142</v>
      </c>
      <c r="H16" s="67">
        <v>1296699230.3725064</v>
      </c>
      <c r="K16" s="509"/>
    </row>
    <row r="17" spans="1:8" ht="18.600000000000001" customHeight="1">
      <c r="A17" s="102"/>
      <c r="B17" s="102" t="s">
        <v>27</v>
      </c>
      <c r="C17" s="102"/>
      <c r="D17" s="46"/>
      <c r="E17" s="220">
        <v>318.11872582596749</v>
      </c>
      <c r="F17" s="220">
        <v>111.246730311124</v>
      </c>
      <c r="G17" s="220">
        <v>232.07579388289753</v>
      </c>
      <c r="H17" s="220">
        <v>32647932.278012693</v>
      </c>
    </row>
    <row r="18" spans="1:8" ht="18.600000000000001" customHeight="1">
      <c r="A18" s="1045" t="s">
        <v>28</v>
      </c>
      <c r="B18" s="1045"/>
      <c r="C18" s="1045"/>
      <c r="D18" s="2"/>
      <c r="E18" s="220"/>
      <c r="F18" s="220"/>
      <c r="G18" s="220"/>
      <c r="H18" s="220"/>
    </row>
    <row r="19" spans="1:8" ht="18.600000000000001" customHeight="1">
      <c r="A19" s="102"/>
      <c r="B19" s="102" t="s">
        <v>83</v>
      </c>
      <c r="C19" s="102"/>
      <c r="D19" s="46"/>
      <c r="E19" s="220">
        <v>9562.790849013114</v>
      </c>
      <c r="F19" s="220">
        <v>2796.8469946480427</v>
      </c>
      <c r="G19" s="220">
        <v>5725.1664150177376</v>
      </c>
      <c r="H19" s="220">
        <v>586247483.18001962</v>
      </c>
    </row>
    <row r="20" spans="1:8" ht="18.600000000000001" customHeight="1">
      <c r="A20" s="102"/>
      <c r="B20" s="102" t="s">
        <v>84</v>
      </c>
      <c r="C20" s="102"/>
      <c r="D20" s="46"/>
      <c r="E20" s="220">
        <v>1009.6099050660921</v>
      </c>
      <c r="F20" s="220">
        <v>357.78424778990137</v>
      </c>
      <c r="G20" s="220">
        <v>734.70272356669147</v>
      </c>
      <c r="H20" s="220">
        <v>132315419.536717</v>
      </c>
    </row>
    <row r="21" spans="1:8" ht="18.600000000000001" customHeight="1">
      <c r="A21" s="102"/>
      <c r="B21" s="102" t="s">
        <v>85</v>
      </c>
      <c r="C21" s="102"/>
      <c r="D21" s="46"/>
      <c r="E21" s="220">
        <v>5781.4568857352269</v>
      </c>
      <c r="F21" s="220">
        <v>1687.0849215577696</v>
      </c>
      <c r="G21" s="220">
        <v>3646.0456420115615</v>
      </c>
      <c r="H21" s="220">
        <v>199239247.75737607</v>
      </c>
    </row>
    <row r="22" spans="1:8" ht="18.600000000000001" customHeight="1">
      <c r="A22" s="102"/>
      <c r="B22" s="102" t="s">
        <v>346</v>
      </c>
      <c r="C22" s="102"/>
      <c r="D22" s="46"/>
      <c r="E22" s="220">
        <v>455.79636501312052</v>
      </c>
      <c r="F22" s="220">
        <v>227.58554990470054</v>
      </c>
      <c r="G22" s="220">
        <v>369.75343307005062</v>
      </c>
      <c r="H22" s="220">
        <v>39882637.176406831</v>
      </c>
    </row>
    <row r="23" spans="1:8" ht="18.600000000000001" customHeight="1">
      <c r="A23" s="102"/>
      <c r="B23" s="102" t="s">
        <v>345</v>
      </c>
      <c r="C23" s="102"/>
      <c r="D23" s="46"/>
      <c r="E23" s="220">
        <v>1222.0299999999997</v>
      </c>
      <c r="F23" s="220">
        <v>758.43</v>
      </c>
      <c r="G23" s="220">
        <v>917.05</v>
      </c>
      <c r="H23" s="220">
        <v>371662375</v>
      </c>
    </row>
    <row r="24" spans="1:8" ht="18.600000000000001" customHeight="1">
      <c r="A24" s="1045" t="s">
        <v>29</v>
      </c>
      <c r="B24" s="1045"/>
      <c r="C24" s="1045"/>
      <c r="D24" s="2"/>
      <c r="E24" s="220"/>
      <c r="F24" s="220"/>
      <c r="G24" s="220"/>
      <c r="H24" s="220"/>
    </row>
    <row r="25" spans="1:8" ht="18.600000000000001" customHeight="1">
      <c r="A25" s="1059" t="s">
        <v>67</v>
      </c>
      <c r="B25" s="1059"/>
      <c r="C25" s="6"/>
      <c r="D25" s="2"/>
      <c r="E25" s="220">
        <v>17516.965968066124</v>
      </c>
      <c r="F25" s="220">
        <v>5579.2375576792374</v>
      </c>
      <c r="G25" s="220">
        <v>10964.128529147247</v>
      </c>
      <c r="H25" s="67">
        <v>1317507117.8359065</v>
      </c>
    </row>
    <row r="26" spans="1:8" ht="18.600000000000001" customHeight="1">
      <c r="A26" s="7"/>
      <c r="B26" s="102" t="s">
        <v>30</v>
      </c>
      <c r="C26" s="7"/>
      <c r="D26" s="2"/>
      <c r="E26" s="220">
        <v>9163.6703390902803</v>
      </c>
      <c r="F26" s="220">
        <v>3186.690301090493</v>
      </c>
      <c r="G26" s="220">
        <v>5977.8709640976758</v>
      </c>
      <c r="H26" s="220">
        <v>590428294.66651297</v>
      </c>
    </row>
    <row r="27" spans="1:8" ht="18.600000000000001" customHeight="1">
      <c r="A27" s="42"/>
      <c r="B27" s="42" t="s">
        <v>971</v>
      </c>
      <c r="C27" s="42"/>
      <c r="D27" s="46"/>
      <c r="E27" s="220">
        <v>1975.940631611792</v>
      </c>
      <c r="F27" s="220">
        <v>411.70737995898901</v>
      </c>
      <c r="G27" s="220">
        <v>913.96320005870496</v>
      </c>
      <c r="H27" s="220">
        <v>121932843.18768562</v>
      </c>
    </row>
    <row r="28" spans="1:8" ht="18.600000000000001" customHeight="1">
      <c r="A28" s="42"/>
      <c r="B28" s="42" t="s">
        <v>972</v>
      </c>
      <c r="C28" s="42"/>
      <c r="D28" s="46"/>
      <c r="E28" s="220">
        <v>4330.2335872704534</v>
      </c>
      <c r="F28" s="220">
        <v>1658.3539821988418</v>
      </c>
      <c r="G28" s="220">
        <v>2929.6712712090007</v>
      </c>
      <c r="H28" s="220">
        <v>299824287.85036439</v>
      </c>
    </row>
    <row r="29" spans="1:8" ht="18.600000000000001" customHeight="1">
      <c r="A29" s="42"/>
      <c r="B29" s="42" t="s">
        <v>973</v>
      </c>
      <c r="C29" s="42"/>
      <c r="D29" s="46"/>
      <c r="E29" s="220">
        <v>2449.7295827280609</v>
      </c>
      <c r="F29" s="220">
        <v>960.51259159391304</v>
      </c>
      <c r="G29" s="220">
        <v>1778.122691586027</v>
      </c>
      <c r="H29" s="220">
        <v>143162395.86310408</v>
      </c>
    </row>
    <row r="30" spans="1:8" ht="18.600000000000001" customHeight="1">
      <c r="A30" s="42"/>
      <c r="B30" s="42" t="s">
        <v>974</v>
      </c>
      <c r="C30" s="42"/>
      <c r="D30" s="46"/>
      <c r="E30" s="220">
        <v>407.76653747997489</v>
      </c>
      <c r="F30" s="220">
        <v>156.11634733874916</v>
      </c>
      <c r="G30" s="220">
        <v>356.1138012439431</v>
      </c>
      <c r="H30" s="220">
        <v>25508767.765359003</v>
      </c>
    </row>
    <row r="31" spans="1:8" ht="18.600000000000001" customHeight="1">
      <c r="A31" s="42"/>
      <c r="B31" s="102" t="s">
        <v>32</v>
      </c>
      <c r="C31" s="42"/>
      <c r="D31" s="46"/>
      <c r="E31" s="220">
        <v>5873.5104358352646</v>
      </c>
      <c r="F31" s="220">
        <v>1827.5721902077714</v>
      </c>
      <c r="G31" s="220">
        <v>3321.2875258069216</v>
      </c>
      <c r="H31" s="220">
        <v>476426415.73187149</v>
      </c>
    </row>
    <row r="32" spans="1:8" ht="18.600000000000001" customHeight="1">
      <c r="A32" s="42"/>
      <c r="B32" s="42" t="s">
        <v>975</v>
      </c>
      <c r="C32" s="42"/>
      <c r="D32" s="46"/>
      <c r="E32" s="220">
        <v>3566.1688273776535</v>
      </c>
      <c r="F32" s="220">
        <v>916.271629183399</v>
      </c>
      <c r="G32" s="220">
        <v>1702.4188035716875</v>
      </c>
      <c r="H32" s="220">
        <v>206942226.8190738</v>
      </c>
    </row>
    <row r="33" spans="1:8" ht="18.600000000000001" customHeight="1">
      <c r="A33" s="42"/>
      <c r="B33" s="42" t="s">
        <v>976</v>
      </c>
      <c r="C33" s="42"/>
      <c r="D33" s="46"/>
      <c r="E33" s="220">
        <v>2307.3416084576124</v>
      </c>
      <c r="F33" s="220">
        <v>911.30056102437209</v>
      </c>
      <c r="G33" s="220">
        <v>1618.868722235233</v>
      </c>
      <c r="H33" s="220">
        <v>269484188.91279775</v>
      </c>
    </row>
    <row r="34" spans="1:8" ht="18.600000000000001" customHeight="1">
      <c r="A34" s="42"/>
      <c r="B34" s="102" t="s">
        <v>33</v>
      </c>
      <c r="C34" s="42"/>
      <c r="D34" s="46"/>
      <c r="E34" s="220">
        <v>2322.7080096673294</v>
      </c>
      <c r="F34" s="220">
        <v>515.82908056728343</v>
      </c>
      <c r="G34" s="220">
        <v>1548.4857868483546</v>
      </c>
      <c r="H34" s="220">
        <v>227614273.53360796</v>
      </c>
    </row>
    <row r="35" spans="1:8" ht="18.600000000000001" customHeight="1">
      <c r="A35" s="42"/>
      <c r="B35" s="42" t="s">
        <v>977</v>
      </c>
      <c r="C35" s="6"/>
      <c r="D35" s="2"/>
      <c r="E35" s="220">
        <v>1662.3333380905763</v>
      </c>
      <c r="F35" s="220">
        <v>167.33333448097815</v>
      </c>
      <c r="G35" s="220">
        <v>1034.3333362422309</v>
      </c>
      <c r="H35" s="220">
        <v>24827907.512532387</v>
      </c>
    </row>
    <row r="36" spans="1:8" ht="18.600000000000001" customHeight="1">
      <c r="A36" s="42"/>
      <c r="B36" s="42" t="s">
        <v>978</v>
      </c>
      <c r="C36" s="6"/>
      <c r="D36" s="2"/>
      <c r="E36" s="220">
        <v>446.09807097288439</v>
      </c>
      <c r="F36" s="220">
        <v>205.93543471701847</v>
      </c>
      <c r="G36" s="220">
        <v>310.87585000225494</v>
      </c>
      <c r="H36" s="220">
        <v>131660462.92103195</v>
      </c>
    </row>
    <row r="37" spans="1:8" ht="18.600000000000001" customHeight="1">
      <c r="A37" s="42"/>
      <c r="B37" s="42" t="s">
        <v>979</v>
      </c>
      <c r="C37" s="6"/>
      <c r="D37" s="2"/>
      <c r="E37" s="220">
        <v>214.27660060386876</v>
      </c>
      <c r="F37" s="220">
        <v>142.56031136928675</v>
      </c>
      <c r="G37" s="220">
        <v>203.27660060386876</v>
      </c>
      <c r="H37" s="220">
        <v>71125903.100043625</v>
      </c>
    </row>
    <row r="38" spans="1:8" ht="18.600000000000001" customHeight="1">
      <c r="A38" s="42"/>
      <c r="B38" s="102" t="s">
        <v>35</v>
      </c>
      <c r="C38" s="6"/>
      <c r="D38" s="2"/>
      <c r="E38" s="220">
        <v>157.07718347324018</v>
      </c>
      <c r="F38" s="66">
        <v>49.145985813692015</v>
      </c>
      <c r="G38" s="220">
        <v>116.48425239430071</v>
      </c>
      <c r="H38" s="220">
        <v>23038133.903914269</v>
      </c>
    </row>
    <row r="39" spans="1:8" ht="18.600000000000001" customHeight="1">
      <c r="A39" s="1059" t="s">
        <v>36</v>
      </c>
      <c r="B39" s="1059"/>
      <c r="C39" s="6"/>
      <c r="D39" s="2"/>
      <c r="E39" s="220">
        <v>514.718036761436</v>
      </c>
      <c r="F39" s="220">
        <v>248.49415622117442</v>
      </c>
      <c r="G39" s="220">
        <v>428.58968451879048</v>
      </c>
      <c r="H39" s="220">
        <v>11840044.814612556</v>
      </c>
    </row>
    <row r="40" spans="1:8" ht="18.600000000000001" customHeight="1">
      <c r="A40" s="1045" t="s">
        <v>166</v>
      </c>
      <c r="B40" s="1045"/>
      <c r="C40" s="1045"/>
      <c r="D40" s="2"/>
      <c r="E40" s="220"/>
      <c r="F40" s="220"/>
      <c r="G40" s="220"/>
      <c r="H40" s="220"/>
    </row>
    <row r="41" spans="1:8" ht="18.600000000000001" customHeight="1">
      <c r="A41" s="1059" t="s">
        <v>37</v>
      </c>
      <c r="B41" s="1059" t="s">
        <v>37</v>
      </c>
      <c r="C41" s="106"/>
      <c r="D41" s="2"/>
      <c r="E41" s="220">
        <v>8319.5045672878987</v>
      </c>
      <c r="F41" s="220">
        <v>2071.063454944453</v>
      </c>
      <c r="G41" s="220">
        <v>4893.9463764326201</v>
      </c>
      <c r="H41" s="220">
        <v>568603010.02636659</v>
      </c>
    </row>
    <row r="42" spans="1:8" ht="18.600000000000001" customHeight="1">
      <c r="A42" s="102"/>
      <c r="B42" s="102" t="s">
        <v>38</v>
      </c>
      <c r="C42" s="102"/>
      <c r="D42" s="2"/>
      <c r="E42" s="220">
        <v>3166.7595852184686</v>
      </c>
      <c r="F42" s="220">
        <v>1076.6569462672435</v>
      </c>
      <c r="G42" s="220">
        <v>1939.0268021323507</v>
      </c>
      <c r="H42" s="220">
        <v>204034407.62110028</v>
      </c>
    </row>
    <row r="43" spans="1:8" ht="18.600000000000001" customHeight="1">
      <c r="A43" s="102"/>
      <c r="B43" s="102" t="s">
        <v>39</v>
      </c>
      <c r="C43" s="102"/>
      <c r="D43" s="2"/>
      <c r="E43" s="220">
        <v>1838.5984736316841</v>
      </c>
      <c r="F43" s="220">
        <v>566.10036157095328</v>
      </c>
      <c r="G43" s="220">
        <v>966.21204731443095</v>
      </c>
      <c r="H43" s="220">
        <v>175991906.97272149</v>
      </c>
    </row>
    <row r="44" spans="1:8" ht="18.600000000000001" customHeight="1">
      <c r="A44" s="102"/>
      <c r="B44" s="102" t="s">
        <v>40</v>
      </c>
      <c r="C44" s="102"/>
      <c r="D44" s="2"/>
      <c r="E44" s="220">
        <v>3314.146508437746</v>
      </c>
      <c r="F44" s="220">
        <v>428.30614710625611</v>
      </c>
      <c r="G44" s="220">
        <v>1988.7075269858399</v>
      </c>
      <c r="H44" s="220">
        <v>188576695.43254477</v>
      </c>
    </row>
    <row r="45" spans="1:8" ht="18.600000000000001" customHeight="1" thickBot="1">
      <c r="A45" s="1060" t="s">
        <v>41</v>
      </c>
      <c r="B45" s="1060"/>
      <c r="C45" s="104"/>
      <c r="D45" s="497"/>
      <c r="E45" s="227">
        <v>9712.1794375396548</v>
      </c>
      <c r="F45" s="227">
        <v>3756.6682589559618</v>
      </c>
      <c r="G45" s="227">
        <v>6498.771837233422</v>
      </c>
      <c r="H45" s="227">
        <v>760744152.6241529</v>
      </c>
    </row>
    <row r="46" spans="1:8" ht="35.25" customHeight="1">
      <c r="A46" s="1094" t="s">
        <v>540</v>
      </c>
      <c r="B46" s="1095"/>
      <c r="C46" s="1095"/>
      <c r="D46" s="1095"/>
      <c r="E46" s="1095"/>
      <c r="F46" s="1095"/>
      <c r="G46" s="1095"/>
      <c r="H46" s="1095"/>
    </row>
    <row r="61" spans="2:8" ht="31.5">
      <c r="B61" s="42" t="s">
        <v>1006</v>
      </c>
      <c r="E61" s="43">
        <f>E29+E30</f>
        <v>2857.4961202080358</v>
      </c>
      <c r="F61" s="43">
        <f t="shared" ref="F61:H61" si="0">F29+F30</f>
        <v>1116.6289389326621</v>
      </c>
      <c r="G61" s="43">
        <f t="shared" si="0"/>
        <v>2134.2364928299703</v>
      </c>
      <c r="H61" s="43">
        <f t="shared" si="0"/>
        <v>168671163.62846309</v>
      </c>
    </row>
  </sheetData>
  <mergeCells count="21">
    <mergeCell ref="A7:C7"/>
    <mergeCell ref="A3:C3"/>
    <mergeCell ref="A15:C15"/>
    <mergeCell ref="A18:C18"/>
    <mergeCell ref="A4:C4"/>
    <mergeCell ref="A5:C5"/>
    <mergeCell ref="A6:C6"/>
    <mergeCell ref="A8:C8"/>
    <mergeCell ref="A9:C9"/>
    <mergeCell ref="A11:C11"/>
    <mergeCell ref="A39:B39"/>
    <mergeCell ref="A10:C10"/>
    <mergeCell ref="A12:C12"/>
    <mergeCell ref="A13:C13"/>
    <mergeCell ref="A46:H46"/>
    <mergeCell ref="A45:B45"/>
    <mergeCell ref="A40:C40"/>
    <mergeCell ref="A41:B41"/>
    <mergeCell ref="A25:B25"/>
    <mergeCell ref="A24:C24"/>
    <mergeCell ref="A14:C14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63"/>
  <sheetViews>
    <sheetView view="pageBreakPreview" zoomScaleNormal="50" zoomScaleSheetLayoutView="75" workbookViewId="0">
      <selection activeCell="A33" sqref="A33:C33"/>
    </sheetView>
  </sheetViews>
  <sheetFormatPr defaultRowHeight="15.75"/>
  <cols>
    <col min="1" max="1" width="2.28515625" style="14" customWidth="1"/>
    <col min="2" max="2" width="16.7109375" style="14" customWidth="1"/>
    <col min="3" max="3" width="2.28515625" style="14" customWidth="1"/>
    <col min="4" max="4" width="1.7109375" style="15" customWidth="1"/>
    <col min="5" max="8" width="17.140625" style="43" customWidth="1"/>
    <col min="9" max="14" width="9.140625" style="43"/>
    <col min="15" max="15" width="12.7109375" style="43" bestFit="1" customWidth="1"/>
    <col min="16" max="16384" width="9.140625" style="43"/>
  </cols>
  <sheetData>
    <row r="1" spans="1:16" s="159" customFormat="1" ht="34.5" customHeight="1">
      <c r="A1" s="234" t="s">
        <v>563</v>
      </c>
      <c r="B1" s="235"/>
      <c r="C1" s="235"/>
      <c r="D1" s="235"/>
      <c r="E1" s="235"/>
      <c r="F1" s="235"/>
      <c r="G1" s="235"/>
      <c r="H1" s="235"/>
    </row>
    <row r="2" spans="1:16" ht="12.95" customHeight="1" thickBot="1">
      <c r="A2" s="43"/>
      <c r="B2" s="161"/>
      <c r="C2" s="161"/>
      <c r="D2" s="162"/>
      <c r="E2" s="479"/>
      <c r="F2" s="479"/>
      <c r="G2" s="479"/>
      <c r="H2" s="164" t="s">
        <v>56</v>
      </c>
    </row>
    <row r="3" spans="1:16" ht="48" customHeight="1">
      <c r="A3" s="1096" t="s">
        <v>2</v>
      </c>
      <c r="B3" s="1096"/>
      <c r="C3" s="1096"/>
      <c r="D3" s="243"/>
      <c r="E3" s="238" t="s">
        <v>57</v>
      </c>
      <c r="F3" s="238" t="s">
        <v>153</v>
      </c>
      <c r="G3" s="239" t="s">
        <v>154</v>
      </c>
      <c r="H3" s="239" t="s">
        <v>58</v>
      </c>
      <c r="P3" s="169"/>
    </row>
    <row r="4" spans="1:16" s="181" customFormat="1" ht="14.25" hidden="1" customHeight="1">
      <c r="A4" s="1045" t="s">
        <v>921</v>
      </c>
      <c r="B4" s="1045"/>
      <c r="C4" s="1045"/>
      <c r="D4" s="177"/>
      <c r="E4" s="178">
        <v>24860.472839109556</v>
      </c>
      <c r="F4" s="50">
        <v>9765.3843201165892</v>
      </c>
      <c r="G4" s="50">
        <v>15689.29433956635</v>
      </c>
      <c r="H4" s="185" t="s">
        <v>17</v>
      </c>
    </row>
    <row r="5" spans="1:16" s="181" customFormat="1" ht="15" hidden="1" customHeight="1">
      <c r="A5" s="1045" t="s">
        <v>922</v>
      </c>
      <c r="B5" s="1045"/>
      <c r="C5" s="1045"/>
      <c r="D5" s="2"/>
      <c r="E5" s="185" t="s">
        <v>400</v>
      </c>
      <c r="F5" s="185" t="s">
        <v>400</v>
      </c>
      <c r="G5" s="185" t="s">
        <v>400</v>
      </c>
      <c r="H5" s="185" t="s">
        <v>400</v>
      </c>
    </row>
    <row r="6" spans="1:16" s="181" customFormat="1" ht="15" hidden="1" customHeight="1">
      <c r="A6" s="1045" t="s">
        <v>923</v>
      </c>
      <c r="B6" s="1045"/>
      <c r="C6" s="1045"/>
      <c r="D6" s="177"/>
      <c r="E6" s="182">
        <v>23599.96414859264</v>
      </c>
      <c r="F6" s="50">
        <v>8321.0609799903268</v>
      </c>
      <c r="G6" s="50">
        <v>13286.268791267275</v>
      </c>
      <c r="H6" s="149">
        <v>3258108569.8910112</v>
      </c>
    </row>
    <row r="7" spans="1:16" s="181" customFormat="1" ht="15" hidden="1" customHeight="1">
      <c r="A7" s="1045" t="s">
        <v>924</v>
      </c>
      <c r="B7" s="1045"/>
      <c r="C7" s="1045"/>
      <c r="D7" s="177"/>
      <c r="E7" s="182">
        <v>23969.614628036823</v>
      </c>
      <c r="F7" s="50">
        <v>6090.9217273112836</v>
      </c>
      <c r="G7" s="50">
        <v>12152.374036636696</v>
      </c>
      <c r="H7" s="149">
        <v>2611010630.2629948</v>
      </c>
    </row>
    <row r="8" spans="1:16" s="181" customFormat="1" ht="15.75" hidden="1" customHeight="1">
      <c r="A8" s="1045" t="s">
        <v>925</v>
      </c>
      <c r="B8" s="1045"/>
      <c r="C8" s="1045"/>
      <c r="D8" s="2"/>
      <c r="E8" s="50">
        <v>18121.14911254694</v>
      </c>
      <c r="F8" s="50">
        <v>6835.8821310563171</v>
      </c>
      <c r="G8" s="50">
        <v>10776.661010208747</v>
      </c>
      <c r="H8" s="149">
        <v>1642733184.4038413</v>
      </c>
    </row>
    <row r="9" spans="1:16" s="181" customFormat="1" ht="15" hidden="1" customHeight="1">
      <c r="A9" s="1045" t="s">
        <v>926</v>
      </c>
      <c r="B9" s="1045"/>
      <c r="C9" s="1045"/>
      <c r="D9" s="2"/>
      <c r="E9" s="50">
        <v>16487.742512143574</v>
      </c>
      <c r="F9" s="50">
        <v>4476.3430412298785</v>
      </c>
      <c r="G9" s="50">
        <v>8678.5586846279421</v>
      </c>
      <c r="H9" s="149">
        <v>1560091122.4086215</v>
      </c>
    </row>
    <row r="10" spans="1:16" s="181" customFormat="1" ht="15.75" customHeight="1">
      <c r="A10" s="1045" t="s">
        <v>927</v>
      </c>
      <c r="B10" s="1045"/>
      <c r="C10" s="1045"/>
      <c r="D10" s="2"/>
      <c r="E10" s="188" t="s">
        <v>400</v>
      </c>
      <c r="F10" s="188" t="s">
        <v>400</v>
      </c>
      <c r="G10" s="188" t="s">
        <v>400</v>
      </c>
      <c r="H10" s="188" t="s">
        <v>400</v>
      </c>
      <c r="I10" s="180"/>
    </row>
    <row r="11" spans="1:16" s="181" customFormat="1" ht="15.75" customHeight="1">
      <c r="A11" s="1045" t="s">
        <v>928</v>
      </c>
      <c r="B11" s="1045"/>
      <c r="C11" s="1045"/>
      <c r="D11" s="2"/>
      <c r="E11" s="50">
        <v>26928.907434076911</v>
      </c>
      <c r="F11" s="50">
        <v>8716.0569751889998</v>
      </c>
      <c r="G11" s="50">
        <v>16184.736551558821</v>
      </c>
      <c r="H11" s="149">
        <v>1772717367.4406073</v>
      </c>
      <c r="I11" s="180"/>
    </row>
    <row r="12" spans="1:16" s="181" customFormat="1" ht="15.75" customHeight="1">
      <c r="A12" s="1045" t="s">
        <v>929</v>
      </c>
      <c r="B12" s="1045"/>
      <c r="C12" s="1045"/>
      <c r="D12" s="2"/>
      <c r="E12" s="50">
        <v>20688.641066433291</v>
      </c>
      <c r="F12" s="50">
        <v>6217.8615147551827</v>
      </c>
      <c r="G12" s="50">
        <v>11344.862669162741</v>
      </c>
      <c r="H12" s="149">
        <v>1653594384.3586752</v>
      </c>
      <c r="I12" s="180"/>
    </row>
    <row r="13" spans="1:16" s="181" customFormat="1" ht="15.75" customHeight="1">
      <c r="A13" s="1045" t="s">
        <v>930</v>
      </c>
      <c r="B13" s="1045"/>
      <c r="C13" s="1045"/>
      <c r="D13" s="2"/>
      <c r="E13" s="50">
        <v>19532.811290528465</v>
      </c>
      <c r="F13" s="50">
        <v>6356.8213714495105</v>
      </c>
      <c r="G13" s="50">
        <v>12058.088627471898</v>
      </c>
      <c r="H13" s="149">
        <v>1708108040.3339493</v>
      </c>
      <c r="I13" s="180"/>
    </row>
    <row r="14" spans="1:16" s="181" customFormat="1" ht="15" customHeight="1">
      <c r="A14" s="1045" t="s">
        <v>931</v>
      </c>
      <c r="B14" s="1045"/>
      <c r="C14" s="1045"/>
      <c r="D14" s="2"/>
      <c r="E14" s="50">
        <v>18031.684004827559</v>
      </c>
      <c r="F14" s="50">
        <v>5827.7317139004117</v>
      </c>
      <c r="G14" s="50">
        <v>11392.718213666038</v>
      </c>
      <c r="H14" s="149">
        <v>1329347162.6505189</v>
      </c>
    </row>
    <row r="15" spans="1:16" ht="15" customHeight="1">
      <c r="A15" s="1045" t="s">
        <v>19</v>
      </c>
      <c r="B15" s="1045"/>
      <c r="C15" s="1045"/>
      <c r="D15" s="177"/>
      <c r="E15" s="182"/>
      <c r="F15" s="50"/>
      <c r="G15" s="50"/>
      <c r="H15" s="50"/>
    </row>
    <row r="16" spans="1:16" ht="15" customHeight="1">
      <c r="A16" s="102"/>
      <c r="B16" s="42" t="s">
        <v>932</v>
      </c>
      <c r="C16" s="102"/>
      <c r="D16" s="492"/>
      <c r="E16" s="507">
        <v>6853.5632562985375</v>
      </c>
      <c r="F16" s="220">
        <v>2268.9408974427479</v>
      </c>
      <c r="G16" s="220">
        <v>4307.2151532545313</v>
      </c>
      <c r="H16" s="220">
        <v>312591639.11186296</v>
      </c>
    </row>
    <row r="17" spans="1:8" ht="15" customHeight="1">
      <c r="A17" s="102"/>
      <c r="B17" s="42" t="s">
        <v>933</v>
      </c>
      <c r="C17" s="102"/>
      <c r="D17" s="492"/>
      <c r="E17" s="507">
        <v>2678.4407703248366</v>
      </c>
      <c r="F17" s="220">
        <v>852.50739481584299</v>
      </c>
      <c r="G17" s="220">
        <v>1942.9576707659398</v>
      </c>
      <c r="H17" s="220">
        <v>155963471.77296621</v>
      </c>
    </row>
    <row r="18" spans="1:8" ht="15" customHeight="1">
      <c r="A18" s="102"/>
      <c r="B18" s="42" t="s">
        <v>934</v>
      </c>
      <c r="C18" s="102"/>
      <c r="D18" s="492"/>
      <c r="E18" s="507">
        <v>3377.5459838150668</v>
      </c>
      <c r="F18" s="220">
        <v>900.39686404055033</v>
      </c>
      <c r="G18" s="220">
        <v>1681.9786673820761</v>
      </c>
      <c r="H18" s="220">
        <v>431591534.54442537</v>
      </c>
    </row>
    <row r="19" spans="1:8" ht="15" customHeight="1">
      <c r="A19" s="102"/>
      <c r="B19" s="42" t="s">
        <v>935</v>
      </c>
      <c r="C19" s="102"/>
      <c r="D19" s="492"/>
      <c r="E19" s="507">
        <v>3252.8839943891135</v>
      </c>
      <c r="F19" s="220">
        <v>580.38655760127256</v>
      </c>
      <c r="G19" s="220">
        <v>1959.0667222634938</v>
      </c>
      <c r="H19" s="220">
        <v>112540776.22126488</v>
      </c>
    </row>
    <row r="20" spans="1:8" ht="15" customHeight="1">
      <c r="A20" s="102"/>
      <c r="B20" s="42" t="s">
        <v>936</v>
      </c>
      <c r="C20" s="102"/>
      <c r="D20" s="492"/>
      <c r="E20" s="507">
        <v>1140.2500000000005</v>
      </c>
      <c r="F20" s="220">
        <v>633.50000000000023</v>
      </c>
      <c r="G20" s="220">
        <v>837.50000000000034</v>
      </c>
      <c r="H20" s="220">
        <v>224785115</v>
      </c>
    </row>
    <row r="21" spans="1:8" ht="15" customHeight="1">
      <c r="A21" s="102"/>
      <c r="B21" s="42" t="s">
        <v>937</v>
      </c>
      <c r="C21" s="102"/>
      <c r="D21" s="492"/>
      <c r="E21" s="507">
        <v>729</v>
      </c>
      <c r="F21" s="220">
        <v>592</v>
      </c>
      <c r="G21" s="220">
        <v>664</v>
      </c>
      <c r="H21" s="220">
        <v>91874626</v>
      </c>
    </row>
    <row r="22" spans="1:8" ht="15" customHeight="1">
      <c r="A22" s="1045" t="s">
        <v>20</v>
      </c>
      <c r="B22" s="1045"/>
      <c r="C22" s="1045"/>
      <c r="D22" s="2"/>
      <c r="E22" s="507"/>
      <c r="F22" s="220"/>
      <c r="G22" s="220"/>
      <c r="H22" s="220"/>
    </row>
    <row r="23" spans="1:8" ht="15" customHeight="1">
      <c r="A23" s="102"/>
      <c r="B23" s="62" t="s">
        <v>490</v>
      </c>
      <c r="C23" s="102"/>
      <c r="D23" s="46"/>
      <c r="E23" s="507">
        <v>1421.7733471194842</v>
      </c>
      <c r="F23" s="220">
        <v>608.50871435953616</v>
      </c>
      <c r="G23" s="220">
        <v>886.42854634186187</v>
      </c>
      <c r="H23" s="220">
        <v>90763468.509070069</v>
      </c>
    </row>
    <row r="24" spans="1:8" ht="15" customHeight="1">
      <c r="A24" s="102"/>
      <c r="B24" s="62" t="s">
        <v>491</v>
      </c>
      <c r="C24" s="102"/>
      <c r="D24" s="46"/>
      <c r="E24" s="507">
        <v>2848.771135352647</v>
      </c>
      <c r="F24" s="220">
        <v>1147.8499389272613</v>
      </c>
      <c r="G24" s="220">
        <v>2258.2175257718482</v>
      </c>
      <c r="H24" s="220">
        <v>66157715.801665314</v>
      </c>
    </row>
    <row r="25" spans="1:8" ht="15" customHeight="1">
      <c r="A25" s="42"/>
      <c r="B25" s="62" t="s">
        <v>492</v>
      </c>
      <c r="C25" s="42"/>
      <c r="D25" s="46"/>
      <c r="E25" s="507">
        <v>1875.010412809346</v>
      </c>
      <c r="F25" s="220">
        <v>455.22561294040435</v>
      </c>
      <c r="G25" s="220">
        <v>902.55038113137448</v>
      </c>
      <c r="H25" s="220">
        <v>109402873.03024346</v>
      </c>
    </row>
    <row r="26" spans="1:8" ht="15" customHeight="1">
      <c r="A26" s="42"/>
      <c r="B26" s="62" t="s">
        <v>493</v>
      </c>
      <c r="C26" s="42"/>
      <c r="D26" s="46"/>
      <c r="E26" s="507">
        <v>3348.5449776970809</v>
      </c>
      <c r="F26" s="220">
        <v>1338.6042444055586</v>
      </c>
      <c r="G26" s="220">
        <v>2340.7874447045797</v>
      </c>
      <c r="H26" s="220">
        <v>205784207.65807915</v>
      </c>
    </row>
    <row r="27" spans="1:8" ht="15" customHeight="1">
      <c r="A27" s="42"/>
      <c r="B27" s="62" t="s">
        <v>494</v>
      </c>
      <c r="C27" s="42"/>
      <c r="D27" s="46"/>
      <c r="E27" s="507">
        <v>1719.0004711893821</v>
      </c>
      <c r="F27" s="220">
        <v>660.22815983716941</v>
      </c>
      <c r="G27" s="220">
        <v>1189.9397760524375</v>
      </c>
      <c r="H27" s="220">
        <v>288464496.87730622</v>
      </c>
    </row>
    <row r="28" spans="1:8" ht="15" customHeight="1">
      <c r="A28" s="42"/>
      <c r="B28" s="62" t="s">
        <v>495</v>
      </c>
      <c r="C28" s="42"/>
      <c r="D28" s="46"/>
      <c r="E28" s="507">
        <v>4087.8319003016531</v>
      </c>
      <c r="F28" s="220">
        <v>773.96014526453394</v>
      </c>
      <c r="G28" s="220">
        <v>2368.010337149698</v>
      </c>
      <c r="H28" s="220">
        <v>191823228.66545495</v>
      </c>
    </row>
    <row r="29" spans="1:8" ht="15" customHeight="1">
      <c r="A29" s="42"/>
      <c r="B29" s="62" t="s">
        <v>496</v>
      </c>
      <c r="C29" s="42"/>
      <c r="D29" s="46"/>
      <c r="E29" s="507">
        <v>1021.6617603579599</v>
      </c>
      <c r="F29" s="220">
        <v>344.74489816595064</v>
      </c>
      <c r="G29" s="220">
        <v>447.78420251424262</v>
      </c>
      <c r="H29" s="220">
        <v>80283623.10870029</v>
      </c>
    </row>
    <row r="30" spans="1:8" ht="15" customHeight="1">
      <c r="A30" s="42"/>
      <c r="B30" s="62" t="s">
        <v>497</v>
      </c>
      <c r="C30" s="42"/>
      <c r="D30" s="46"/>
      <c r="E30" s="507">
        <v>1197.0899999999999</v>
      </c>
      <c r="F30" s="220">
        <v>151.61000000000001</v>
      </c>
      <c r="G30" s="220">
        <v>565</v>
      </c>
      <c r="H30" s="220">
        <v>54394188</v>
      </c>
    </row>
    <row r="31" spans="1:8" ht="15" customHeight="1">
      <c r="A31" s="42"/>
      <c r="B31" s="62" t="s">
        <v>498</v>
      </c>
      <c r="C31" s="42"/>
      <c r="D31" s="46"/>
      <c r="E31" s="507">
        <v>379</v>
      </c>
      <c r="F31" s="220">
        <v>254</v>
      </c>
      <c r="G31" s="220">
        <v>310</v>
      </c>
      <c r="H31" s="220">
        <v>167618569</v>
      </c>
    </row>
    <row r="32" spans="1:8" ht="15" customHeight="1">
      <c r="A32" s="42"/>
      <c r="B32" s="62" t="s">
        <v>435</v>
      </c>
      <c r="C32" s="42"/>
      <c r="D32" s="46"/>
      <c r="E32" s="507">
        <v>133</v>
      </c>
      <c r="F32" s="220">
        <v>93</v>
      </c>
      <c r="G32" s="220">
        <v>124</v>
      </c>
      <c r="H32" s="220">
        <v>74654792</v>
      </c>
    </row>
    <row r="33" spans="1:8" ht="15" customHeight="1">
      <c r="A33" s="1045" t="s">
        <v>21</v>
      </c>
      <c r="B33" s="1045"/>
      <c r="C33" s="1045"/>
      <c r="D33" s="46"/>
      <c r="E33" s="507"/>
      <c r="F33" s="220"/>
      <c r="G33" s="220"/>
      <c r="H33" s="220"/>
    </row>
    <row r="34" spans="1:8" ht="15" customHeight="1">
      <c r="A34" s="42"/>
      <c r="B34" s="62" t="s">
        <v>490</v>
      </c>
      <c r="C34" s="42"/>
      <c r="D34" s="46"/>
      <c r="E34" s="507">
        <v>1403.8546122795201</v>
      </c>
      <c r="F34" s="220">
        <v>688.94463125806408</v>
      </c>
      <c r="G34" s="220">
        <v>921.65149626866196</v>
      </c>
      <c r="H34" s="220">
        <v>51704802.237096108</v>
      </c>
    </row>
    <row r="35" spans="1:8" ht="15" customHeight="1">
      <c r="A35" s="42"/>
      <c r="B35" s="62" t="s">
        <v>491</v>
      </c>
      <c r="C35" s="42"/>
      <c r="D35" s="46"/>
      <c r="E35" s="507">
        <v>2759.8421650258911</v>
      </c>
      <c r="F35" s="220">
        <v>872.23013686413151</v>
      </c>
      <c r="G35" s="220">
        <v>1742.2502402896455</v>
      </c>
      <c r="H35" s="220">
        <v>53411142.129200146</v>
      </c>
    </row>
    <row r="36" spans="1:8" ht="15" customHeight="1">
      <c r="A36" s="42"/>
      <c r="B36" s="62" t="s">
        <v>492</v>
      </c>
      <c r="C36" s="42"/>
      <c r="D36" s="46"/>
      <c r="E36" s="507">
        <v>1649.9294571896969</v>
      </c>
      <c r="F36" s="220">
        <v>569.30634180026834</v>
      </c>
      <c r="G36" s="220">
        <v>1204.5983456100371</v>
      </c>
      <c r="H36" s="220">
        <v>148248548.28235373</v>
      </c>
    </row>
    <row r="37" spans="1:8" ht="15" customHeight="1">
      <c r="A37" s="102"/>
      <c r="B37" s="62" t="s">
        <v>493</v>
      </c>
      <c r="C37" s="102"/>
      <c r="D37" s="46"/>
      <c r="E37" s="507">
        <v>3524.0844518410699</v>
      </c>
      <c r="F37" s="220">
        <v>1186.768362967234</v>
      </c>
      <c r="G37" s="220">
        <v>2301.2292363154311</v>
      </c>
      <c r="H37" s="220">
        <v>379259768.26739872</v>
      </c>
    </row>
    <row r="38" spans="1:8" ht="15" customHeight="1">
      <c r="A38" s="102"/>
      <c r="B38" s="62" t="s">
        <v>494</v>
      </c>
      <c r="C38" s="102"/>
      <c r="D38" s="46"/>
      <c r="E38" s="507">
        <v>1220.0412319447423</v>
      </c>
      <c r="F38" s="220">
        <v>591.22778754190369</v>
      </c>
      <c r="G38" s="220">
        <v>888.81833914949698</v>
      </c>
      <c r="H38" s="220">
        <v>117364677.25733015</v>
      </c>
    </row>
    <row r="39" spans="1:8" ht="15" customHeight="1">
      <c r="A39" s="102"/>
      <c r="B39" s="62" t="s">
        <v>495</v>
      </c>
      <c r="C39" s="102"/>
      <c r="D39" s="46"/>
      <c r="E39" s="507">
        <v>5281.8420861262139</v>
      </c>
      <c r="F39" s="220">
        <v>1154.3111199953394</v>
      </c>
      <c r="G39" s="220">
        <v>3000.8372225592971</v>
      </c>
      <c r="H39" s="220">
        <v>210190574.75722069</v>
      </c>
    </row>
    <row r="40" spans="1:8" ht="15" customHeight="1">
      <c r="A40" s="102"/>
      <c r="B40" s="62" t="s">
        <v>496</v>
      </c>
      <c r="C40" s="102"/>
      <c r="D40" s="46"/>
      <c r="E40" s="507">
        <v>448.00000042042046</v>
      </c>
      <c r="F40" s="220">
        <v>258.33333347347349</v>
      </c>
      <c r="G40" s="220">
        <v>318.33333347347349</v>
      </c>
      <c r="H40" s="220">
        <v>65348565.71991992</v>
      </c>
    </row>
    <row r="41" spans="1:8" ht="15" customHeight="1">
      <c r="A41" s="102"/>
      <c r="B41" s="62" t="s">
        <v>497</v>
      </c>
      <c r="C41" s="102"/>
      <c r="D41" s="46"/>
      <c r="E41" s="507">
        <v>1232.0899999999999</v>
      </c>
      <c r="F41" s="220">
        <v>159.61000000000001</v>
      </c>
      <c r="G41" s="220">
        <v>581</v>
      </c>
      <c r="H41" s="220">
        <v>61545723</v>
      </c>
    </row>
    <row r="42" spans="1:8" ht="15" customHeight="1">
      <c r="A42" s="102"/>
      <c r="B42" s="62" t="s">
        <v>498</v>
      </c>
      <c r="C42" s="102"/>
      <c r="D42" s="46"/>
      <c r="E42" s="507">
        <v>379</v>
      </c>
      <c r="F42" s="220">
        <v>254</v>
      </c>
      <c r="G42" s="220">
        <v>310</v>
      </c>
      <c r="H42" s="220">
        <v>167618569</v>
      </c>
    </row>
    <row r="43" spans="1:8" ht="15" customHeight="1">
      <c r="A43" s="102"/>
      <c r="B43" s="62" t="s">
        <v>435</v>
      </c>
      <c r="C43" s="102"/>
      <c r="D43" s="46"/>
      <c r="E43" s="507">
        <v>133</v>
      </c>
      <c r="F43" s="220">
        <v>93</v>
      </c>
      <c r="G43" s="220">
        <v>124</v>
      </c>
      <c r="H43" s="220">
        <v>74654792</v>
      </c>
    </row>
    <row r="44" spans="1:8" ht="15" customHeight="1">
      <c r="A44" s="1045" t="s">
        <v>22</v>
      </c>
      <c r="B44" s="1045"/>
      <c r="C44" s="1045"/>
      <c r="D44" s="2"/>
      <c r="E44" s="507"/>
      <c r="F44" s="220"/>
      <c r="G44" s="220"/>
      <c r="H44" s="220"/>
    </row>
    <row r="45" spans="1:8" ht="15" customHeight="1">
      <c r="A45" s="44"/>
      <c r="B45" s="62" t="s">
        <v>490</v>
      </c>
      <c r="C45" s="44"/>
      <c r="D45" s="231"/>
      <c r="E45" s="507">
        <v>341.22540022144676</v>
      </c>
      <c r="F45" s="220">
        <v>91.162639320023146</v>
      </c>
      <c r="G45" s="220">
        <v>300.63246914250726</v>
      </c>
      <c r="H45" s="220">
        <v>24302352.313471582</v>
      </c>
    </row>
    <row r="46" spans="1:8" ht="15" customHeight="1">
      <c r="A46" s="6"/>
      <c r="B46" s="62" t="s">
        <v>491</v>
      </c>
      <c r="C46" s="6"/>
      <c r="D46" s="2"/>
      <c r="E46" s="507">
        <v>630.93930899863119</v>
      </c>
      <c r="F46" s="220">
        <v>94.067673719264292</v>
      </c>
      <c r="G46" s="220">
        <v>317.91139636260749</v>
      </c>
      <c r="H46" s="220">
        <v>71594635.82750392</v>
      </c>
    </row>
    <row r="47" spans="1:8" ht="15" customHeight="1">
      <c r="A47" s="102"/>
      <c r="B47" s="62" t="s">
        <v>492</v>
      </c>
      <c r="C47" s="102"/>
      <c r="D47" s="46"/>
      <c r="E47" s="507">
        <v>1132.8384296367958</v>
      </c>
      <c r="F47" s="220">
        <v>377.24947414117656</v>
      </c>
      <c r="G47" s="220">
        <v>539.60899335595616</v>
      </c>
      <c r="H47" s="220">
        <v>53763197.645086095</v>
      </c>
    </row>
    <row r="48" spans="1:8" ht="15" customHeight="1">
      <c r="A48" s="102"/>
      <c r="B48" s="62" t="s">
        <v>493</v>
      </c>
      <c r="C48" s="102"/>
      <c r="D48" s="46"/>
      <c r="E48" s="507">
        <v>4241.7058666324747</v>
      </c>
      <c r="F48" s="220">
        <v>1529.1307273898024</v>
      </c>
      <c r="G48" s="220">
        <v>2859.8624815509397</v>
      </c>
      <c r="H48" s="220">
        <v>317479680.6056487</v>
      </c>
    </row>
    <row r="49" spans="1:8" ht="15" customHeight="1">
      <c r="A49" s="102"/>
      <c r="B49" s="62" t="s">
        <v>494</v>
      </c>
      <c r="C49" s="102"/>
      <c r="D49" s="46"/>
      <c r="E49" s="507">
        <v>1085.802848294489</v>
      </c>
      <c r="F49" s="220">
        <v>301.72397591158705</v>
      </c>
      <c r="G49" s="220">
        <v>781.16889628725835</v>
      </c>
      <c r="H49" s="220">
        <v>80882690.505091473</v>
      </c>
    </row>
    <row r="50" spans="1:8" ht="15" customHeight="1">
      <c r="A50" s="102"/>
      <c r="B50" s="62" t="s">
        <v>495</v>
      </c>
      <c r="C50" s="102"/>
      <c r="D50" s="46"/>
      <c r="E50" s="507">
        <v>3385.9443703296588</v>
      </c>
      <c r="F50" s="220">
        <v>1462.3039738492639</v>
      </c>
      <c r="G50" s="220">
        <v>2459.3494316497677</v>
      </c>
      <c r="H50" s="220">
        <v>220463778.11891696</v>
      </c>
    </row>
    <row r="51" spans="1:8" ht="15" customHeight="1">
      <c r="A51" s="102"/>
      <c r="B51" s="62" t="s">
        <v>496</v>
      </c>
      <c r="C51" s="102"/>
      <c r="D51" s="46"/>
      <c r="E51" s="507">
        <v>1665.5030656132576</v>
      </c>
      <c r="F51" s="220">
        <v>556.7461873656714</v>
      </c>
      <c r="G51" s="220">
        <v>868.08571625652735</v>
      </c>
      <c r="H51" s="220">
        <v>76284778.181776792</v>
      </c>
    </row>
    <row r="52" spans="1:8" ht="15" customHeight="1">
      <c r="A52" s="102"/>
      <c r="B52" s="62" t="s">
        <v>497</v>
      </c>
      <c r="C52" s="102"/>
      <c r="D52" s="46"/>
      <c r="E52" s="507">
        <v>1599.4705959173325</v>
      </c>
      <c r="F52" s="220">
        <v>423.08823836693296</v>
      </c>
      <c r="G52" s="220">
        <v>803.88235755039943</v>
      </c>
      <c r="H52" s="220">
        <v>89262055.918346643</v>
      </c>
    </row>
    <row r="53" spans="1:8" ht="15" customHeight="1">
      <c r="A53" s="102"/>
      <c r="B53" s="62" t="s">
        <v>498</v>
      </c>
      <c r="C53" s="102"/>
      <c r="D53" s="46"/>
      <c r="E53" s="507">
        <v>3527.2541191834662</v>
      </c>
      <c r="F53" s="220">
        <v>707.2588238366933</v>
      </c>
      <c r="G53" s="220">
        <v>2109.2164715100798</v>
      </c>
      <c r="H53" s="220">
        <v>172303030.53467733</v>
      </c>
    </row>
    <row r="54" spans="1:8" ht="15" customHeight="1" thickBot="1">
      <c r="A54" s="104"/>
      <c r="B54" s="63" t="s">
        <v>435</v>
      </c>
      <c r="C54" s="104"/>
      <c r="D54" s="232"/>
      <c r="E54" s="508">
        <v>421</v>
      </c>
      <c r="F54" s="227">
        <v>285</v>
      </c>
      <c r="G54" s="227">
        <v>353</v>
      </c>
      <c r="H54" s="227">
        <v>223010963</v>
      </c>
    </row>
    <row r="55" spans="1:8" ht="29.25" customHeight="1">
      <c r="A55" s="1094" t="s">
        <v>540</v>
      </c>
      <c r="B55" s="1095"/>
      <c r="C55" s="1095"/>
      <c r="D55" s="1095"/>
      <c r="E55" s="1095"/>
      <c r="F55" s="1095"/>
      <c r="G55" s="1095"/>
      <c r="H55" s="1095"/>
    </row>
    <row r="56" spans="1:8" ht="13.7" customHeight="1"/>
    <row r="57" spans="1:8" ht="13.7" customHeight="1"/>
    <row r="58" spans="1:8" ht="13.7" customHeight="1"/>
    <row r="59" spans="1:8" ht="13.7" customHeight="1"/>
    <row r="60" spans="1:8" ht="13.7" customHeight="1">
      <c r="G60" s="43" t="s">
        <v>147</v>
      </c>
    </row>
    <row r="61" spans="1:8" ht="13.7" customHeight="1"/>
    <row r="62" spans="1:8" ht="13.7" customHeight="1"/>
    <row r="63" spans="1:8" ht="13.7" customHeight="1"/>
  </sheetData>
  <mergeCells count="17">
    <mergeCell ref="A4:C4"/>
    <mergeCell ref="A3:C3"/>
    <mergeCell ref="A5:C5"/>
    <mergeCell ref="A10:C10"/>
    <mergeCell ref="A6:C6"/>
    <mergeCell ref="A7:C7"/>
    <mergeCell ref="A8:C8"/>
    <mergeCell ref="A9:C9"/>
    <mergeCell ref="A15:C15"/>
    <mergeCell ref="A11:C11"/>
    <mergeCell ref="A12:C12"/>
    <mergeCell ref="A55:H55"/>
    <mergeCell ref="A44:C44"/>
    <mergeCell ref="A22:C22"/>
    <mergeCell ref="A33:C33"/>
    <mergeCell ref="A13:C13"/>
    <mergeCell ref="A14:C14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W74"/>
  <sheetViews>
    <sheetView view="pageBreakPreview" topLeftCell="A2" zoomScaleNormal="50" zoomScaleSheetLayoutView="100" workbookViewId="0">
      <selection activeCell="A33" sqref="A33:C33"/>
    </sheetView>
  </sheetViews>
  <sheetFormatPr defaultRowHeight="15.75"/>
  <cols>
    <col min="1" max="1" width="2.28515625" style="14" customWidth="1"/>
    <col min="2" max="2" width="18.7109375" style="14" customWidth="1"/>
    <col min="3" max="3" width="2.28515625" style="14" customWidth="1"/>
    <col min="4" max="4" width="1.7109375" style="15" customWidth="1"/>
    <col min="5" max="8" width="17.140625" style="43" customWidth="1"/>
    <col min="9" max="13" width="18.28515625" style="43" customWidth="1"/>
    <col min="14" max="14" width="2.28515625" style="14" customWidth="1"/>
    <col min="15" max="15" width="18.7109375" style="14" customWidth="1"/>
    <col min="16" max="16" width="2.28515625" style="14" customWidth="1"/>
    <col min="17" max="17" width="1.7109375" style="15" customWidth="1"/>
    <col min="18" max="18" width="15.5703125" style="43" customWidth="1"/>
    <col min="19" max="19" width="14" style="43" customWidth="1"/>
    <col min="20" max="22" width="15.5703125" style="43" customWidth="1"/>
    <col min="23" max="23" width="15.140625" style="43" customWidth="1"/>
    <col min="24" max="24" width="16.42578125" style="43" customWidth="1"/>
    <col min="25" max="26" width="15.140625" style="43" customWidth="1"/>
    <col min="27" max="28" width="16.42578125" style="43" customWidth="1"/>
    <col min="29" max="29" width="13.85546875" style="43" bestFit="1" customWidth="1"/>
    <col min="30" max="30" width="5" style="43" customWidth="1"/>
    <col min="31" max="34" width="18.7109375" style="43" bestFit="1" customWidth="1"/>
    <col min="35" max="35" width="19.42578125" style="43" customWidth="1"/>
    <col min="36" max="36" width="17.140625" style="43" customWidth="1"/>
    <col min="37" max="40" width="7" style="43" customWidth="1"/>
    <col min="41" max="49" width="9.85546875" style="43" customWidth="1"/>
    <col min="50" max="16384" width="9.140625" style="43"/>
  </cols>
  <sheetData>
    <row r="1" spans="1:49" s="159" customFormat="1" ht="35.1" customHeight="1">
      <c r="A1" s="1067" t="s">
        <v>564</v>
      </c>
      <c r="B1" s="1067"/>
      <c r="C1" s="1067"/>
      <c r="D1" s="1067"/>
      <c r="E1" s="1067"/>
      <c r="F1" s="1067"/>
      <c r="G1" s="1067"/>
      <c r="H1" s="1067"/>
      <c r="I1" s="158" t="s">
        <v>253</v>
      </c>
      <c r="J1" s="158"/>
      <c r="K1" s="158"/>
      <c r="L1" s="158"/>
      <c r="M1" s="158"/>
      <c r="N1" s="158"/>
      <c r="O1" s="1067" t="s">
        <v>564</v>
      </c>
      <c r="P1" s="1067"/>
      <c r="Q1" s="1067"/>
      <c r="R1" s="1067"/>
      <c r="S1" s="1067"/>
      <c r="T1" s="1067"/>
      <c r="U1" s="1067"/>
      <c r="V1" s="1067"/>
      <c r="W1" s="157" t="s">
        <v>325</v>
      </c>
      <c r="X1" s="157"/>
      <c r="Z1" s="157"/>
      <c r="AA1" s="157"/>
      <c r="AB1" s="157"/>
      <c r="AC1" s="251"/>
      <c r="AD1" s="251"/>
    </row>
    <row r="2" spans="1:49" ht="12.95" customHeight="1" thickBot="1">
      <c r="A2" s="43"/>
      <c r="B2" s="161"/>
      <c r="C2" s="161"/>
      <c r="D2" s="162"/>
      <c r="F2" s="479"/>
      <c r="G2" s="479"/>
      <c r="H2" s="479"/>
      <c r="I2" s="479"/>
      <c r="J2" s="479"/>
      <c r="K2" s="479"/>
      <c r="L2" s="479"/>
      <c r="M2" s="164" t="s">
        <v>351</v>
      </c>
      <c r="N2" s="43"/>
      <c r="O2" s="252"/>
      <c r="P2" s="161"/>
      <c r="Q2" s="162"/>
      <c r="AA2" s="479"/>
      <c r="AB2" s="164" t="s">
        <v>351</v>
      </c>
    </row>
    <row r="3" spans="1:49" s="254" customFormat="1" ht="15" customHeight="1">
      <c r="A3" s="1042" t="s">
        <v>25</v>
      </c>
      <c r="B3" s="1042"/>
      <c r="C3" s="1042"/>
      <c r="D3" s="165"/>
      <c r="E3" s="1039" t="s">
        <v>1016</v>
      </c>
      <c r="F3" s="1104" t="s">
        <v>173</v>
      </c>
      <c r="G3" s="1104"/>
      <c r="H3" s="1104"/>
      <c r="I3" s="1104"/>
      <c r="J3" s="1104"/>
      <c r="K3" s="1104"/>
      <c r="L3" s="1104"/>
      <c r="M3" s="1104"/>
      <c r="N3" s="1042" t="s">
        <v>25</v>
      </c>
      <c r="O3" s="1042"/>
      <c r="P3" s="1042"/>
      <c r="Q3" s="253"/>
      <c r="R3" s="1103" t="s">
        <v>131</v>
      </c>
      <c r="S3" s="1104"/>
      <c r="T3" s="1104"/>
      <c r="U3" s="1104"/>
      <c r="V3" s="1104"/>
      <c r="W3" s="1104"/>
      <c r="X3" s="1104"/>
      <c r="Y3" s="1104"/>
      <c r="Z3" s="1105"/>
      <c r="AA3" s="1039" t="s">
        <v>1021</v>
      </c>
      <c r="AB3" s="1046" t="s">
        <v>1022</v>
      </c>
    </row>
    <row r="4" spans="1:49" s="254" customFormat="1" ht="15" customHeight="1">
      <c r="A4" s="1043"/>
      <c r="B4" s="1043"/>
      <c r="C4" s="1043"/>
      <c r="D4" s="170"/>
      <c r="E4" s="1040"/>
      <c r="F4" s="1051" t="s">
        <v>1018</v>
      </c>
      <c r="G4" s="1106" t="s">
        <v>174</v>
      </c>
      <c r="H4" s="1107"/>
      <c r="I4" s="1107"/>
      <c r="J4" s="1107"/>
      <c r="K4" s="1108"/>
      <c r="L4" s="1106" t="s">
        <v>175</v>
      </c>
      <c r="M4" s="1108"/>
      <c r="N4" s="1043"/>
      <c r="O4" s="1043"/>
      <c r="P4" s="1043"/>
      <c r="Q4" s="170"/>
      <c r="R4" s="1100" t="s">
        <v>1019</v>
      </c>
      <c r="S4" s="1101"/>
      <c r="T4" s="1101"/>
      <c r="U4" s="1101"/>
      <c r="V4" s="1102"/>
      <c r="W4" s="1109" t="s">
        <v>76</v>
      </c>
      <c r="X4" s="1109"/>
      <c r="Y4" s="255" t="s">
        <v>522</v>
      </c>
      <c r="Z4" s="256"/>
      <c r="AA4" s="1040"/>
      <c r="AB4" s="1047"/>
    </row>
    <row r="5" spans="1:49" s="259" customFormat="1" ht="48.75" customHeight="1">
      <c r="A5" s="1044"/>
      <c r="B5" s="1044"/>
      <c r="C5" s="1044"/>
      <c r="D5" s="174"/>
      <c r="E5" s="1041"/>
      <c r="F5" s="1052"/>
      <c r="G5" s="175" t="s">
        <v>70</v>
      </c>
      <c r="H5" s="176" t="s">
        <v>87</v>
      </c>
      <c r="I5" s="257" t="s">
        <v>71</v>
      </c>
      <c r="J5" s="175" t="s">
        <v>414</v>
      </c>
      <c r="K5" s="258" t="s">
        <v>79</v>
      </c>
      <c r="L5" s="175" t="s">
        <v>70</v>
      </c>
      <c r="M5" s="175" t="s">
        <v>72</v>
      </c>
      <c r="N5" s="1044"/>
      <c r="O5" s="1044"/>
      <c r="P5" s="1044"/>
      <c r="Q5" s="174"/>
      <c r="R5" s="175" t="s">
        <v>300</v>
      </c>
      <c r="S5" s="175" t="s">
        <v>73</v>
      </c>
      <c r="T5" s="175" t="s">
        <v>74</v>
      </c>
      <c r="U5" s="175" t="s">
        <v>86</v>
      </c>
      <c r="V5" s="175" t="s">
        <v>523</v>
      </c>
      <c r="W5" s="257" t="s">
        <v>70</v>
      </c>
      <c r="X5" s="176" t="s">
        <v>64</v>
      </c>
      <c r="Y5" s="176" t="s">
        <v>521</v>
      </c>
      <c r="Z5" s="176" t="s">
        <v>76</v>
      </c>
      <c r="AA5" s="1041"/>
      <c r="AB5" s="1048"/>
    </row>
    <row r="6" spans="1:49" s="181" customFormat="1" ht="18" hidden="1" customHeight="1">
      <c r="A6" s="1049" t="s">
        <v>878</v>
      </c>
      <c r="B6" s="1049"/>
      <c r="C6" s="1049"/>
      <c r="D6" s="2"/>
      <c r="E6" s="178">
        <v>884014361</v>
      </c>
      <c r="F6" s="179">
        <v>816615772</v>
      </c>
      <c r="G6" s="179">
        <v>597130155</v>
      </c>
      <c r="H6" s="179">
        <v>37601085</v>
      </c>
      <c r="I6" s="179">
        <v>19002633</v>
      </c>
      <c r="J6" s="179">
        <v>217723483</v>
      </c>
      <c r="K6" s="179">
        <v>322802954</v>
      </c>
      <c r="L6" s="179">
        <v>115159176</v>
      </c>
      <c r="M6" s="179">
        <v>38654505</v>
      </c>
      <c r="N6" s="1049" t="s">
        <v>878</v>
      </c>
      <c r="O6" s="1049"/>
      <c r="P6" s="1049"/>
      <c r="Q6" s="2"/>
      <c r="R6" s="178">
        <v>13161363.5</v>
      </c>
      <c r="S6" s="179">
        <v>9300868.9700000007</v>
      </c>
      <c r="T6" s="179">
        <v>24730148.800000001</v>
      </c>
      <c r="U6" s="179">
        <v>14357118.5</v>
      </c>
      <c r="V6" s="179">
        <v>14955171</v>
      </c>
      <c r="W6" s="179">
        <f>Z6</f>
        <v>104326441</v>
      </c>
      <c r="X6" s="260" t="s">
        <v>16</v>
      </c>
      <c r="Y6" s="260" t="s">
        <v>16</v>
      </c>
      <c r="Z6" s="183">
        <v>104326441</v>
      </c>
      <c r="AA6" s="179">
        <v>76453319</v>
      </c>
      <c r="AB6" s="179">
        <v>9054729</v>
      </c>
    </row>
    <row r="7" spans="1:49" s="181" customFormat="1" ht="18" hidden="1" customHeight="1">
      <c r="A7" s="1045" t="s">
        <v>879</v>
      </c>
      <c r="B7" s="1045"/>
      <c r="C7" s="1045"/>
      <c r="D7" s="2"/>
      <c r="E7" s="182">
        <v>1212122873.0867617</v>
      </c>
      <c r="F7" s="183">
        <v>1151826185.799772</v>
      </c>
      <c r="G7" s="183">
        <v>860664202.23223579</v>
      </c>
      <c r="H7" s="183">
        <v>61627792.47016219</v>
      </c>
      <c r="I7" s="183">
        <v>25981233.91723733</v>
      </c>
      <c r="J7" s="183">
        <v>414187546.63982821</v>
      </c>
      <c r="K7" s="183">
        <v>358867629.20500857</v>
      </c>
      <c r="L7" s="183">
        <v>128972230.68458322</v>
      </c>
      <c r="M7" s="183">
        <v>65227930.940402821</v>
      </c>
      <c r="N7" s="1045" t="s">
        <v>879</v>
      </c>
      <c r="O7" s="1045"/>
      <c r="P7" s="1045"/>
      <c r="Q7" s="2"/>
      <c r="R7" s="182">
        <v>14934836.423175786</v>
      </c>
      <c r="S7" s="183">
        <v>8358378.8585563535</v>
      </c>
      <c r="T7" s="183">
        <v>20710325.182485808</v>
      </c>
      <c r="U7" s="183">
        <v>6131037.8917467138</v>
      </c>
      <c r="V7" s="183">
        <v>13399372.418269351</v>
      </c>
      <c r="W7" s="183">
        <f>Y7+Z7</f>
        <v>162400101.85289735</v>
      </c>
      <c r="X7" s="260" t="s">
        <v>16</v>
      </c>
      <c r="Y7" s="183">
        <v>210348.96994636179</v>
      </c>
      <c r="Z7" s="183">
        <v>162189752.88295099</v>
      </c>
      <c r="AA7" s="183">
        <v>78676303.587583244</v>
      </c>
      <c r="AB7" s="183">
        <v>18379616.300594278</v>
      </c>
    </row>
    <row r="8" spans="1:49" s="181" customFormat="1" ht="18" hidden="1" customHeight="1">
      <c r="A8" s="1045" t="s">
        <v>917</v>
      </c>
      <c r="B8" s="1045"/>
      <c r="C8" s="1045"/>
      <c r="D8" s="2"/>
      <c r="E8" s="182">
        <f>F8+AA8-AB8</f>
        <v>948584982</v>
      </c>
      <c r="F8" s="183">
        <f>G8+L8+W8</f>
        <v>937957568</v>
      </c>
      <c r="G8" s="183">
        <v>649592760</v>
      </c>
      <c r="H8" s="183">
        <v>33961983</v>
      </c>
      <c r="I8" s="183">
        <v>12274553</v>
      </c>
      <c r="J8" s="183">
        <v>331576729</v>
      </c>
      <c r="K8" s="183">
        <v>271779495</v>
      </c>
      <c r="L8" s="183">
        <v>281966764</v>
      </c>
      <c r="M8" s="183">
        <v>82824847</v>
      </c>
      <c r="N8" s="1045" t="s">
        <v>917</v>
      </c>
      <c r="O8" s="1045"/>
      <c r="P8" s="1045"/>
      <c r="Q8" s="2"/>
      <c r="R8" s="182">
        <v>15951384</v>
      </c>
      <c r="S8" s="183">
        <v>12407920</v>
      </c>
      <c r="T8" s="183">
        <v>114995367.11999992</v>
      </c>
      <c r="U8" s="183">
        <v>30836771.879999924</v>
      </c>
      <c r="V8" s="183">
        <v>24950474</v>
      </c>
      <c r="W8" s="183">
        <v>6398044</v>
      </c>
      <c r="X8" s="260" t="s">
        <v>77</v>
      </c>
      <c r="Y8" s="260" t="s">
        <v>77</v>
      </c>
      <c r="Z8" s="183">
        <v>6398044</v>
      </c>
      <c r="AA8" s="183">
        <v>11727329</v>
      </c>
      <c r="AB8" s="183">
        <v>1099915</v>
      </c>
    </row>
    <row r="9" spans="1:49" s="181" customFormat="1" ht="18" hidden="1" customHeight="1">
      <c r="A9" s="1045" t="s">
        <v>918</v>
      </c>
      <c r="B9" s="1045"/>
      <c r="C9" s="1045"/>
      <c r="D9" s="2"/>
      <c r="E9" s="182">
        <v>887937777.42154884</v>
      </c>
      <c r="F9" s="261">
        <v>868414421.03194356</v>
      </c>
      <c r="G9" s="183">
        <v>647532310.41547668</v>
      </c>
      <c r="H9" s="183">
        <v>52581956.153102256</v>
      </c>
      <c r="I9" s="183">
        <v>10688689.552511062</v>
      </c>
      <c r="J9" s="183">
        <v>276449626.26490414</v>
      </c>
      <c r="K9" s="183">
        <v>307812038.4449591</v>
      </c>
      <c r="L9" s="183">
        <v>121604697.7510175</v>
      </c>
      <c r="M9" s="183">
        <v>54210746.42529235</v>
      </c>
      <c r="N9" s="1045" t="s">
        <v>918</v>
      </c>
      <c r="O9" s="1045"/>
      <c r="P9" s="1045"/>
      <c r="Q9" s="2"/>
      <c r="R9" s="182">
        <v>9975501.050405724</v>
      </c>
      <c r="S9" s="183">
        <v>7094721.0586746205</v>
      </c>
      <c r="T9" s="183">
        <v>19192127.933018804</v>
      </c>
      <c r="U9" s="183">
        <v>23702336.870805494</v>
      </c>
      <c r="V9" s="183">
        <v>7167053.1466036355</v>
      </c>
      <c r="W9" s="183">
        <f>Y9+Z9</f>
        <v>99539624.131666765</v>
      </c>
      <c r="X9" s="260" t="s">
        <v>799</v>
      </c>
      <c r="Y9" s="183">
        <v>262211.26621657744</v>
      </c>
      <c r="Z9" s="183">
        <v>99277412.865450189</v>
      </c>
      <c r="AA9" s="183">
        <v>56690793.854573004</v>
      </c>
      <c r="AB9" s="183">
        <v>37167437.464967608</v>
      </c>
    </row>
    <row r="10" spans="1:49" s="181" customFormat="1" ht="18" hidden="1" customHeight="1">
      <c r="A10" s="1045" t="s">
        <v>919</v>
      </c>
      <c r="B10" s="1045"/>
      <c r="C10" s="1045"/>
      <c r="D10" s="2"/>
      <c r="E10" s="262">
        <v>1094008385.2415526</v>
      </c>
      <c r="F10" s="261">
        <v>1050978800.6989181</v>
      </c>
      <c r="G10" s="183">
        <v>817188245.88725257</v>
      </c>
      <c r="H10" s="183">
        <v>141809653.47389013</v>
      </c>
      <c r="I10" s="183">
        <v>20316280.878726214</v>
      </c>
      <c r="J10" s="183">
        <v>296025460.82286692</v>
      </c>
      <c r="K10" s="183">
        <v>359036850.71176863</v>
      </c>
      <c r="L10" s="183">
        <v>118356200.48719232</v>
      </c>
      <c r="M10" s="183">
        <v>56668654.987001732</v>
      </c>
      <c r="N10" s="1045" t="s">
        <v>919</v>
      </c>
      <c r="O10" s="1045"/>
      <c r="P10" s="1045"/>
      <c r="Q10" s="2"/>
      <c r="R10" s="182">
        <v>18549099.55864086</v>
      </c>
      <c r="S10" s="183">
        <v>7603529.6621497804</v>
      </c>
      <c r="T10" s="183">
        <v>21131095.142126884</v>
      </c>
      <c r="U10" s="183">
        <v>7135229.0334181515</v>
      </c>
      <c r="V10" s="183">
        <v>7268592.103854835</v>
      </c>
      <c r="W10" s="183">
        <v>115434354.32447401</v>
      </c>
      <c r="X10" s="183">
        <v>57305211.741886877</v>
      </c>
      <c r="Y10" s="183">
        <v>200175.56460030255</v>
      </c>
      <c r="Z10" s="183">
        <v>57928967.017986692</v>
      </c>
      <c r="AA10" s="183">
        <v>56317162.047994226</v>
      </c>
      <c r="AB10" s="183">
        <v>13287577.505359702</v>
      </c>
    </row>
    <row r="11" spans="1:49" s="181" customFormat="1" ht="18" hidden="1" customHeight="1">
      <c r="A11" s="1045" t="s">
        <v>920</v>
      </c>
      <c r="B11" s="1045"/>
      <c r="C11" s="1045"/>
      <c r="D11" s="2"/>
      <c r="E11" s="262">
        <v>1104507474.4175601</v>
      </c>
      <c r="F11" s="149">
        <v>1067995063.900094</v>
      </c>
      <c r="G11" s="50">
        <v>844266328.09188735</v>
      </c>
      <c r="H11" s="50">
        <v>83545723.626557037</v>
      </c>
      <c r="I11" s="50">
        <v>16213505.051686004</v>
      </c>
      <c r="J11" s="50">
        <v>331835129.9245007</v>
      </c>
      <c r="K11" s="50">
        <v>412671969.48914409</v>
      </c>
      <c r="L11" s="50">
        <v>106821589.75731826</v>
      </c>
      <c r="M11" s="50">
        <v>51170554.744952828</v>
      </c>
      <c r="N11" s="1045" t="s">
        <v>920</v>
      </c>
      <c r="O11" s="1045"/>
      <c r="P11" s="1045"/>
      <c r="Q11" s="2"/>
      <c r="R11" s="50">
        <v>11038304.911934117</v>
      </c>
      <c r="S11" s="50">
        <v>6102262.1218957547</v>
      </c>
      <c r="T11" s="50">
        <v>21675359.431122921</v>
      </c>
      <c r="U11" s="50">
        <v>5090005.8642972233</v>
      </c>
      <c r="V11" s="50">
        <v>11745102.683115313</v>
      </c>
      <c r="W11" s="50">
        <v>116907146.05088861</v>
      </c>
      <c r="X11" s="50">
        <v>60633284.890478961</v>
      </c>
      <c r="Y11" s="50">
        <v>260847.84887009184</v>
      </c>
      <c r="Z11" s="50">
        <v>56013013.311539777</v>
      </c>
      <c r="AA11" s="50">
        <v>54090675.056642227</v>
      </c>
      <c r="AB11" s="50">
        <v>17578264.539178129</v>
      </c>
      <c r="AD11" s="181">
        <f>SUM(G11:G12,G14)</f>
        <v>3255980919.5758772</v>
      </c>
      <c r="AE11" s="181">
        <f>SUM(H11:H12,H14)</f>
        <v>253958658.72148645</v>
      </c>
      <c r="AF11" s="181">
        <f>SUM(I11:I12,I14)</f>
        <v>65442908.265531957</v>
      </c>
      <c r="AG11" s="181">
        <f>SUM(J11:J12,J14)</f>
        <v>1711511970.0758917</v>
      </c>
      <c r="AH11" s="181">
        <f>SUM(K11:K12,K14)</f>
        <v>1225067382.5129673</v>
      </c>
      <c r="AI11" s="181">
        <f t="shared" ref="AI11:AW11" si="0">SUM(L11:L12,L14)</f>
        <v>324606142.42675149</v>
      </c>
      <c r="AJ11" s="181">
        <f>SUM(M11:M12,M14)</f>
        <v>167366375.99631289</v>
      </c>
      <c r="AK11" s="181">
        <f t="shared" si="0"/>
        <v>0</v>
      </c>
      <c r="AL11" s="181">
        <f t="shared" si="0"/>
        <v>0</v>
      </c>
      <c r="AM11" s="181">
        <f t="shared" si="0"/>
        <v>0</v>
      </c>
      <c r="AN11" s="181">
        <f t="shared" si="0"/>
        <v>0</v>
      </c>
      <c r="AO11" s="181">
        <f>SUM(R11:R12,R14)</f>
        <v>40020353.495212846</v>
      </c>
      <c r="AP11" s="181">
        <f t="shared" si="0"/>
        <v>18457797.397403415</v>
      </c>
      <c r="AQ11" s="181">
        <f t="shared" si="0"/>
        <v>58808304.934959255</v>
      </c>
      <c r="AR11" s="181">
        <f t="shared" si="0"/>
        <v>15773032.382760778</v>
      </c>
      <c r="AS11" s="181">
        <f t="shared" si="0"/>
        <v>24180278.220102184</v>
      </c>
      <c r="AT11" s="181">
        <f t="shared" si="0"/>
        <v>364461830.04771876</v>
      </c>
      <c r="AU11" s="181">
        <f t="shared" si="0"/>
        <v>203479062.26744944</v>
      </c>
      <c r="AV11" s="181">
        <f t="shared" si="0"/>
        <v>1102409.1871397241</v>
      </c>
      <c r="AW11" s="181">
        <f t="shared" si="0"/>
        <v>159880358.59312946</v>
      </c>
    </row>
    <row r="12" spans="1:49" s="181" customFormat="1" ht="18" hidden="1" customHeight="1">
      <c r="A12" s="1045" t="s">
        <v>921</v>
      </c>
      <c r="B12" s="1045"/>
      <c r="C12" s="1045"/>
      <c r="D12" s="2"/>
      <c r="E12" s="262">
        <v>1110604457.444062</v>
      </c>
      <c r="F12" s="149">
        <v>1067774924.8796263</v>
      </c>
      <c r="G12" s="50">
        <v>840124875.26148772</v>
      </c>
      <c r="H12" s="50">
        <v>59000259.028558321</v>
      </c>
      <c r="I12" s="50">
        <v>22343556.438847698</v>
      </c>
      <c r="J12" s="50">
        <v>368720316.52669519</v>
      </c>
      <c r="K12" s="50">
        <v>390060743.2673859</v>
      </c>
      <c r="L12" s="50">
        <v>106536985.83278736</v>
      </c>
      <c r="M12" s="50">
        <v>59212231.787924983</v>
      </c>
      <c r="N12" s="1045" t="s">
        <v>921</v>
      </c>
      <c r="O12" s="1045"/>
      <c r="P12" s="1045"/>
      <c r="Q12" s="2"/>
      <c r="R12" s="50">
        <v>13264109.14223442</v>
      </c>
      <c r="S12" s="50">
        <v>6443666.8464137558</v>
      </c>
      <c r="T12" s="50">
        <v>16799833.136507984</v>
      </c>
      <c r="U12" s="50">
        <v>5424305.6061611259</v>
      </c>
      <c r="V12" s="50">
        <v>5392839.3135451013</v>
      </c>
      <c r="W12" s="50">
        <v>121113063.78535204</v>
      </c>
      <c r="X12" s="50">
        <v>64287966.028651543</v>
      </c>
      <c r="Y12" s="50">
        <v>218282.99935192775</v>
      </c>
      <c r="Z12" s="50">
        <v>56606814.757348619</v>
      </c>
      <c r="AA12" s="50">
        <v>65462529.495163396</v>
      </c>
      <c r="AB12" s="50">
        <v>22632996.930729311</v>
      </c>
      <c r="AE12" s="263">
        <f>AE11/$AD$11</f>
        <v>7.7997588129161091E-2</v>
      </c>
      <c r="AF12" s="263">
        <f>AF11/$AD$11</f>
        <v>2.0099291083700982E-2</v>
      </c>
      <c r="AG12" s="263">
        <f>AG11/$AD$11</f>
        <v>0.5256517198199161</v>
      </c>
      <c r="AH12" s="263">
        <f>AH11/$AD$11</f>
        <v>0.37625140096722193</v>
      </c>
      <c r="AJ12" s="181">
        <f>AJ11/$AI$11</f>
        <v>0.51559830243840721</v>
      </c>
      <c r="AO12" s="181">
        <f>AO11/$AI$11</f>
        <v>0.12328895934014428</v>
      </c>
      <c r="AP12" s="181">
        <f>AP11/$AI$11</f>
        <v>5.6862132242517502E-2</v>
      </c>
      <c r="AQ12" s="181">
        <f>AQ11/$AI$11</f>
        <v>0.18116818275621371</v>
      </c>
      <c r="AR12" s="181">
        <f>AR11/$AI$11</f>
        <v>4.8591293636164073E-2</v>
      </c>
      <c r="AS12" s="181">
        <f>AS11/$AI$11</f>
        <v>7.4491129586552865E-2</v>
      </c>
      <c r="AU12" s="181">
        <f>AU11/$AT$11</f>
        <v>0.55830006187700931</v>
      </c>
      <c r="AV12" s="181">
        <f>AV11/$AT$11</f>
        <v>3.0247589630864402E-3</v>
      </c>
      <c r="AW12" s="181">
        <f>AW11/$AT$11</f>
        <v>0.43867517915990384</v>
      </c>
    </row>
    <row r="13" spans="1:49" s="181" customFormat="1" ht="18" hidden="1" customHeight="1">
      <c r="A13" s="1045" t="s">
        <v>922</v>
      </c>
      <c r="B13" s="1045"/>
      <c r="C13" s="1045"/>
      <c r="D13" s="2"/>
      <c r="E13" s="262">
        <f>F13+AA13-AB13</f>
        <v>1814153456.0773289</v>
      </c>
      <c r="F13" s="261">
        <f>G13+L13+W13</f>
        <v>1766017276.6699774</v>
      </c>
      <c r="G13" s="261">
        <f>H13+I13+J13+K13</f>
        <v>1527930552.4358261</v>
      </c>
      <c r="H13" s="50">
        <v>100844952.89743455</v>
      </c>
      <c r="I13" s="50">
        <v>25986855.63521735</v>
      </c>
      <c r="J13" s="261">
        <v>914634281.11362004</v>
      </c>
      <c r="K13" s="50">
        <v>486464462.78955406</v>
      </c>
      <c r="L13" s="50">
        <v>116949264.61592844</v>
      </c>
      <c r="M13" s="50">
        <f>$L$13*AJ12</f>
        <v>60298842.307392783</v>
      </c>
      <c r="N13" s="1045" t="s">
        <v>922</v>
      </c>
      <c r="O13" s="1045"/>
      <c r="P13" s="1045"/>
      <c r="Q13" s="2"/>
      <c r="R13" s="50">
        <f>$L$13*AO12</f>
        <v>14418553.130092975</v>
      </c>
      <c r="S13" s="50">
        <f>$L$13*AP12</f>
        <v>6649984.5502560958</v>
      </c>
      <c r="T13" s="50">
        <f>$L$13*AQ12</f>
        <v>21187485.74514332</v>
      </c>
      <c r="U13" s="50">
        <f>$L$13*AR12</f>
        <v>5682716.0574860321</v>
      </c>
      <c r="V13" s="50">
        <f>$L$13*AS12</f>
        <v>8711682.8255571872</v>
      </c>
      <c r="W13" s="50">
        <v>121137459.61822291</v>
      </c>
      <c r="X13" s="50">
        <f>$W$13*AU12</f>
        <v>67631051.20047757</v>
      </c>
      <c r="Y13" s="50">
        <f>$W$13*AV12</f>
        <v>366411.61674574146</v>
      </c>
      <c r="Z13" s="50">
        <f>$W$13*AW12</f>
        <v>53139996.800999552</v>
      </c>
      <c r="AA13" s="50">
        <v>66151616.111287139</v>
      </c>
      <c r="AB13" s="50">
        <v>18015436.703935511</v>
      </c>
    </row>
    <row r="14" spans="1:49" s="181" customFormat="1" ht="18" hidden="1" customHeight="1">
      <c r="A14" s="1045" t="s">
        <v>923</v>
      </c>
      <c r="B14" s="1045"/>
      <c r="C14" s="1045"/>
      <c r="D14" s="2"/>
      <c r="E14" s="262">
        <f>F14+AA14-AB14</f>
        <v>1858282579.7641816</v>
      </c>
      <c r="F14" s="261">
        <f>G14+L14+W14</f>
        <v>1809278903.2706265</v>
      </c>
      <c r="G14" s="261">
        <f>H14+I14+J14+K14</f>
        <v>1571589716.2225025</v>
      </c>
      <c r="H14" s="50">
        <v>111412676.0663711</v>
      </c>
      <c r="I14" s="50">
        <v>26885846.774998259</v>
      </c>
      <c r="J14" s="261">
        <v>1010956523.6246958</v>
      </c>
      <c r="K14" s="50">
        <v>422334669.7564373</v>
      </c>
      <c r="L14" s="50">
        <v>111247566.83664586</v>
      </c>
      <c r="M14" s="50">
        <v>56983589.463435084</v>
      </c>
      <c r="N14" s="1045" t="s">
        <v>923</v>
      </c>
      <c r="O14" s="1045"/>
      <c r="P14" s="1045"/>
      <c r="Q14" s="2"/>
      <c r="R14" s="50">
        <v>15717939.441044308</v>
      </c>
      <c r="S14" s="50">
        <v>5911868.4290939057</v>
      </c>
      <c r="T14" s="50">
        <v>20333112.367328353</v>
      </c>
      <c r="U14" s="50">
        <v>5258720.9123024298</v>
      </c>
      <c r="V14" s="50">
        <v>7042336.2234417666</v>
      </c>
      <c r="W14" s="50">
        <v>126441620.21147814</v>
      </c>
      <c r="X14" s="50">
        <v>78557811.34831892</v>
      </c>
      <c r="Y14" s="50">
        <v>623278.33891770453</v>
      </c>
      <c r="Z14" s="50">
        <v>47260530.524241075</v>
      </c>
      <c r="AA14" s="50">
        <v>72698499.859068632</v>
      </c>
      <c r="AB14" s="50">
        <v>23694823.365513492</v>
      </c>
    </row>
    <row r="15" spans="1:49" s="181" customFormat="1" ht="18" hidden="1" customHeight="1">
      <c r="A15" s="1045" t="s">
        <v>924</v>
      </c>
      <c r="B15" s="1045"/>
      <c r="C15" s="1045"/>
      <c r="D15" s="2"/>
      <c r="E15" s="262">
        <f>F15+AA15-AB15</f>
        <v>1616947529.8692384</v>
      </c>
      <c r="F15" s="261">
        <f>G15+L15+W15</f>
        <v>1551363741.5578375</v>
      </c>
      <c r="G15" s="261">
        <f>H15+I15+J15+K15</f>
        <v>1330088835.0550394</v>
      </c>
      <c r="H15" s="183">
        <v>79016195.464908555</v>
      </c>
      <c r="I15" s="183">
        <v>24791256.296694715</v>
      </c>
      <c r="J15" s="261">
        <v>779494678.67999995</v>
      </c>
      <c r="K15" s="183">
        <v>446786704.6134361</v>
      </c>
      <c r="L15" s="183">
        <v>98116735.727064326</v>
      </c>
      <c r="M15" s="183">
        <v>43800542.707088277</v>
      </c>
      <c r="N15" s="1045" t="s">
        <v>924</v>
      </c>
      <c r="O15" s="1045"/>
      <c r="P15" s="1045"/>
      <c r="Q15" s="2"/>
      <c r="R15" s="182">
        <v>15799152.660084248</v>
      </c>
      <c r="S15" s="183">
        <v>6037330.6721937414</v>
      </c>
      <c r="T15" s="183">
        <v>21121820.533904478</v>
      </c>
      <c r="U15" s="183">
        <v>6447593.0833837194</v>
      </c>
      <c r="V15" s="183">
        <v>4910296.0704094805</v>
      </c>
      <c r="W15" s="183">
        <v>123158170.77573361</v>
      </c>
      <c r="X15" s="50">
        <v>73091234.90766561</v>
      </c>
      <c r="Y15" s="183">
        <v>163944.0309401046</v>
      </c>
      <c r="Z15" s="183">
        <v>49902991.837127797</v>
      </c>
      <c r="AA15" s="183">
        <v>85637184.368471995</v>
      </c>
      <c r="AB15" s="183">
        <v>20053396.057071295</v>
      </c>
    </row>
    <row r="16" spans="1:49" s="181" customFormat="1" ht="17.25" hidden="1" customHeight="1">
      <c r="A16" s="1045" t="s">
        <v>925</v>
      </c>
      <c r="B16" s="1045"/>
      <c r="C16" s="1045"/>
      <c r="D16" s="2"/>
      <c r="E16" s="149">
        <v>1677734614.1587782</v>
      </c>
      <c r="F16" s="261">
        <v>1598848494.3334563</v>
      </c>
      <c r="G16" s="261">
        <v>1401775308.9063144</v>
      </c>
      <c r="H16" s="183">
        <v>63098015.97606001</v>
      </c>
      <c r="I16" s="183">
        <v>26089338.459277585</v>
      </c>
      <c r="J16" s="261">
        <v>881921579.78337991</v>
      </c>
      <c r="K16" s="183">
        <v>430666374.68759632</v>
      </c>
      <c r="L16" s="183">
        <v>85089221.744109139</v>
      </c>
      <c r="M16" s="183">
        <v>37835957.86405126</v>
      </c>
      <c r="N16" s="1045" t="s">
        <v>925</v>
      </c>
      <c r="O16" s="1045"/>
      <c r="P16" s="1045"/>
      <c r="Q16" s="2"/>
      <c r="R16" s="182">
        <v>10949731.279817685</v>
      </c>
      <c r="S16" s="183">
        <v>5866996.5075264461</v>
      </c>
      <c r="T16" s="183">
        <v>15282653.733954567</v>
      </c>
      <c r="U16" s="183">
        <v>9751950.1883288417</v>
      </c>
      <c r="V16" s="183">
        <v>5401932.170430324</v>
      </c>
      <c r="W16" s="183">
        <v>111983963.68303233</v>
      </c>
      <c r="X16" s="50">
        <v>64510374.726414204</v>
      </c>
      <c r="Y16" s="183">
        <v>254261.95056054977</v>
      </c>
      <c r="Z16" s="183">
        <v>47219327.006057613</v>
      </c>
      <c r="AA16" s="183">
        <v>100086642.83445083</v>
      </c>
      <c r="AB16" s="183">
        <v>21200523.00912872</v>
      </c>
      <c r="AF16" s="254" t="s">
        <v>787</v>
      </c>
      <c r="AG16" s="254" t="s">
        <v>788</v>
      </c>
      <c r="AH16" s="254"/>
      <c r="AI16" s="254"/>
      <c r="AJ16" s="254"/>
    </row>
    <row r="17" spans="1:37" s="181" customFormat="1" ht="18" hidden="1" customHeight="1">
      <c r="A17" s="1045" t="s">
        <v>926</v>
      </c>
      <c r="B17" s="1045"/>
      <c r="C17" s="1045"/>
      <c r="D17" s="2"/>
      <c r="E17" s="245">
        <v>1905911401.124707</v>
      </c>
      <c r="F17" s="245">
        <v>1806885737.2984271</v>
      </c>
      <c r="G17" s="245">
        <v>1592699415.4592865</v>
      </c>
      <c r="H17" s="245">
        <v>56035079.219651394</v>
      </c>
      <c r="I17" s="245">
        <v>20293166.304085318</v>
      </c>
      <c r="J17" s="245">
        <v>1037285061.5019439</v>
      </c>
      <c r="K17" s="245">
        <v>479086108.43360746</v>
      </c>
      <c r="L17" s="245">
        <v>91977373.63521269</v>
      </c>
      <c r="M17" s="245">
        <v>37361463.478440605</v>
      </c>
      <c r="N17" s="1045" t="s">
        <v>926</v>
      </c>
      <c r="O17" s="1045"/>
      <c r="P17" s="1045"/>
      <c r="Q17" s="2"/>
      <c r="R17" s="245">
        <v>13292613.139906682</v>
      </c>
      <c r="S17" s="245">
        <v>6420277.4258636395</v>
      </c>
      <c r="T17" s="245">
        <v>17419931.859455429</v>
      </c>
      <c r="U17" s="245">
        <v>8291295.1321529215</v>
      </c>
      <c r="V17" s="245">
        <v>9191792.5993934143</v>
      </c>
      <c r="W17" s="245">
        <v>122208948.20392454</v>
      </c>
      <c r="X17" s="250">
        <v>71156047.930085033</v>
      </c>
      <c r="Y17" s="245">
        <v>352436.01569032727</v>
      </c>
      <c r="Z17" s="245">
        <v>50700464.258149348</v>
      </c>
      <c r="AA17" s="245">
        <v>118557832.6993084</v>
      </c>
      <c r="AB17" s="245">
        <v>19532168.87302703</v>
      </c>
      <c r="AF17" s="175" t="s">
        <v>800</v>
      </c>
      <c r="AG17" s="175" t="s">
        <v>800</v>
      </c>
      <c r="AH17" s="259"/>
      <c r="AI17" s="259"/>
      <c r="AJ17" s="259"/>
    </row>
    <row r="18" spans="1:37" s="181" customFormat="1" ht="18" customHeight="1">
      <c r="A18" s="1045" t="s">
        <v>927</v>
      </c>
      <c r="B18" s="1045"/>
      <c r="C18" s="1045"/>
      <c r="D18" s="2"/>
      <c r="E18" s="245">
        <f>F18+AA18-AB18</f>
        <v>1892556986.2822149</v>
      </c>
      <c r="F18" s="245">
        <f>G18+K18+W18</f>
        <v>1823599025.3699515</v>
      </c>
      <c r="G18" s="245">
        <f>H18+I18+J18+K18</f>
        <v>1322044902.9243348</v>
      </c>
      <c r="H18" s="245">
        <v>48134226.697586112</v>
      </c>
      <c r="I18" s="245">
        <v>21622586.778182603</v>
      </c>
      <c r="J18" s="245">
        <v>855876728.34116554</v>
      </c>
      <c r="K18" s="245">
        <v>396411361.1074006</v>
      </c>
      <c r="L18" s="245">
        <v>79659450.429710269</v>
      </c>
      <c r="M18" s="245">
        <v>34041821.947817221</v>
      </c>
      <c r="N18" s="1045" t="s">
        <v>927</v>
      </c>
      <c r="O18" s="1045"/>
      <c r="P18" s="1045"/>
      <c r="Q18" s="2"/>
      <c r="R18" s="245">
        <v>11347726.647405256</v>
      </c>
      <c r="S18" s="245">
        <v>5790568.5293154269</v>
      </c>
      <c r="T18" s="245">
        <v>14955011.081214637</v>
      </c>
      <c r="U18" s="245">
        <v>7876796.128277164</v>
      </c>
      <c r="V18" s="245">
        <v>5647526.0956805535</v>
      </c>
      <c r="W18" s="245">
        <v>105142761.33821596</v>
      </c>
      <c r="X18" s="245">
        <v>60473264.517373003</v>
      </c>
      <c r="Y18" s="245">
        <v>263743.77673027688</v>
      </c>
      <c r="Z18" s="245">
        <v>44405753.044112645</v>
      </c>
      <c r="AA18" s="245">
        <v>80943746.709172249</v>
      </c>
      <c r="AB18" s="245">
        <v>11985785.796908749</v>
      </c>
      <c r="AE18" s="181" t="s">
        <v>1020</v>
      </c>
      <c r="AF18" s="181">
        <v>401698753.57278156</v>
      </c>
      <c r="AH18" s="181">
        <f>AF18*(1+AH23)</f>
        <v>401698753.57278156</v>
      </c>
      <c r="AI18" s="264">
        <f>(AH18/AF18)-1</f>
        <v>0</v>
      </c>
      <c r="AJ18" s="181">
        <f>AH18-AF18</f>
        <v>0</v>
      </c>
      <c r="AK18" s="43"/>
    </row>
    <row r="19" spans="1:37" s="181" customFormat="1" ht="18" customHeight="1">
      <c r="A19" s="1045" t="s">
        <v>928</v>
      </c>
      <c r="B19" s="1045"/>
      <c r="C19" s="1045"/>
      <c r="D19" s="2"/>
      <c r="E19" s="245">
        <v>1918058080.3343196</v>
      </c>
      <c r="F19" s="245">
        <v>1829300639.4857309</v>
      </c>
      <c r="G19" s="245">
        <v>1603939222.7933161</v>
      </c>
      <c r="H19" s="245">
        <v>49794242.92041114</v>
      </c>
      <c r="I19" s="245">
        <v>29229771.450746041</v>
      </c>
      <c r="J19" s="245">
        <v>1052866166.4356915</v>
      </c>
      <c r="K19" s="245">
        <v>472049041.9864639</v>
      </c>
      <c r="L19" s="245">
        <v>101921170.77994193</v>
      </c>
      <c r="M19" s="245">
        <v>41403783.888343148</v>
      </c>
      <c r="N19" s="1045" t="s">
        <v>928</v>
      </c>
      <c r="O19" s="1045"/>
      <c r="P19" s="1045"/>
      <c r="Q19" s="2"/>
      <c r="R19" s="245">
        <v>15156975.946723636</v>
      </c>
      <c r="S19" s="245">
        <v>9113366.8013288975</v>
      </c>
      <c r="T19" s="245">
        <v>20670375.434653386</v>
      </c>
      <c r="U19" s="245">
        <v>9365918.2748927232</v>
      </c>
      <c r="V19" s="245">
        <v>6210750.434000113</v>
      </c>
      <c r="W19" s="245">
        <v>123440245.91246736</v>
      </c>
      <c r="X19" s="250">
        <v>65709038.855836667</v>
      </c>
      <c r="Y19" s="245">
        <v>316509.0393580143</v>
      </c>
      <c r="Z19" s="245">
        <v>57414698.017272882</v>
      </c>
      <c r="AA19" s="245">
        <v>108374434.91079684</v>
      </c>
      <c r="AB19" s="245">
        <v>19616994.062205464</v>
      </c>
      <c r="AE19" s="181">
        <v>98</v>
      </c>
      <c r="AF19" s="181">
        <v>409491363.05769229</v>
      </c>
      <c r="AG19" s="181">
        <v>882011101.71667922</v>
      </c>
      <c r="AK19" s="43"/>
    </row>
    <row r="20" spans="1:37" s="181" customFormat="1" ht="18" customHeight="1">
      <c r="A20" s="1045" t="s">
        <v>929</v>
      </c>
      <c r="B20" s="1045"/>
      <c r="C20" s="1045"/>
      <c r="D20" s="2"/>
      <c r="E20" s="245">
        <v>2003052329.1130536</v>
      </c>
      <c r="F20" s="245">
        <v>1913570358.5609207</v>
      </c>
      <c r="G20" s="245">
        <v>1692738136.9200251</v>
      </c>
      <c r="H20" s="245">
        <v>33742597.498634771</v>
      </c>
      <c r="I20" s="245">
        <v>27969698.550922256</v>
      </c>
      <c r="J20" s="245">
        <v>1129104080.6300826</v>
      </c>
      <c r="K20" s="245">
        <v>501921760.24039036</v>
      </c>
      <c r="L20" s="245">
        <v>100932770.33373679</v>
      </c>
      <c r="M20" s="245">
        <v>43865163.324620284</v>
      </c>
      <c r="N20" s="1045" t="s">
        <v>929</v>
      </c>
      <c r="O20" s="1045"/>
      <c r="P20" s="1045"/>
      <c r="Q20" s="2"/>
      <c r="R20" s="245">
        <v>17703222.867415816</v>
      </c>
      <c r="S20" s="245">
        <v>8641480.5215690173</v>
      </c>
      <c r="T20" s="245">
        <v>18716342.829991616</v>
      </c>
      <c r="U20" s="245">
        <v>6071608.0709286798</v>
      </c>
      <c r="V20" s="245">
        <v>5934952.7192114126</v>
      </c>
      <c r="W20" s="245">
        <v>119899451.30716555</v>
      </c>
      <c r="X20" s="250">
        <v>70314885.609816074</v>
      </c>
      <c r="Y20" s="245">
        <v>451146.73938871425</v>
      </c>
      <c r="Z20" s="245">
        <v>49133418.957960568</v>
      </c>
      <c r="AA20" s="245">
        <v>110364228.7517581</v>
      </c>
      <c r="AB20" s="245">
        <v>20882258.199627183</v>
      </c>
      <c r="AE20" s="181">
        <v>99</v>
      </c>
      <c r="AF20" s="181">
        <v>438348480.41670144</v>
      </c>
      <c r="AG20" s="181">
        <v>1037309031.7699443</v>
      </c>
      <c r="AK20" s="43"/>
    </row>
    <row r="21" spans="1:37" s="181" customFormat="1" ht="18" customHeight="1">
      <c r="A21" s="1045" t="s">
        <v>930</v>
      </c>
      <c r="B21" s="1045"/>
      <c r="C21" s="1045"/>
      <c r="D21" s="2"/>
      <c r="E21" s="245">
        <v>2263187709.1592302</v>
      </c>
      <c r="F21" s="245">
        <v>2162405349.4769664</v>
      </c>
      <c r="G21" s="245">
        <v>1926832167.3227859</v>
      </c>
      <c r="H21" s="245">
        <v>50438539.85671977</v>
      </c>
      <c r="I21" s="245">
        <v>31515796.894087169</v>
      </c>
      <c r="J21" s="245">
        <v>1301181267.8617427</v>
      </c>
      <c r="K21" s="245">
        <v>543696562.71023703</v>
      </c>
      <c r="L21" s="245">
        <v>106637414.54177132</v>
      </c>
      <c r="M21" s="245">
        <v>46067162.217533663</v>
      </c>
      <c r="N21" s="1045" t="s">
        <v>930</v>
      </c>
      <c r="O21" s="1045"/>
      <c r="P21" s="1045"/>
      <c r="Q21" s="2"/>
      <c r="R21" s="245">
        <v>17925174.73564985</v>
      </c>
      <c r="S21" s="245">
        <v>9105301.5176570918</v>
      </c>
      <c r="T21" s="245">
        <v>21594796.49224304</v>
      </c>
      <c r="U21" s="245">
        <v>5915853.4033916388</v>
      </c>
      <c r="V21" s="245">
        <v>6029126.1752961352</v>
      </c>
      <c r="W21" s="245">
        <v>128935767.61240801</v>
      </c>
      <c r="X21" s="250">
        <v>76298958.686348274</v>
      </c>
      <c r="Y21" s="245">
        <v>347299.23651442118</v>
      </c>
      <c r="Z21" s="245">
        <v>52289509.689545281</v>
      </c>
      <c r="AA21" s="245">
        <v>121025198.16219103</v>
      </c>
      <c r="AB21" s="245">
        <v>20242838.47992618</v>
      </c>
      <c r="AK21" s="43"/>
    </row>
    <row r="22" spans="1:37">
      <c r="A22" s="1045" t="s">
        <v>931</v>
      </c>
      <c r="B22" s="1045"/>
      <c r="C22" s="1045"/>
      <c r="D22" s="2"/>
      <c r="E22" s="245">
        <v>2296967937.9105015</v>
      </c>
      <c r="F22" s="245">
        <v>2181981090.0158982</v>
      </c>
      <c r="G22" s="245">
        <v>1947551461.4915679</v>
      </c>
      <c r="H22" s="245">
        <v>56174469.685894594</v>
      </c>
      <c r="I22" s="245">
        <v>36285352.06575726</v>
      </c>
      <c r="J22" s="245">
        <v>1327383509.6886277</v>
      </c>
      <c r="K22" s="245">
        <v>527708130.05129176</v>
      </c>
      <c r="L22" s="245">
        <v>103154631.35230145</v>
      </c>
      <c r="M22" s="245">
        <v>45917886.902473107</v>
      </c>
      <c r="N22" s="1045" t="s">
        <v>931</v>
      </c>
      <c r="O22" s="1045"/>
      <c r="P22" s="1045"/>
      <c r="Q22" s="265"/>
      <c r="R22" s="245">
        <v>18190134.436892606</v>
      </c>
      <c r="S22" s="245">
        <v>8336240.8068993008</v>
      </c>
      <c r="T22" s="245">
        <v>21514407.058516838</v>
      </c>
      <c r="U22" s="245">
        <v>4413495.3153394675</v>
      </c>
      <c r="V22" s="245">
        <v>4782466.8321800772</v>
      </c>
      <c r="W22" s="245">
        <v>131274997.17202936</v>
      </c>
      <c r="X22" s="250">
        <v>73940940.593984038</v>
      </c>
      <c r="Y22" s="245">
        <v>616388.1521807767</v>
      </c>
      <c r="Z22" s="245">
        <v>56717668.425864562</v>
      </c>
      <c r="AA22" s="245">
        <v>134775379.42539817</v>
      </c>
      <c r="AB22" s="245">
        <v>19788531.53080038</v>
      </c>
    </row>
    <row r="23" spans="1:37" ht="18" customHeight="1">
      <c r="A23" s="1045" t="s">
        <v>65</v>
      </c>
      <c r="B23" s="1045"/>
      <c r="C23" s="1045"/>
      <c r="D23" s="2"/>
      <c r="E23" s="480"/>
      <c r="F23" s="480"/>
      <c r="G23" s="480"/>
      <c r="H23" s="480"/>
      <c r="I23" s="505"/>
      <c r="J23" s="505"/>
      <c r="K23" s="480"/>
      <c r="L23" s="480"/>
      <c r="M23" s="480"/>
      <c r="N23" s="1045" t="s">
        <v>65</v>
      </c>
      <c r="O23" s="1045"/>
      <c r="P23" s="1045"/>
      <c r="Q23" s="2"/>
      <c r="R23" s="480"/>
      <c r="S23" s="480"/>
      <c r="T23" s="480"/>
      <c r="U23" s="480"/>
      <c r="V23" s="480"/>
      <c r="W23" s="480"/>
      <c r="X23" s="480"/>
      <c r="Y23" s="480"/>
      <c r="Z23" s="480"/>
      <c r="AA23" s="480"/>
      <c r="AB23" s="480"/>
      <c r="AD23" s="181"/>
      <c r="AE23" s="181">
        <v>101</v>
      </c>
      <c r="AF23" s="181">
        <v>547157393.49474251</v>
      </c>
      <c r="AG23" s="181">
        <v>1052921280.2666944</v>
      </c>
      <c r="AH23" s="181"/>
      <c r="AI23" s="181"/>
      <c r="AJ23" s="181"/>
    </row>
    <row r="24" spans="1:37" ht="18" customHeight="1">
      <c r="A24" s="102"/>
      <c r="B24" s="102" t="s">
        <v>66</v>
      </c>
      <c r="C24" s="102"/>
      <c r="D24" s="46"/>
      <c r="E24" s="480">
        <v>2272451641.9108129</v>
      </c>
      <c r="F24" s="480">
        <v>2170158068.0457578</v>
      </c>
      <c r="G24" s="480">
        <v>1937786192.732651</v>
      </c>
      <c r="H24" s="480">
        <v>55211854.651638053</v>
      </c>
      <c r="I24" s="480">
        <v>36285352.06575726</v>
      </c>
      <c r="J24" s="480">
        <v>1326176224.3034465</v>
      </c>
      <c r="K24" s="480">
        <v>520112761.71181118</v>
      </c>
      <c r="L24" s="480">
        <v>101319637.40279126</v>
      </c>
      <c r="M24" s="480">
        <v>45842535.860808678</v>
      </c>
      <c r="N24" s="102"/>
      <c r="O24" s="102" t="s">
        <v>801</v>
      </c>
      <c r="P24" s="102"/>
      <c r="Q24" s="46"/>
      <c r="R24" s="480">
        <v>18143022.929920606</v>
      </c>
      <c r="S24" s="480">
        <v>7393731.5924761342</v>
      </c>
      <c r="T24" s="480">
        <v>21010044.417674944</v>
      </c>
      <c r="U24" s="480">
        <v>4148351.5670756851</v>
      </c>
      <c r="V24" s="480">
        <v>4781951.0348351914</v>
      </c>
      <c r="W24" s="480">
        <v>131052237.91031545</v>
      </c>
      <c r="X24" s="480">
        <v>73940940.593984038</v>
      </c>
      <c r="Y24" s="480">
        <v>615712.25375540345</v>
      </c>
      <c r="Z24" s="480">
        <v>56495585.062575981</v>
      </c>
      <c r="AA24" s="480">
        <v>122062230.39542186</v>
      </c>
      <c r="AB24" s="480">
        <v>19768656.530368313</v>
      </c>
      <c r="AD24" s="181"/>
      <c r="AE24" s="181"/>
      <c r="AF24" s="181">
        <f>SUM(AF19:AF23)</f>
        <v>1394997236.9691362</v>
      </c>
      <c r="AG24" s="181">
        <f>SUM(AG19:AG23)</f>
        <v>2972241413.7533178</v>
      </c>
      <c r="AH24" s="264">
        <f>(AG24/AF24)-1</f>
        <v>1.1306432263701161</v>
      </c>
      <c r="AI24" s="181"/>
      <c r="AJ24" s="181"/>
    </row>
    <row r="25" spans="1:37" ht="18" customHeight="1">
      <c r="A25" s="102"/>
      <c r="B25" s="102" t="s">
        <v>802</v>
      </c>
      <c r="C25" s="102"/>
      <c r="D25" s="46"/>
      <c r="E25" s="480">
        <v>24516295.999685872</v>
      </c>
      <c r="F25" s="480">
        <v>11823021.970141726</v>
      </c>
      <c r="G25" s="480">
        <v>9765268.7589175906</v>
      </c>
      <c r="H25" s="480">
        <v>962615.03425653593</v>
      </c>
      <c r="I25" s="491">
        <v>0</v>
      </c>
      <c r="J25" s="480">
        <v>1207285.3851804805</v>
      </c>
      <c r="K25" s="480">
        <v>7595368.339480577</v>
      </c>
      <c r="L25" s="480">
        <v>1834993.9495101741</v>
      </c>
      <c r="M25" s="480">
        <v>75351.041664433258</v>
      </c>
      <c r="N25" s="102"/>
      <c r="O25" s="102" t="s">
        <v>802</v>
      </c>
      <c r="P25" s="102"/>
      <c r="Q25" s="46"/>
      <c r="R25" s="480">
        <v>47111.506971999515</v>
      </c>
      <c r="S25" s="480">
        <v>942509.21442317427</v>
      </c>
      <c r="T25" s="480">
        <v>504362.64084190293</v>
      </c>
      <c r="U25" s="480">
        <v>265143.74826377927</v>
      </c>
      <c r="V25" s="480">
        <v>515.79734488591021</v>
      </c>
      <c r="W25" s="480">
        <v>222759.2617139598</v>
      </c>
      <c r="X25" s="491">
        <v>0</v>
      </c>
      <c r="Y25" s="491">
        <v>675.89842537328389</v>
      </c>
      <c r="Z25" s="480">
        <v>222083.36328858652</v>
      </c>
      <c r="AA25" s="480">
        <v>12713149.0299762</v>
      </c>
      <c r="AB25" s="480">
        <v>19875.00043206523</v>
      </c>
      <c r="AD25" s="181"/>
      <c r="AE25" s="181"/>
      <c r="AF25" s="181"/>
    </row>
    <row r="26" spans="1:37" ht="18" customHeight="1">
      <c r="A26" s="1045" t="s">
        <v>803</v>
      </c>
      <c r="B26" s="1045"/>
      <c r="C26" s="1045"/>
      <c r="D26" s="2"/>
      <c r="E26" s="480"/>
      <c r="F26" s="480"/>
      <c r="G26" s="480"/>
      <c r="H26" s="480"/>
      <c r="I26" s="480"/>
      <c r="J26" s="480"/>
      <c r="K26" s="480"/>
      <c r="L26" s="480"/>
      <c r="M26" s="480"/>
      <c r="N26" s="1045" t="s">
        <v>803</v>
      </c>
      <c r="O26" s="1045"/>
      <c r="P26" s="1045"/>
      <c r="Q26" s="2"/>
      <c r="R26" s="480"/>
      <c r="S26" s="480"/>
      <c r="T26" s="480"/>
      <c r="U26" s="480"/>
      <c r="V26" s="480"/>
      <c r="W26" s="480"/>
      <c r="X26" s="480"/>
      <c r="Y26" s="480"/>
      <c r="Z26" s="480"/>
      <c r="AA26" s="480"/>
      <c r="AB26" s="480"/>
      <c r="AD26" s="181"/>
      <c r="AE26" s="181"/>
      <c r="AF26" s="181"/>
    </row>
    <row r="27" spans="1:37" ht="18" customHeight="1">
      <c r="A27" s="102"/>
      <c r="B27" s="102" t="s">
        <v>83</v>
      </c>
      <c r="C27" s="102"/>
      <c r="D27" s="46"/>
      <c r="E27" s="480">
        <v>1876313672.9662831</v>
      </c>
      <c r="F27" s="480">
        <v>1833496247.1310618</v>
      </c>
      <c r="G27" s="480">
        <v>1657503425.79691</v>
      </c>
      <c r="H27" s="480">
        <v>39422370.653879516</v>
      </c>
      <c r="I27" s="480">
        <v>33382561.941828229</v>
      </c>
      <c r="J27" s="480">
        <v>1178281817.5470045</v>
      </c>
      <c r="K27" s="480">
        <v>406416675.65419841</v>
      </c>
      <c r="L27" s="480">
        <v>69645770.620233208</v>
      </c>
      <c r="M27" s="480">
        <v>37386538.133412428</v>
      </c>
      <c r="N27" s="102"/>
      <c r="O27" s="102" t="s">
        <v>83</v>
      </c>
      <c r="P27" s="102"/>
      <c r="Q27" s="46"/>
      <c r="R27" s="480">
        <v>12314367.552363053</v>
      </c>
      <c r="S27" s="480">
        <v>3968196.9645113503</v>
      </c>
      <c r="T27" s="480">
        <v>10759378.411417374</v>
      </c>
      <c r="U27" s="480">
        <v>2447427.7266473914</v>
      </c>
      <c r="V27" s="480">
        <v>2769861.8318815725</v>
      </c>
      <c r="W27" s="480">
        <v>106347050.71392207</v>
      </c>
      <c r="X27" s="480">
        <v>59976858.933139026</v>
      </c>
      <c r="Y27" s="480">
        <v>530850.64240285719</v>
      </c>
      <c r="Z27" s="480">
        <v>45839341.138380103</v>
      </c>
      <c r="AA27" s="480">
        <v>60143355.95535934</v>
      </c>
      <c r="AB27" s="480">
        <v>17325930.120140396</v>
      </c>
      <c r="AD27" s="181"/>
      <c r="AE27" s="181"/>
      <c r="AF27" s="181"/>
    </row>
    <row r="28" spans="1:37" ht="18" customHeight="1">
      <c r="A28" s="102"/>
      <c r="B28" s="102" t="s">
        <v>84</v>
      </c>
      <c r="C28" s="102"/>
      <c r="D28" s="46"/>
      <c r="E28" s="480">
        <v>72615934.578138918</v>
      </c>
      <c r="F28" s="480">
        <v>62589197.901224755</v>
      </c>
      <c r="G28" s="480">
        <v>55103506.758265428</v>
      </c>
      <c r="H28" s="480">
        <v>4187736.0809447407</v>
      </c>
      <c r="I28" s="480">
        <v>286311.22762564925</v>
      </c>
      <c r="J28" s="480">
        <v>25706999.131005224</v>
      </c>
      <c r="K28" s="480">
        <v>24922460.318689793</v>
      </c>
      <c r="L28" s="480">
        <v>4271885.7232532715</v>
      </c>
      <c r="M28" s="480">
        <v>689307.00137831562</v>
      </c>
      <c r="N28" s="102"/>
      <c r="O28" s="102" t="s">
        <v>84</v>
      </c>
      <c r="P28" s="102"/>
      <c r="Q28" s="46"/>
      <c r="R28" s="480">
        <v>578703.68870152102</v>
      </c>
      <c r="S28" s="480">
        <v>747943.96634350903</v>
      </c>
      <c r="T28" s="480">
        <v>1364491.0352078071</v>
      </c>
      <c r="U28" s="480">
        <v>269552.36023195379</v>
      </c>
      <c r="V28" s="480">
        <v>621887.67139016127</v>
      </c>
      <c r="W28" s="480">
        <v>3213805.4197060671</v>
      </c>
      <c r="X28" s="480">
        <v>521697.74505213584</v>
      </c>
      <c r="Y28" s="480">
        <v>3364.7426958518531</v>
      </c>
      <c r="Z28" s="480">
        <v>2688742.9319580793</v>
      </c>
      <c r="AA28" s="480">
        <v>10418225.974030226</v>
      </c>
      <c r="AB28" s="480">
        <v>391489.29711604823</v>
      </c>
      <c r="AD28" s="181"/>
      <c r="AE28" s="181"/>
      <c r="AF28" s="181"/>
    </row>
    <row r="29" spans="1:37" ht="18" customHeight="1">
      <c r="A29" s="102"/>
      <c r="B29" s="102" t="s">
        <v>85</v>
      </c>
      <c r="C29" s="102"/>
      <c r="D29" s="46"/>
      <c r="E29" s="480">
        <v>154567841.43753117</v>
      </c>
      <c r="F29" s="480">
        <v>118640693.92124619</v>
      </c>
      <c r="G29" s="480">
        <v>99257598.769295186</v>
      </c>
      <c r="H29" s="480">
        <v>6322268.4816561593</v>
      </c>
      <c r="I29" s="480">
        <v>606357.72030336899</v>
      </c>
      <c r="J29" s="480">
        <v>39728105.474342614</v>
      </c>
      <c r="K29" s="480">
        <v>52600867.092992961</v>
      </c>
      <c r="L29" s="480">
        <v>13604689.166749403</v>
      </c>
      <c r="M29" s="480">
        <v>3228677.9007645375</v>
      </c>
      <c r="N29" s="102"/>
      <c r="O29" s="102" t="s">
        <v>85</v>
      </c>
      <c r="P29" s="102"/>
      <c r="Q29" s="46"/>
      <c r="R29" s="480">
        <v>1540944.6881900718</v>
      </c>
      <c r="S29" s="480">
        <v>2236462.9445366785</v>
      </c>
      <c r="T29" s="480">
        <v>5149078.1719769053</v>
      </c>
      <c r="U29" s="480">
        <v>837253.52371774998</v>
      </c>
      <c r="V29" s="480">
        <v>612271.93756345648</v>
      </c>
      <c r="W29" s="480">
        <v>5778405.9852017658</v>
      </c>
      <c r="X29" s="480">
        <v>885162.24155869021</v>
      </c>
      <c r="Y29" s="480">
        <v>24761.536656694345</v>
      </c>
      <c r="Z29" s="480">
        <v>4868482.2069863807</v>
      </c>
      <c r="AA29" s="480">
        <v>37183724.315396607</v>
      </c>
      <c r="AB29" s="480">
        <v>1256576.7991118752</v>
      </c>
      <c r="AD29" s="181"/>
      <c r="AE29" s="181"/>
      <c r="AF29" s="181"/>
    </row>
    <row r="30" spans="1:37" ht="18" customHeight="1">
      <c r="A30" s="102"/>
      <c r="B30" s="102" t="s">
        <v>804</v>
      </c>
      <c r="C30" s="102"/>
      <c r="D30" s="46"/>
      <c r="E30" s="480">
        <v>34209276.788545661</v>
      </c>
      <c r="F30" s="480">
        <v>16508220.280365711</v>
      </c>
      <c r="G30" s="480">
        <v>14020018.558100622</v>
      </c>
      <c r="H30" s="480">
        <v>1693564.797414165</v>
      </c>
      <c r="I30" s="491">
        <v>0</v>
      </c>
      <c r="J30" s="480">
        <v>1381882.076275677</v>
      </c>
      <c r="K30" s="480">
        <v>10944571.684410784</v>
      </c>
      <c r="L30" s="480">
        <v>2187415.5410655909</v>
      </c>
      <c r="M30" s="480">
        <v>108537.23691783566</v>
      </c>
      <c r="N30" s="102"/>
      <c r="O30" s="102" t="s">
        <v>804</v>
      </c>
      <c r="P30" s="102"/>
      <c r="Q30" s="46"/>
      <c r="R30" s="480">
        <v>54583.377637973928</v>
      </c>
      <c r="S30" s="480">
        <v>1050329.9035077717</v>
      </c>
      <c r="T30" s="480">
        <v>587238.96891474875</v>
      </c>
      <c r="U30" s="480">
        <v>386210.25674237567</v>
      </c>
      <c r="V30" s="480">
        <v>515.79734488591021</v>
      </c>
      <c r="W30" s="480">
        <v>300786.18119949184</v>
      </c>
      <c r="X30" s="480">
        <v>639.67223416754882</v>
      </c>
      <c r="Y30" s="480">
        <v>675.89842537328389</v>
      </c>
      <c r="Z30" s="480">
        <v>299470.61053995101</v>
      </c>
      <c r="AA30" s="480">
        <v>17720931.508611999</v>
      </c>
      <c r="AB30" s="480">
        <v>19875.00043206523</v>
      </c>
      <c r="AD30" s="181"/>
      <c r="AE30" s="181"/>
      <c r="AF30" s="181"/>
    </row>
    <row r="31" spans="1:37" ht="18" customHeight="1">
      <c r="A31" s="102"/>
      <c r="B31" s="102" t="s">
        <v>805</v>
      </c>
      <c r="C31" s="102"/>
      <c r="D31" s="46"/>
      <c r="E31" s="480">
        <v>159261212.14000002</v>
      </c>
      <c r="F31" s="480">
        <v>150746730.78200004</v>
      </c>
      <c r="G31" s="480">
        <v>121666911.60899992</v>
      </c>
      <c r="H31" s="480">
        <v>4548529.6719999993</v>
      </c>
      <c r="I31" s="480">
        <v>2010121.176</v>
      </c>
      <c r="J31" s="480">
        <v>82284705.459999993</v>
      </c>
      <c r="K31" s="480">
        <v>32823555.301000021</v>
      </c>
      <c r="L31" s="480">
        <v>13444870.300999997</v>
      </c>
      <c r="M31" s="480">
        <v>4504826.629999999</v>
      </c>
      <c r="N31" s="102"/>
      <c r="O31" s="102" t="s">
        <v>805</v>
      </c>
      <c r="P31" s="102"/>
      <c r="Q31" s="46"/>
      <c r="R31" s="480">
        <v>3701535.13</v>
      </c>
      <c r="S31" s="480">
        <v>333307.02799999982</v>
      </c>
      <c r="T31" s="480">
        <v>3654220.4710000004</v>
      </c>
      <c r="U31" s="480">
        <v>473051.44799999992</v>
      </c>
      <c r="V31" s="480">
        <v>777929.59400000016</v>
      </c>
      <c r="W31" s="480">
        <v>15634948.871999988</v>
      </c>
      <c r="X31" s="480">
        <v>12556582.001999998</v>
      </c>
      <c r="Y31" s="480">
        <v>56735.332000000002</v>
      </c>
      <c r="Z31" s="480">
        <v>3021631.5379999997</v>
      </c>
      <c r="AA31" s="480">
        <v>9309141.6720000003</v>
      </c>
      <c r="AB31" s="480">
        <v>794660.3139999999</v>
      </c>
      <c r="AD31" s="181"/>
      <c r="AE31" s="181"/>
      <c r="AF31" s="181"/>
    </row>
    <row r="32" spans="1:37" ht="18" customHeight="1">
      <c r="A32" s="1045" t="s">
        <v>806</v>
      </c>
      <c r="B32" s="1045"/>
      <c r="C32" s="1045"/>
      <c r="D32" s="2"/>
      <c r="E32" s="480"/>
      <c r="F32" s="480"/>
      <c r="G32" s="480"/>
      <c r="H32" s="480"/>
      <c r="I32" s="480"/>
      <c r="J32" s="480"/>
      <c r="K32" s="480"/>
      <c r="L32" s="480"/>
      <c r="M32" s="480"/>
      <c r="N32" s="1045" t="s">
        <v>806</v>
      </c>
      <c r="O32" s="1045"/>
      <c r="P32" s="1045"/>
      <c r="Q32" s="2"/>
      <c r="R32" s="480"/>
      <c r="S32" s="480"/>
      <c r="T32" s="480"/>
      <c r="U32" s="480"/>
      <c r="V32" s="480"/>
      <c r="W32" s="480"/>
      <c r="X32" s="480"/>
      <c r="Y32" s="480"/>
      <c r="Z32" s="480"/>
      <c r="AA32" s="480"/>
      <c r="AB32" s="480"/>
      <c r="AD32" s="181"/>
      <c r="AE32" s="181"/>
      <c r="AF32" s="181"/>
    </row>
    <row r="33" spans="1:32" ht="18" customHeight="1">
      <c r="A33" s="1059" t="s">
        <v>67</v>
      </c>
      <c r="B33" s="1059"/>
      <c r="C33" s="6"/>
      <c r="D33" s="2"/>
      <c r="E33" s="480">
        <v>2289511912.0767937</v>
      </c>
      <c r="F33" s="480">
        <v>2175432426.800005</v>
      </c>
      <c r="G33" s="480">
        <v>1941569730.1584888</v>
      </c>
      <c r="H33" s="480">
        <v>55815785.364332601</v>
      </c>
      <c r="I33" s="480">
        <v>36237026.970161483</v>
      </c>
      <c r="J33" s="480">
        <v>1324700932.5681455</v>
      </c>
      <c r="K33" s="480">
        <v>524815985.25585252</v>
      </c>
      <c r="L33" s="480">
        <v>102890455.74961856</v>
      </c>
      <c r="M33" s="480">
        <v>45873946.442063957</v>
      </c>
      <c r="N33" s="1059" t="s">
        <v>67</v>
      </c>
      <c r="O33" s="1059"/>
      <c r="P33" s="6"/>
      <c r="Q33" s="2"/>
      <c r="R33" s="480">
        <v>18184970.585099667</v>
      </c>
      <c r="S33" s="480">
        <v>8272860.6012984086</v>
      </c>
      <c r="T33" s="480">
        <v>21424509.64863285</v>
      </c>
      <c r="U33" s="480">
        <v>4351701.6403435348</v>
      </c>
      <c r="V33" s="480">
        <v>4782466.8321800772</v>
      </c>
      <c r="W33" s="480">
        <v>130972240.89189783</v>
      </c>
      <c r="X33" s="480">
        <v>73880940.612734035</v>
      </c>
      <c r="Y33" s="480">
        <v>616388.1521807767</v>
      </c>
      <c r="Z33" s="480">
        <v>56474912.126983069</v>
      </c>
      <c r="AA33" s="480">
        <v>133847154.22685346</v>
      </c>
      <c r="AB33" s="480">
        <v>19767668.950069938</v>
      </c>
      <c r="AD33" s="181"/>
      <c r="AE33" s="181"/>
      <c r="AF33" s="181"/>
    </row>
    <row r="34" spans="1:32" ht="18" customHeight="1">
      <c r="A34" s="7"/>
      <c r="B34" s="102" t="s">
        <v>807</v>
      </c>
      <c r="C34" s="7"/>
      <c r="D34" s="2"/>
      <c r="E34" s="480">
        <v>1549806299.3282592</v>
      </c>
      <c r="F34" s="480">
        <v>1485276240.2652261</v>
      </c>
      <c r="G34" s="480">
        <v>1333165697.7723839</v>
      </c>
      <c r="H34" s="480">
        <v>40341352.040702939</v>
      </c>
      <c r="I34" s="480">
        <v>32200642.830091249</v>
      </c>
      <c r="J34" s="480">
        <v>915227986.06611121</v>
      </c>
      <c r="K34" s="480">
        <v>345395716.83547902</v>
      </c>
      <c r="L34" s="480">
        <v>58505950.914314643</v>
      </c>
      <c r="M34" s="480">
        <v>30715412.64781449</v>
      </c>
      <c r="N34" s="7"/>
      <c r="O34" s="102" t="s">
        <v>807</v>
      </c>
      <c r="P34" s="7"/>
      <c r="Q34" s="2"/>
      <c r="R34" s="480">
        <v>10801241.305023385</v>
      </c>
      <c r="S34" s="480">
        <v>2844919.3858421226</v>
      </c>
      <c r="T34" s="480">
        <v>10663297.020559821</v>
      </c>
      <c r="U34" s="480">
        <v>1410358.6696401536</v>
      </c>
      <c r="V34" s="480">
        <v>2070721.8854346755</v>
      </c>
      <c r="W34" s="480">
        <v>93604591.578527957</v>
      </c>
      <c r="X34" s="480">
        <v>55168909.469985493</v>
      </c>
      <c r="Y34" s="480">
        <v>159240.78284769633</v>
      </c>
      <c r="Z34" s="480">
        <v>38276441.325694621</v>
      </c>
      <c r="AA34" s="480">
        <v>79864248.986204311</v>
      </c>
      <c r="AB34" s="480">
        <v>15334189.923170218</v>
      </c>
      <c r="AD34" s="181"/>
      <c r="AE34" s="181"/>
      <c r="AF34" s="181"/>
    </row>
    <row r="35" spans="1:32" ht="18" customHeight="1">
      <c r="A35" s="42"/>
      <c r="B35" s="42" t="s">
        <v>971</v>
      </c>
      <c r="C35" s="42"/>
      <c r="D35" s="46"/>
      <c r="E35" s="480">
        <v>218512436.05975899</v>
      </c>
      <c r="F35" s="480">
        <v>196184885.06480175</v>
      </c>
      <c r="G35" s="480">
        <v>173357095.11595666</v>
      </c>
      <c r="H35" s="480">
        <v>7478385.4873718759</v>
      </c>
      <c r="I35" s="480">
        <v>3575206.905375002</v>
      </c>
      <c r="J35" s="480">
        <v>92184905.126666591</v>
      </c>
      <c r="K35" s="480">
        <v>70118597.596543103</v>
      </c>
      <c r="L35" s="480">
        <v>11906915.820536997</v>
      </c>
      <c r="M35" s="480">
        <v>5636098.3774110982</v>
      </c>
      <c r="N35" s="42"/>
      <c r="O35" s="42" t="s">
        <v>971</v>
      </c>
      <c r="P35" s="42"/>
      <c r="Q35" s="46"/>
      <c r="R35" s="480">
        <v>1980292.1438750089</v>
      </c>
      <c r="S35" s="480">
        <v>851349.92855742201</v>
      </c>
      <c r="T35" s="480">
        <v>2839447.2638778263</v>
      </c>
      <c r="U35" s="480">
        <v>438242.22330406669</v>
      </c>
      <c r="V35" s="480">
        <v>161485.88351157054</v>
      </c>
      <c r="W35" s="480">
        <v>10920874.128308192</v>
      </c>
      <c r="X35" s="480">
        <v>5886535.4279706962</v>
      </c>
      <c r="Y35" s="480">
        <v>74981.146169531072</v>
      </c>
      <c r="Z35" s="480">
        <v>4959357.5541679719</v>
      </c>
      <c r="AA35" s="480">
        <v>23806752.9697515</v>
      </c>
      <c r="AB35" s="480">
        <v>1479201.974794317</v>
      </c>
      <c r="AD35" s="181"/>
      <c r="AE35" s="181"/>
      <c r="AF35" s="181"/>
    </row>
    <row r="36" spans="1:32" ht="18" customHeight="1">
      <c r="A36" s="42"/>
      <c r="B36" s="42" t="s">
        <v>972</v>
      </c>
      <c r="C36" s="42"/>
      <c r="D36" s="46"/>
      <c r="E36" s="480">
        <v>1107247537.9772792</v>
      </c>
      <c r="F36" s="480">
        <v>1080225858.8995526</v>
      </c>
      <c r="G36" s="480">
        <v>968200776.49324369</v>
      </c>
      <c r="H36" s="480">
        <v>22458473.892841391</v>
      </c>
      <c r="I36" s="480">
        <v>27331073.657567363</v>
      </c>
      <c r="J36" s="480">
        <v>702917137.39000726</v>
      </c>
      <c r="K36" s="480">
        <v>215494091.55282769</v>
      </c>
      <c r="L36" s="480">
        <v>36955089.412219822</v>
      </c>
      <c r="M36" s="480">
        <v>21150218.430918247</v>
      </c>
      <c r="N36" s="42"/>
      <c r="O36" s="42" t="s">
        <v>972</v>
      </c>
      <c r="P36" s="42"/>
      <c r="Q36" s="46"/>
      <c r="R36" s="480">
        <v>7231142.2556473343</v>
      </c>
      <c r="S36" s="480">
        <v>766899.61380264012</v>
      </c>
      <c r="T36" s="480">
        <v>6095241.5915005328</v>
      </c>
      <c r="U36" s="480">
        <v>587114.40381249622</v>
      </c>
      <c r="V36" s="480">
        <v>1124473.1165385731</v>
      </c>
      <c r="W36" s="480">
        <v>75069992.99408862</v>
      </c>
      <c r="X36" s="480">
        <v>47183761.132810056</v>
      </c>
      <c r="Y36" s="480">
        <v>69473.417519590512</v>
      </c>
      <c r="Z36" s="480">
        <v>27816758.443758972</v>
      </c>
      <c r="AA36" s="480">
        <v>39894177.710203193</v>
      </c>
      <c r="AB36" s="480">
        <v>12872498.63247609</v>
      </c>
      <c r="AD36" s="181"/>
      <c r="AE36" s="181"/>
      <c r="AF36" s="181"/>
    </row>
    <row r="37" spans="1:32" ht="18" customHeight="1">
      <c r="A37" s="42"/>
      <c r="B37" s="42" t="s">
        <v>973</v>
      </c>
      <c r="C37" s="42"/>
      <c r="D37" s="46"/>
      <c r="E37" s="480">
        <v>144159296.97346067</v>
      </c>
      <c r="F37" s="480">
        <v>133118018.11781524</v>
      </c>
      <c r="G37" s="480">
        <v>123599321.92328401</v>
      </c>
      <c r="H37" s="480">
        <v>3881814.8661782462</v>
      </c>
      <c r="I37" s="480">
        <v>1239691.2995000004</v>
      </c>
      <c r="J37" s="480">
        <v>81075138.092342705</v>
      </c>
      <c r="K37" s="480">
        <v>37402677.665263042</v>
      </c>
      <c r="L37" s="480">
        <v>5737750.0987609802</v>
      </c>
      <c r="M37" s="480">
        <v>2046650.874920323</v>
      </c>
      <c r="N37" s="42"/>
      <c r="O37" s="42" t="s">
        <v>973</v>
      </c>
      <c r="P37" s="42"/>
      <c r="Q37" s="46"/>
      <c r="R37" s="480">
        <v>922113.51101035217</v>
      </c>
      <c r="S37" s="480">
        <v>880917.04163384275</v>
      </c>
      <c r="T37" s="480">
        <v>1100477.2464488917</v>
      </c>
      <c r="U37" s="480">
        <v>185343.52524864496</v>
      </c>
      <c r="V37" s="480">
        <v>602247.89949892042</v>
      </c>
      <c r="W37" s="480">
        <v>3780946.0957702836</v>
      </c>
      <c r="X37" s="480">
        <v>889431.75816732191</v>
      </c>
      <c r="Y37" s="480">
        <v>11697.5458613835</v>
      </c>
      <c r="Z37" s="480">
        <v>2879816.7917415798</v>
      </c>
      <c r="AA37" s="480">
        <v>11533890.912213258</v>
      </c>
      <c r="AB37" s="480">
        <v>492612.05656783667</v>
      </c>
      <c r="AD37" s="181"/>
      <c r="AE37" s="181"/>
      <c r="AF37" s="181"/>
    </row>
    <row r="38" spans="1:32" ht="18" customHeight="1">
      <c r="A38" s="42"/>
      <c r="B38" s="42" t="s">
        <v>974</v>
      </c>
      <c r="C38" s="42"/>
      <c r="D38" s="46"/>
      <c r="E38" s="480">
        <v>79887028.317762598</v>
      </c>
      <c r="F38" s="480">
        <v>75747478.183058277</v>
      </c>
      <c r="G38" s="480">
        <v>68008504.239900693</v>
      </c>
      <c r="H38" s="480">
        <v>6522677.7943114322</v>
      </c>
      <c r="I38" s="480">
        <v>54670.967648885162</v>
      </c>
      <c r="J38" s="480">
        <v>39050805.457094967</v>
      </c>
      <c r="K38" s="480">
        <v>22380350.020845365</v>
      </c>
      <c r="L38" s="480">
        <v>3906195.5827968591</v>
      </c>
      <c r="M38" s="480">
        <v>1882444.9645648117</v>
      </c>
      <c r="N38" s="42"/>
      <c r="O38" s="42" t="s">
        <v>974</v>
      </c>
      <c r="P38" s="42"/>
      <c r="Q38" s="46"/>
      <c r="R38" s="480">
        <v>667693.39449068997</v>
      </c>
      <c r="S38" s="480">
        <v>345752.80184821901</v>
      </c>
      <c r="T38" s="480">
        <v>628130.91873258119</v>
      </c>
      <c r="U38" s="480">
        <v>199658.51727494618</v>
      </c>
      <c r="V38" s="480">
        <v>182514.98588561168</v>
      </c>
      <c r="W38" s="480">
        <v>3832778.3603607146</v>
      </c>
      <c r="X38" s="480">
        <v>1209181.151037412</v>
      </c>
      <c r="Y38" s="480">
        <v>3088.6732971912352</v>
      </c>
      <c r="Z38" s="480">
        <v>2620508.5360261113</v>
      </c>
      <c r="AA38" s="480">
        <v>4629427.3940363731</v>
      </c>
      <c r="AB38" s="480">
        <v>489877.25933197769</v>
      </c>
      <c r="AD38" s="181"/>
      <c r="AE38" s="181"/>
      <c r="AF38" s="181"/>
    </row>
    <row r="39" spans="1:32" ht="18" customHeight="1">
      <c r="A39" s="42"/>
      <c r="B39" s="102" t="s">
        <v>808</v>
      </c>
      <c r="C39" s="42"/>
      <c r="D39" s="46"/>
      <c r="E39" s="480">
        <v>338381626.42578369</v>
      </c>
      <c r="F39" s="480">
        <v>318233603.41429287</v>
      </c>
      <c r="G39" s="480">
        <v>285431660.57825154</v>
      </c>
      <c r="H39" s="480">
        <v>4848063.5291593391</v>
      </c>
      <c r="I39" s="480">
        <v>2563543.2921125139</v>
      </c>
      <c r="J39" s="480">
        <v>190150504.88370574</v>
      </c>
      <c r="K39" s="480">
        <v>87869548.873273864</v>
      </c>
      <c r="L39" s="480">
        <v>19244397.022394132</v>
      </c>
      <c r="M39" s="480">
        <v>6650610.4557411661</v>
      </c>
      <c r="N39" s="42"/>
      <c r="O39" s="102" t="s">
        <v>808</v>
      </c>
      <c r="P39" s="42"/>
      <c r="Q39" s="46"/>
      <c r="R39" s="480">
        <v>2984376.3347973167</v>
      </c>
      <c r="S39" s="480">
        <v>2226063.10477569</v>
      </c>
      <c r="T39" s="480">
        <v>4242999.2644960936</v>
      </c>
      <c r="U39" s="480">
        <v>1465054.1799400453</v>
      </c>
      <c r="V39" s="480">
        <v>1675293.6826438275</v>
      </c>
      <c r="W39" s="480">
        <v>13557545.813646905</v>
      </c>
      <c r="X39" s="480">
        <v>5366626.8090041205</v>
      </c>
      <c r="Y39" s="480">
        <v>402186.93109930831</v>
      </c>
      <c r="Z39" s="480">
        <v>7788732.0735434648</v>
      </c>
      <c r="AA39" s="480">
        <v>22451496.757893253</v>
      </c>
      <c r="AB39" s="480">
        <v>2303473.7464026492</v>
      </c>
      <c r="AD39" s="181"/>
      <c r="AE39" s="181"/>
      <c r="AF39" s="181"/>
    </row>
    <row r="40" spans="1:32" ht="18" customHeight="1">
      <c r="A40" s="42"/>
      <c r="B40" s="42" t="s">
        <v>975</v>
      </c>
      <c r="C40" s="42"/>
      <c r="D40" s="46"/>
      <c r="E40" s="480">
        <v>275545266.72900629</v>
      </c>
      <c r="F40" s="480">
        <v>262260138.00228038</v>
      </c>
      <c r="G40" s="480">
        <v>237190617.07723111</v>
      </c>
      <c r="H40" s="480">
        <v>3073142.7765031816</v>
      </c>
      <c r="I40" s="480">
        <v>2320669.6049246313</v>
      </c>
      <c r="J40" s="480">
        <v>164753226.2199052</v>
      </c>
      <c r="K40" s="480">
        <v>67043578.47589802</v>
      </c>
      <c r="L40" s="480">
        <v>14368373.866146937</v>
      </c>
      <c r="M40" s="480">
        <v>5750382.3047816288</v>
      </c>
      <c r="N40" s="42"/>
      <c r="O40" s="42" t="s">
        <v>975</v>
      </c>
      <c r="P40" s="42"/>
      <c r="Q40" s="46"/>
      <c r="R40" s="480">
        <v>2667053.6363575775</v>
      </c>
      <c r="S40" s="480">
        <v>1287116.2740215349</v>
      </c>
      <c r="T40" s="480">
        <v>2381288.1898990381</v>
      </c>
      <c r="U40" s="480">
        <v>1019600.350969671</v>
      </c>
      <c r="V40" s="480">
        <v>1262933.1101174853</v>
      </c>
      <c r="W40" s="480">
        <v>10701147.058902293</v>
      </c>
      <c r="X40" s="480">
        <v>4700427.77591448</v>
      </c>
      <c r="Y40" s="480">
        <v>400149.42502261599</v>
      </c>
      <c r="Z40" s="480">
        <v>5600569.857965203</v>
      </c>
      <c r="AA40" s="480">
        <v>15245992.121295238</v>
      </c>
      <c r="AB40" s="480">
        <v>1960863.3945693988</v>
      </c>
      <c r="AD40" s="181"/>
      <c r="AE40" s="181"/>
      <c r="AF40" s="181"/>
    </row>
    <row r="41" spans="1:32" ht="18" customHeight="1">
      <c r="A41" s="42"/>
      <c r="B41" s="42" t="s">
        <v>976</v>
      </c>
      <c r="C41" s="42"/>
      <c r="D41" s="46"/>
      <c r="E41" s="480">
        <v>62836359.696777068</v>
      </c>
      <c r="F41" s="480">
        <v>55973465.412012249</v>
      </c>
      <c r="G41" s="480">
        <v>48241043.501020461</v>
      </c>
      <c r="H41" s="480">
        <v>1774920.752656156</v>
      </c>
      <c r="I41" s="480">
        <v>242873.68718788264</v>
      </c>
      <c r="J41" s="480">
        <v>25397278.663800508</v>
      </c>
      <c r="K41" s="480">
        <v>20825970.397375908</v>
      </c>
      <c r="L41" s="480">
        <v>4876023.1562471995</v>
      </c>
      <c r="M41" s="480">
        <v>900228.15095953585</v>
      </c>
      <c r="N41" s="42"/>
      <c r="O41" s="42" t="s">
        <v>976</v>
      </c>
      <c r="P41" s="42"/>
      <c r="Q41" s="46"/>
      <c r="R41" s="480">
        <v>317322.69843973959</v>
      </c>
      <c r="S41" s="480">
        <v>938946.83075415413</v>
      </c>
      <c r="T41" s="480">
        <v>1861711.0745970537</v>
      </c>
      <c r="U41" s="480">
        <v>445453.82897037105</v>
      </c>
      <c r="V41" s="480">
        <v>412360.57252634229</v>
      </c>
      <c r="W41" s="480">
        <v>2856398.7547446</v>
      </c>
      <c r="X41" s="480">
        <v>666199.0330896423</v>
      </c>
      <c r="Y41" s="480">
        <v>2037.5060766923234</v>
      </c>
      <c r="Z41" s="480">
        <v>2188162.2155782641</v>
      </c>
      <c r="AA41" s="480">
        <v>7205504.6365980487</v>
      </c>
      <c r="AB41" s="480">
        <v>342610.35183325066</v>
      </c>
      <c r="AD41" s="181"/>
      <c r="AE41" s="181"/>
      <c r="AF41" s="181"/>
    </row>
    <row r="42" spans="1:32" ht="18" customHeight="1">
      <c r="A42" s="42"/>
      <c r="B42" s="102" t="s">
        <v>809</v>
      </c>
      <c r="C42" s="42"/>
      <c r="D42" s="46"/>
      <c r="E42" s="480">
        <v>387518523.39041376</v>
      </c>
      <c r="F42" s="480">
        <v>359599930.35697675</v>
      </c>
      <c r="G42" s="480">
        <v>312400664.01610744</v>
      </c>
      <c r="H42" s="480">
        <v>10232200.767688392</v>
      </c>
      <c r="I42" s="480">
        <v>1268264.477241734</v>
      </c>
      <c r="J42" s="480">
        <v>214267219.98946604</v>
      </c>
      <c r="K42" s="480">
        <v>86632978.781711608</v>
      </c>
      <c r="L42" s="480">
        <v>23906186.471127268</v>
      </c>
      <c r="M42" s="480">
        <v>8200770.8271029303</v>
      </c>
      <c r="N42" s="42"/>
      <c r="O42" s="102" t="s">
        <v>809</v>
      </c>
      <c r="P42" s="42"/>
      <c r="Q42" s="46"/>
      <c r="R42" s="480">
        <v>4341049.2683067974</v>
      </c>
      <c r="S42" s="480">
        <v>3020192.5461197193</v>
      </c>
      <c r="T42" s="480">
        <v>6150178.5561875068</v>
      </c>
      <c r="U42" s="480">
        <v>1383743.98108013</v>
      </c>
      <c r="V42" s="480">
        <v>810251.2923301612</v>
      </c>
      <c r="W42" s="480">
        <v>23293079.869741805</v>
      </c>
      <c r="X42" s="480">
        <v>13313349.118185055</v>
      </c>
      <c r="Y42" s="480">
        <v>54319.559868808123</v>
      </c>
      <c r="Z42" s="480">
        <v>9925411.1916879565</v>
      </c>
      <c r="AA42" s="480">
        <v>30036027.457263868</v>
      </c>
      <c r="AB42" s="480">
        <v>2117434.4238264244</v>
      </c>
      <c r="AD42" s="181"/>
      <c r="AE42" s="181"/>
      <c r="AF42" s="181"/>
    </row>
    <row r="43" spans="1:32" ht="18" customHeight="1">
      <c r="A43" s="42"/>
      <c r="B43" s="42" t="s">
        <v>977</v>
      </c>
      <c r="C43" s="6"/>
      <c r="D43" s="2"/>
      <c r="E43" s="480">
        <v>69859979.371953711</v>
      </c>
      <c r="F43" s="480">
        <v>64879777.465243883</v>
      </c>
      <c r="G43" s="480">
        <v>57723531.669357553</v>
      </c>
      <c r="H43" s="480">
        <v>1779558.4499852366</v>
      </c>
      <c r="I43" s="480">
        <v>244206.25777916957</v>
      </c>
      <c r="J43" s="480">
        <v>38103261.445212647</v>
      </c>
      <c r="K43" s="480">
        <v>17596505.516380522</v>
      </c>
      <c r="L43" s="480">
        <v>4749885.2821417805</v>
      </c>
      <c r="M43" s="480">
        <v>1371307.5089236132</v>
      </c>
      <c r="N43" s="42"/>
      <c r="O43" s="42" t="s">
        <v>977</v>
      </c>
      <c r="P43" s="6"/>
      <c r="Q43" s="2"/>
      <c r="R43" s="480">
        <v>284073.15902138723</v>
      </c>
      <c r="S43" s="480">
        <v>490698.38000104745</v>
      </c>
      <c r="T43" s="480">
        <v>2117715.3987707463</v>
      </c>
      <c r="U43" s="480">
        <v>183589.75526297497</v>
      </c>
      <c r="V43" s="480">
        <v>302501.0801620112</v>
      </c>
      <c r="W43" s="480">
        <v>2406360.5137445363</v>
      </c>
      <c r="X43" s="480">
        <v>781323.6618221784</v>
      </c>
      <c r="Y43" s="480">
        <v>5672.0445156350397</v>
      </c>
      <c r="Z43" s="480">
        <v>1619364.8074067244</v>
      </c>
      <c r="AA43" s="480">
        <v>5434194.4160603406</v>
      </c>
      <c r="AB43" s="480">
        <v>453992.50935051637</v>
      </c>
      <c r="AD43" s="181"/>
      <c r="AE43" s="181"/>
      <c r="AF43" s="181"/>
    </row>
    <row r="44" spans="1:32" ht="18" customHeight="1">
      <c r="A44" s="42"/>
      <c r="B44" s="42" t="s">
        <v>978</v>
      </c>
      <c r="C44" s="6"/>
      <c r="D44" s="2"/>
      <c r="E44" s="480">
        <v>257838306.78514957</v>
      </c>
      <c r="F44" s="480">
        <v>241013895.46567953</v>
      </c>
      <c r="G44" s="480">
        <v>211410762.77963898</v>
      </c>
      <c r="H44" s="480">
        <v>3292971.107105792</v>
      </c>
      <c r="I44" s="480">
        <v>635111.58137977368</v>
      </c>
      <c r="J44" s="480">
        <v>157020366.04103693</v>
      </c>
      <c r="K44" s="480">
        <v>50462314.050116718</v>
      </c>
      <c r="L44" s="480">
        <v>14779181.689237716</v>
      </c>
      <c r="M44" s="480">
        <v>5280100.4006018564</v>
      </c>
      <c r="N44" s="42"/>
      <c r="O44" s="42" t="s">
        <v>978</v>
      </c>
      <c r="P44" s="6"/>
      <c r="Q44" s="2"/>
      <c r="R44" s="480">
        <v>3610276.175063198</v>
      </c>
      <c r="S44" s="480">
        <v>1899886.1542573459</v>
      </c>
      <c r="T44" s="480">
        <v>2688679.5353027023</v>
      </c>
      <c r="U44" s="480">
        <v>940088.0110357994</v>
      </c>
      <c r="V44" s="480">
        <v>360151.41297680786</v>
      </c>
      <c r="W44" s="480">
        <v>14823950.996802764</v>
      </c>
      <c r="X44" s="480">
        <v>8399791.6265326738</v>
      </c>
      <c r="Y44" s="480">
        <v>15076.651000000002</v>
      </c>
      <c r="Z44" s="480">
        <v>6409082.7192700831</v>
      </c>
      <c r="AA44" s="480">
        <v>18363281.441241536</v>
      </c>
      <c r="AB44" s="480">
        <v>1538870.1217714828</v>
      </c>
      <c r="AD44" s="181"/>
      <c r="AE44" s="181"/>
      <c r="AF44" s="181"/>
    </row>
    <row r="45" spans="1:32" ht="18" customHeight="1">
      <c r="A45" s="42"/>
      <c r="B45" s="42" t="s">
        <v>979</v>
      </c>
      <c r="C45" s="6"/>
      <c r="D45" s="2"/>
      <c r="E45" s="480">
        <v>59820237.233310632</v>
      </c>
      <c r="F45" s="480">
        <v>53706257.426053062</v>
      </c>
      <c r="G45" s="480">
        <v>43266369.567110769</v>
      </c>
      <c r="H45" s="480">
        <v>5159671.2105973559</v>
      </c>
      <c r="I45" s="480">
        <v>388946.63808279083</v>
      </c>
      <c r="J45" s="480">
        <v>19143592.503216337</v>
      </c>
      <c r="K45" s="480">
        <v>18574159.215214305</v>
      </c>
      <c r="L45" s="480">
        <v>4377119.4997477531</v>
      </c>
      <c r="M45" s="480">
        <v>1549362.917577459</v>
      </c>
      <c r="N45" s="42"/>
      <c r="O45" s="42" t="s">
        <v>979</v>
      </c>
      <c r="P45" s="6"/>
      <c r="Q45" s="2"/>
      <c r="R45" s="480">
        <v>446699.93422221212</v>
      </c>
      <c r="S45" s="480">
        <v>629608.01186132547</v>
      </c>
      <c r="T45" s="480">
        <v>1343783.6221140577</v>
      </c>
      <c r="U45" s="480">
        <v>260066.214781357</v>
      </c>
      <c r="V45" s="480">
        <v>147598.7991913422</v>
      </c>
      <c r="W45" s="480">
        <v>6062768.3591945218</v>
      </c>
      <c r="X45" s="480">
        <v>4132233.8298302051</v>
      </c>
      <c r="Y45" s="480">
        <v>33570.864353173085</v>
      </c>
      <c r="Z45" s="480">
        <v>1896963.6650111447</v>
      </c>
      <c r="AA45" s="480">
        <v>6238551.599961983</v>
      </c>
      <c r="AB45" s="480">
        <v>124571.79270442539</v>
      </c>
      <c r="AD45" s="181"/>
      <c r="AE45" s="181"/>
      <c r="AF45" s="181"/>
    </row>
    <row r="46" spans="1:32" ht="18" customHeight="1">
      <c r="A46" s="42"/>
      <c r="B46" s="102" t="s">
        <v>810</v>
      </c>
      <c r="C46" s="6"/>
      <c r="D46" s="2"/>
      <c r="E46" s="480">
        <v>13805462.932333175</v>
      </c>
      <c r="F46" s="480">
        <v>12322652.763511751</v>
      </c>
      <c r="G46" s="480">
        <v>10571707.791747982</v>
      </c>
      <c r="H46" s="480">
        <v>394169.0267819193</v>
      </c>
      <c r="I46" s="491">
        <v>204576.37071597215</v>
      </c>
      <c r="J46" s="480">
        <v>5055221.6288613984</v>
      </c>
      <c r="K46" s="480">
        <v>4917740.7653886909</v>
      </c>
      <c r="L46" s="480">
        <v>1233921.3417824761</v>
      </c>
      <c r="M46" s="480">
        <v>307152.51140539633</v>
      </c>
      <c r="N46" s="42"/>
      <c r="O46" s="102" t="s">
        <v>810</v>
      </c>
      <c r="P46" s="6"/>
      <c r="Q46" s="2"/>
      <c r="R46" s="480">
        <v>58303.676972154281</v>
      </c>
      <c r="S46" s="480">
        <v>181685.5645608812</v>
      </c>
      <c r="T46" s="480">
        <v>368034.80738942564</v>
      </c>
      <c r="U46" s="480">
        <v>92544.809683207</v>
      </c>
      <c r="V46" s="480">
        <v>226199.97177141177</v>
      </c>
      <c r="W46" s="480">
        <v>517023.62998128892</v>
      </c>
      <c r="X46" s="480">
        <v>32055.215559335411</v>
      </c>
      <c r="Y46" s="480">
        <v>640.87836496393652</v>
      </c>
      <c r="Z46" s="480">
        <v>484327.53605698963</v>
      </c>
      <c r="AA46" s="480">
        <v>1495381.0254920728</v>
      </c>
      <c r="AB46" s="480">
        <v>12570.85667064914</v>
      </c>
      <c r="AD46" s="181"/>
      <c r="AE46" s="181"/>
      <c r="AF46" s="181"/>
    </row>
    <row r="47" spans="1:32" ht="18" customHeight="1">
      <c r="A47" s="1059" t="s">
        <v>811</v>
      </c>
      <c r="B47" s="1059"/>
      <c r="C47" s="6"/>
      <c r="D47" s="2"/>
      <c r="E47" s="480">
        <v>7456025.8337081149</v>
      </c>
      <c r="F47" s="480">
        <v>6548663.2158939205</v>
      </c>
      <c r="G47" s="480">
        <v>5981731.3330794964</v>
      </c>
      <c r="H47" s="480">
        <v>358684.32156199962</v>
      </c>
      <c r="I47" s="480">
        <v>48325.095595774619</v>
      </c>
      <c r="J47" s="480">
        <v>2682577.1204825141</v>
      </c>
      <c r="K47" s="480">
        <v>2892144.7954392093</v>
      </c>
      <c r="L47" s="480">
        <v>264175.60268291208</v>
      </c>
      <c r="M47" s="480">
        <v>43940.460409151099</v>
      </c>
      <c r="N47" s="1059" t="s">
        <v>811</v>
      </c>
      <c r="O47" s="1059"/>
      <c r="P47" s="6"/>
      <c r="Q47" s="2"/>
      <c r="R47" s="480">
        <v>5163.8517929419386</v>
      </c>
      <c r="S47" s="480">
        <v>63380.205600894122</v>
      </c>
      <c r="T47" s="480">
        <v>89897.409883991102</v>
      </c>
      <c r="U47" s="480">
        <v>61793.674995933849</v>
      </c>
      <c r="V47" s="491">
        <v>0</v>
      </c>
      <c r="W47" s="480">
        <v>302756.2801315097</v>
      </c>
      <c r="X47" s="491">
        <v>59999.981250005854</v>
      </c>
      <c r="Y47" s="491">
        <v>0</v>
      </c>
      <c r="Z47" s="480">
        <v>242756.29888150384</v>
      </c>
      <c r="AA47" s="480">
        <v>928225.19854463846</v>
      </c>
      <c r="AB47" s="480">
        <v>20862.580730443518</v>
      </c>
      <c r="AD47" s="181"/>
      <c r="AE47" s="181"/>
    </row>
    <row r="48" spans="1:32" ht="18" customHeight="1">
      <c r="A48" s="1045" t="s">
        <v>166</v>
      </c>
      <c r="B48" s="1045"/>
      <c r="C48" s="1045"/>
      <c r="D48" s="2"/>
      <c r="E48" s="494"/>
      <c r="F48" s="494"/>
      <c r="G48" s="494"/>
      <c r="H48" s="494"/>
      <c r="I48" s="494"/>
      <c r="J48" s="494"/>
      <c r="K48" s="494"/>
      <c r="L48" s="494"/>
      <c r="M48" s="494"/>
      <c r="N48" s="1045" t="s">
        <v>166</v>
      </c>
      <c r="O48" s="1045"/>
      <c r="P48" s="1045"/>
      <c r="Q48" s="2"/>
      <c r="R48" s="494"/>
      <c r="S48" s="494"/>
      <c r="T48" s="494"/>
      <c r="U48" s="494"/>
      <c r="V48" s="494"/>
      <c r="W48" s="494"/>
      <c r="X48" s="494"/>
      <c r="Y48" s="494"/>
      <c r="Z48" s="494"/>
      <c r="AA48" s="494"/>
      <c r="AB48" s="494"/>
      <c r="AD48" s="181"/>
      <c r="AE48" s="181"/>
    </row>
    <row r="49" spans="1:31" ht="18" customHeight="1">
      <c r="A49" s="1059" t="s">
        <v>812</v>
      </c>
      <c r="B49" s="1059" t="s">
        <v>812</v>
      </c>
      <c r="C49" s="106"/>
      <c r="D49" s="2"/>
      <c r="E49" s="494">
        <v>1209563573.1172469</v>
      </c>
      <c r="F49" s="494">
        <v>1159128180.868597</v>
      </c>
      <c r="G49" s="480">
        <v>1042383096.2278883</v>
      </c>
      <c r="H49" s="494">
        <v>19987262.75391024</v>
      </c>
      <c r="I49" s="494">
        <v>12282186.932714993</v>
      </c>
      <c r="J49" s="494">
        <v>770321257.01199543</v>
      </c>
      <c r="K49" s="494">
        <v>239792389.52926964</v>
      </c>
      <c r="L49" s="494">
        <v>47358731.801485531</v>
      </c>
      <c r="M49" s="494">
        <v>18307888.629309647</v>
      </c>
      <c r="N49" s="1059" t="s">
        <v>812</v>
      </c>
      <c r="O49" s="1059" t="s">
        <v>812</v>
      </c>
      <c r="P49" s="106"/>
      <c r="Q49" s="2"/>
      <c r="R49" s="494">
        <v>7233377.1741045723</v>
      </c>
      <c r="S49" s="494">
        <v>4813542.4916312853</v>
      </c>
      <c r="T49" s="494">
        <v>12849753.063390076</v>
      </c>
      <c r="U49" s="494">
        <v>2419571.9982612841</v>
      </c>
      <c r="V49" s="494">
        <v>1734598.4447886192</v>
      </c>
      <c r="W49" s="494">
        <v>69386352.839224353</v>
      </c>
      <c r="X49" s="494">
        <v>41815633.829431951</v>
      </c>
      <c r="Y49" s="494">
        <v>157940.47103068535</v>
      </c>
      <c r="Z49" s="494">
        <v>27412778.538761679</v>
      </c>
      <c r="AA49" s="494">
        <v>58815346.318349011</v>
      </c>
      <c r="AB49" s="494">
        <v>8379954.0697014434</v>
      </c>
      <c r="AD49" s="181"/>
      <c r="AE49" s="181"/>
    </row>
    <row r="50" spans="1:31" ht="18" customHeight="1">
      <c r="A50" s="102"/>
      <c r="B50" s="102" t="s">
        <v>813</v>
      </c>
      <c r="C50" s="102"/>
      <c r="D50" s="46"/>
      <c r="E50" s="494">
        <v>289844499.46893823</v>
      </c>
      <c r="F50" s="494">
        <v>264555999.14604908</v>
      </c>
      <c r="G50" s="494">
        <v>226625841.81623954</v>
      </c>
      <c r="H50" s="494">
        <v>9172073.3073781002</v>
      </c>
      <c r="I50" s="494">
        <v>512808.13701029518</v>
      </c>
      <c r="J50" s="494">
        <v>148869452.17006475</v>
      </c>
      <c r="K50" s="494">
        <v>68071508.20178616</v>
      </c>
      <c r="L50" s="494">
        <v>18026475.644600566</v>
      </c>
      <c r="M50" s="494">
        <v>4208601.3012919258</v>
      </c>
      <c r="N50" s="102"/>
      <c r="O50" s="102" t="s">
        <v>813</v>
      </c>
      <c r="P50" s="102"/>
      <c r="Q50" s="46"/>
      <c r="R50" s="494">
        <v>1846895.6153319185</v>
      </c>
      <c r="S50" s="494">
        <v>3182530.6317930273</v>
      </c>
      <c r="T50" s="494">
        <v>6845623.9998819483</v>
      </c>
      <c r="U50" s="494">
        <v>1145108.4357602773</v>
      </c>
      <c r="V50" s="494">
        <v>797715.66054147424</v>
      </c>
      <c r="W50" s="494">
        <v>19903681.68520923</v>
      </c>
      <c r="X50" s="494">
        <v>6687094.9893341959</v>
      </c>
      <c r="Y50" s="494">
        <v>79532.492665892642</v>
      </c>
      <c r="Z50" s="494">
        <v>13137054.203209143</v>
      </c>
      <c r="AA50" s="494">
        <v>26344130.922744688</v>
      </c>
      <c r="AB50" s="494">
        <v>1055630.5998552302</v>
      </c>
      <c r="AD50" s="181"/>
      <c r="AE50" s="181"/>
    </row>
    <row r="51" spans="1:31" ht="18" customHeight="1">
      <c r="A51" s="102"/>
      <c r="B51" s="102" t="s">
        <v>814</v>
      </c>
      <c r="C51" s="102"/>
      <c r="D51" s="46"/>
      <c r="E51" s="494">
        <v>456030555.28303277</v>
      </c>
      <c r="F51" s="494">
        <v>443129507.95688421</v>
      </c>
      <c r="G51" s="494">
        <v>404565898.52870041</v>
      </c>
      <c r="H51" s="494">
        <v>4576818.6702831639</v>
      </c>
      <c r="I51" s="494">
        <v>7564790.9568681577</v>
      </c>
      <c r="J51" s="494">
        <v>311052456.97771466</v>
      </c>
      <c r="K51" s="494">
        <v>81371831.923833936</v>
      </c>
      <c r="L51" s="494">
        <v>14968035.309474189</v>
      </c>
      <c r="M51" s="494">
        <v>8095509.8553850492</v>
      </c>
      <c r="N51" s="102"/>
      <c r="O51" s="102" t="s">
        <v>814</v>
      </c>
      <c r="P51" s="102"/>
      <c r="Q51" s="46"/>
      <c r="R51" s="494">
        <v>1537352.0373884449</v>
      </c>
      <c r="S51" s="494">
        <v>907294.82639314875</v>
      </c>
      <c r="T51" s="494">
        <v>3499782.6625960493</v>
      </c>
      <c r="U51" s="494">
        <v>576021.20823310595</v>
      </c>
      <c r="V51" s="494">
        <v>352074.71947838226</v>
      </c>
      <c r="W51" s="494">
        <v>23595574.118709363</v>
      </c>
      <c r="X51" s="494">
        <v>15362837.421171105</v>
      </c>
      <c r="Y51" s="494">
        <v>26502.138999999999</v>
      </c>
      <c r="Z51" s="494">
        <v>8206234.5585382385</v>
      </c>
      <c r="AA51" s="494">
        <v>17750321.841602474</v>
      </c>
      <c r="AB51" s="494">
        <v>4849274.5154534364</v>
      </c>
      <c r="AD51" s="181"/>
      <c r="AE51" s="181"/>
    </row>
    <row r="52" spans="1:31" ht="18" customHeight="1">
      <c r="A52" s="102"/>
      <c r="B52" s="102" t="s">
        <v>815</v>
      </c>
      <c r="C52" s="102"/>
      <c r="D52" s="46"/>
      <c r="E52" s="494">
        <v>463688518.36527652</v>
      </c>
      <c r="F52" s="494">
        <v>451442673.76566738</v>
      </c>
      <c r="G52" s="494">
        <v>411191355.88295072</v>
      </c>
      <c r="H52" s="494">
        <v>6238370.7762489785</v>
      </c>
      <c r="I52" s="494">
        <v>4204587.8388365414</v>
      </c>
      <c r="J52" s="494">
        <v>310399347.86421573</v>
      </c>
      <c r="K52" s="494">
        <v>90349049.403649315</v>
      </c>
      <c r="L52" s="494">
        <v>14364220.847410772</v>
      </c>
      <c r="M52" s="494">
        <v>6003777.4726326857</v>
      </c>
      <c r="N52" s="102"/>
      <c r="O52" s="102" t="s">
        <v>815</v>
      </c>
      <c r="P52" s="102"/>
      <c r="Q52" s="46"/>
      <c r="R52" s="494">
        <v>3849129.5213842057</v>
      </c>
      <c r="S52" s="494">
        <v>723717.0334451088</v>
      </c>
      <c r="T52" s="494">
        <v>2504346.4009121018</v>
      </c>
      <c r="U52" s="494">
        <v>698442.35426790256</v>
      </c>
      <c r="V52" s="494">
        <v>584808.06476876303</v>
      </c>
      <c r="W52" s="494">
        <v>25887097.035305772</v>
      </c>
      <c r="X52" s="494">
        <v>19765701.418926641</v>
      </c>
      <c r="Y52" s="494">
        <v>51905.839364792701</v>
      </c>
      <c r="Z52" s="494">
        <v>6069489.7770143617</v>
      </c>
      <c r="AA52" s="494">
        <v>14720893.554001812</v>
      </c>
      <c r="AB52" s="494">
        <v>2475048.9543927787</v>
      </c>
      <c r="AD52" s="181"/>
      <c r="AE52" s="181"/>
    </row>
    <row r="53" spans="1:31" ht="18" customHeight="1" thickBot="1">
      <c r="A53" s="1060" t="s">
        <v>816</v>
      </c>
      <c r="B53" s="1060"/>
      <c r="C53" s="104"/>
      <c r="D53" s="232"/>
      <c r="E53" s="488">
        <v>1087404364.7932522</v>
      </c>
      <c r="F53" s="488">
        <v>1022852909.1473027</v>
      </c>
      <c r="G53" s="488">
        <v>905168365.2636801</v>
      </c>
      <c r="H53" s="488">
        <v>36187206.93198432</v>
      </c>
      <c r="I53" s="488">
        <v>24003165.133042257</v>
      </c>
      <c r="J53" s="488">
        <v>557062252.67663169</v>
      </c>
      <c r="K53" s="488">
        <v>287915740.52202308</v>
      </c>
      <c r="L53" s="488">
        <v>55795899.55081588</v>
      </c>
      <c r="M53" s="488">
        <v>27609998.273163456</v>
      </c>
      <c r="N53" s="1060" t="s">
        <v>816</v>
      </c>
      <c r="O53" s="1060"/>
      <c r="P53" s="104"/>
      <c r="Q53" s="232"/>
      <c r="R53" s="488">
        <v>10956757.262788031</v>
      </c>
      <c r="S53" s="488">
        <v>3522698.315268022</v>
      </c>
      <c r="T53" s="488">
        <v>8664653.9951267578</v>
      </c>
      <c r="U53" s="488">
        <v>1993923.3170781848</v>
      </c>
      <c r="V53" s="488">
        <v>3047868.3873914573</v>
      </c>
      <c r="W53" s="488">
        <v>61888644.332804941</v>
      </c>
      <c r="X53" s="488">
        <v>32125306.764552057</v>
      </c>
      <c r="Y53" s="488">
        <v>458447.68115009129</v>
      </c>
      <c r="Z53" s="488">
        <v>29304889.887102757</v>
      </c>
      <c r="AA53" s="488">
        <v>75960033.107049108</v>
      </c>
      <c r="AB53" s="488">
        <v>11408577.461098937</v>
      </c>
      <c r="AD53" s="181"/>
      <c r="AE53" s="181"/>
    </row>
    <row r="54" spans="1:31" ht="45" customHeight="1">
      <c r="A54" s="1094" t="s">
        <v>817</v>
      </c>
      <c r="B54" s="1094"/>
      <c r="C54" s="1094"/>
      <c r="D54" s="1094"/>
      <c r="E54" s="1094"/>
      <c r="F54" s="1094"/>
      <c r="G54" s="1094"/>
      <c r="H54" s="1094"/>
      <c r="I54" s="266"/>
      <c r="K54" s="44"/>
      <c r="L54" s="44"/>
      <c r="M54" s="44"/>
      <c r="N54" s="43"/>
      <c r="O54" s="43"/>
      <c r="P54" s="43"/>
      <c r="Q54" s="506"/>
      <c r="W54" s="1097"/>
      <c r="X54" s="1098"/>
      <c r="Y54" s="1098"/>
      <c r="Z54" s="1098"/>
      <c r="AA54" s="1098"/>
      <c r="AB54" s="1098"/>
    </row>
    <row r="55" spans="1:31" ht="15" customHeight="1">
      <c r="A55" s="267"/>
      <c r="B55" s="267"/>
      <c r="C55" s="267"/>
      <c r="D55" s="267"/>
      <c r="E55" s="267"/>
      <c r="F55" s="267"/>
      <c r="G55" s="267"/>
      <c r="H55" s="267"/>
      <c r="I55" s="498"/>
      <c r="K55" s="44"/>
      <c r="L55" s="44"/>
      <c r="M55" s="44"/>
      <c r="N55" s="43"/>
      <c r="O55" s="43"/>
      <c r="P55" s="43"/>
      <c r="Q55" s="506"/>
      <c r="W55" s="1099"/>
      <c r="X55" s="1099"/>
      <c r="Y55" s="1099"/>
      <c r="Z55" s="1099"/>
      <c r="AA55" s="1099"/>
      <c r="AB55" s="1099"/>
    </row>
    <row r="56" spans="1:31">
      <c r="A56" s="43"/>
      <c r="K56" s="44"/>
      <c r="L56" s="44"/>
      <c r="M56" s="44"/>
    </row>
    <row r="57" spans="1:31">
      <c r="K57" s="44"/>
      <c r="L57" s="44"/>
      <c r="M57" s="44"/>
    </row>
    <row r="58" spans="1:31">
      <c r="K58" s="44"/>
      <c r="L58" s="44"/>
      <c r="M58" s="44"/>
    </row>
    <row r="59" spans="1:31">
      <c r="K59" s="44"/>
      <c r="L59" s="44"/>
      <c r="M59" s="44"/>
    </row>
    <row r="60" spans="1:31">
      <c r="K60" s="44"/>
      <c r="L60" s="44"/>
      <c r="M60" s="44"/>
    </row>
    <row r="61" spans="1:31">
      <c r="B61" s="42" t="s">
        <v>1006</v>
      </c>
      <c r="E61" s="43">
        <f>E37+E38</f>
        <v>224046325.29122329</v>
      </c>
      <c r="F61" s="43">
        <f t="shared" ref="F61:M61" si="1">F37+F38</f>
        <v>208865496.30087352</v>
      </c>
      <c r="G61" s="43">
        <f t="shared" si="1"/>
        <v>191607826.1631847</v>
      </c>
      <c r="H61" s="43">
        <f t="shared" si="1"/>
        <v>10404492.660489678</v>
      </c>
      <c r="I61" s="43">
        <f t="shared" si="1"/>
        <v>1294362.2671488856</v>
      </c>
      <c r="J61" s="43">
        <f t="shared" si="1"/>
        <v>120125943.54943767</v>
      </c>
      <c r="K61" s="43">
        <f t="shared" si="1"/>
        <v>59783027.68610841</v>
      </c>
      <c r="L61" s="43">
        <f t="shared" si="1"/>
        <v>9643945.6815578397</v>
      </c>
      <c r="M61" s="43">
        <f t="shared" si="1"/>
        <v>3929095.8394851349</v>
      </c>
      <c r="O61" s="42" t="s">
        <v>1006</v>
      </c>
      <c r="R61" s="43">
        <f>R37+R38</f>
        <v>1589806.905501042</v>
      </c>
      <c r="S61" s="43">
        <f t="shared" ref="S61:AB61" si="2">S37+S38</f>
        <v>1226669.8434820618</v>
      </c>
      <c r="T61" s="43">
        <f t="shared" si="2"/>
        <v>1728608.1651814729</v>
      </c>
      <c r="U61" s="43">
        <f t="shared" si="2"/>
        <v>385002.04252359114</v>
      </c>
      <c r="V61" s="43">
        <f t="shared" si="2"/>
        <v>784762.88538453216</v>
      </c>
      <c r="W61" s="43">
        <f t="shared" si="2"/>
        <v>7613724.4561309982</v>
      </c>
      <c r="X61" s="43">
        <f t="shared" si="2"/>
        <v>2098612.909204734</v>
      </c>
      <c r="Y61" s="43">
        <f t="shared" si="2"/>
        <v>14786.219158574735</v>
      </c>
      <c r="Z61" s="43">
        <f t="shared" si="2"/>
        <v>5500325.3277676906</v>
      </c>
      <c r="AA61" s="43">
        <f t="shared" si="2"/>
        <v>16163318.306249632</v>
      </c>
      <c r="AB61" s="43">
        <f t="shared" si="2"/>
        <v>982489.31589981436</v>
      </c>
    </row>
    <row r="62" spans="1:31">
      <c r="K62" s="44"/>
      <c r="L62" s="44"/>
      <c r="M62" s="44"/>
    </row>
    <row r="63" spans="1:31">
      <c r="K63" s="44"/>
      <c r="L63" s="44"/>
      <c r="M63" s="44"/>
    </row>
    <row r="64" spans="1:31">
      <c r="K64" s="44"/>
      <c r="L64" s="44"/>
      <c r="M64" s="44"/>
    </row>
    <row r="65" spans="11:13" s="43" customFormat="1" ht="15">
      <c r="K65" s="44"/>
      <c r="L65" s="44"/>
      <c r="M65" s="44"/>
    </row>
    <row r="66" spans="11:13" s="43" customFormat="1" ht="15">
      <c r="K66" s="44"/>
      <c r="L66" s="44"/>
      <c r="M66" s="44"/>
    </row>
    <row r="67" spans="11:13" s="43" customFormat="1" ht="15">
      <c r="K67" s="44"/>
      <c r="L67" s="44"/>
      <c r="M67" s="44"/>
    </row>
    <row r="68" spans="11:13" s="43" customFormat="1" ht="15">
      <c r="K68" s="44"/>
      <c r="L68" s="44"/>
      <c r="M68" s="44"/>
    </row>
    <row r="69" spans="11:13" s="43" customFormat="1" ht="15">
      <c r="K69" s="44"/>
      <c r="L69" s="44"/>
      <c r="M69" s="44"/>
    </row>
    <row r="70" spans="11:13" s="43" customFormat="1" ht="15">
      <c r="K70" s="44"/>
      <c r="L70" s="44"/>
      <c r="M70" s="44"/>
    </row>
    <row r="71" spans="11:13" s="43" customFormat="1" ht="15">
      <c r="K71" s="44"/>
      <c r="L71" s="44"/>
      <c r="M71" s="44"/>
    </row>
    <row r="72" spans="11:13" s="43" customFormat="1" ht="15">
      <c r="K72" s="44"/>
      <c r="L72" s="44"/>
      <c r="M72" s="44"/>
    </row>
    <row r="73" spans="11:13" s="43" customFormat="1" ht="15">
      <c r="K73" s="44"/>
      <c r="L73" s="44"/>
      <c r="M73" s="44"/>
    </row>
    <row r="74" spans="11:13" s="43" customFormat="1" ht="15">
      <c r="K74" s="44"/>
      <c r="L74" s="44"/>
      <c r="M74" s="44"/>
    </row>
  </sheetData>
  <mergeCells count="66">
    <mergeCell ref="AB3:AB5"/>
    <mergeCell ref="R4:V4"/>
    <mergeCell ref="R3:Z3"/>
    <mergeCell ref="F3:M3"/>
    <mergeCell ref="G4:K4"/>
    <mergeCell ref="L4:M4"/>
    <mergeCell ref="AA3:AA5"/>
    <mergeCell ref="W4:X4"/>
    <mergeCell ref="A11:C11"/>
    <mergeCell ref="N9:P9"/>
    <mergeCell ref="N19:P19"/>
    <mergeCell ref="A18:C18"/>
    <mergeCell ref="N17:P17"/>
    <mergeCell ref="A19:C19"/>
    <mergeCell ref="N16:P16"/>
    <mergeCell ref="N11:P11"/>
    <mergeCell ref="N18:P18"/>
    <mergeCell ref="N12:P12"/>
    <mergeCell ref="A17:C17"/>
    <mergeCell ref="N15:P15"/>
    <mergeCell ref="A15:C15"/>
    <mergeCell ref="A16:C16"/>
    <mergeCell ref="N14:P14"/>
    <mergeCell ref="N13:P13"/>
    <mergeCell ref="A8:C8"/>
    <mergeCell ref="A1:H1"/>
    <mergeCell ref="N3:P5"/>
    <mergeCell ref="A10:C10"/>
    <mergeCell ref="A9:C9"/>
    <mergeCell ref="N7:P7"/>
    <mergeCell ref="A6:C6"/>
    <mergeCell ref="O1:V1"/>
    <mergeCell ref="E3:E5"/>
    <mergeCell ref="N8:P8"/>
    <mergeCell ref="F4:F5"/>
    <mergeCell ref="N10:P10"/>
    <mergeCell ref="A7:C7"/>
    <mergeCell ref="N6:P6"/>
    <mergeCell ref="A3:C5"/>
    <mergeCell ref="W54:AB55"/>
    <mergeCell ref="A33:B33"/>
    <mergeCell ref="A48:C48"/>
    <mergeCell ref="N48:P48"/>
    <mergeCell ref="N33:O33"/>
    <mergeCell ref="N49:O49"/>
    <mergeCell ref="N53:O53"/>
    <mergeCell ref="A53:B53"/>
    <mergeCell ref="A49:B49"/>
    <mergeCell ref="A54:H54"/>
    <mergeCell ref="A47:B47"/>
    <mergeCell ref="N47:O47"/>
    <mergeCell ref="N32:P32"/>
    <mergeCell ref="A23:C23"/>
    <mergeCell ref="N23:P23"/>
    <mergeCell ref="A32:C32"/>
    <mergeCell ref="A26:C26"/>
    <mergeCell ref="A12:C12"/>
    <mergeCell ref="A14:C14"/>
    <mergeCell ref="A13:C13"/>
    <mergeCell ref="N26:P26"/>
    <mergeCell ref="A20:C20"/>
    <mergeCell ref="N20:P20"/>
    <mergeCell ref="A21:C21"/>
    <mergeCell ref="N21:P21"/>
    <mergeCell ref="A22:C22"/>
    <mergeCell ref="N22:P22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13" max="42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BA71"/>
  <sheetViews>
    <sheetView view="pageBreakPreview" zoomScaleNormal="50" zoomScaleSheetLayoutView="75" workbookViewId="0">
      <selection activeCell="A33" sqref="A33:C33"/>
    </sheetView>
  </sheetViews>
  <sheetFormatPr defaultRowHeight="15.75"/>
  <cols>
    <col min="1" max="1" width="2.28515625" style="14" customWidth="1"/>
    <col min="2" max="2" width="18.7109375" style="14" customWidth="1"/>
    <col min="3" max="3" width="2.28515625" style="14" customWidth="1"/>
    <col min="4" max="4" width="1.7109375" style="15" customWidth="1"/>
    <col min="5" max="8" width="17.140625" style="43" customWidth="1"/>
    <col min="9" max="13" width="18.28515625" style="43" customWidth="1"/>
    <col min="14" max="14" width="2.28515625" style="14" customWidth="1"/>
    <col min="15" max="15" width="15.7109375" style="14" customWidth="1"/>
    <col min="16" max="16" width="2.28515625" style="14" customWidth="1"/>
    <col min="17" max="17" width="1.7109375" style="15" customWidth="1"/>
    <col min="18" max="22" width="15.28515625" style="43" customWidth="1"/>
    <col min="23" max="23" width="16.140625" style="43" customWidth="1"/>
    <col min="24" max="24" width="17.5703125" style="43" customWidth="1"/>
    <col min="25" max="28" width="16.140625" style="43" customWidth="1"/>
    <col min="29" max="29" width="9.140625" style="43"/>
    <col min="30" max="30" width="14.140625" style="43" bestFit="1" customWidth="1"/>
    <col min="31" max="31" width="9.28515625" style="43" bestFit="1" customWidth="1"/>
    <col min="32" max="32" width="14.140625" style="43" bestFit="1" customWidth="1"/>
    <col min="33" max="33" width="15.42578125" style="43" bestFit="1" customWidth="1"/>
    <col min="34" max="34" width="14.140625" style="43" bestFit="1" customWidth="1"/>
    <col min="35" max="36" width="9.28515625" style="43" bestFit="1" customWidth="1"/>
    <col min="37" max="16384" width="9.140625" style="43"/>
  </cols>
  <sheetData>
    <row r="1" spans="1:36" s="159" customFormat="1" ht="28.5" customHeight="1">
      <c r="A1" s="1067" t="s">
        <v>565</v>
      </c>
      <c r="B1" s="1067"/>
      <c r="C1" s="1067"/>
      <c r="D1" s="1067"/>
      <c r="E1" s="1067"/>
      <c r="F1" s="1067"/>
      <c r="G1" s="1067"/>
      <c r="H1" s="1067"/>
      <c r="I1" s="1063" t="s">
        <v>254</v>
      </c>
      <c r="J1" s="1063"/>
      <c r="K1" s="1063"/>
      <c r="L1" s="1063"/>
      <c r="M1" s="1063"/>
      <c r="N1" s="1067" t="s">
        <v>565</v>
      </c>
      <c r="O1" s="1067"/>
      <c r="P1" s="1067"/>
      <c r="Q1" s="1067"/>
      <c r="R1" s="1067"/>
      <c r="S1" s="1067"/>
      <c r="T1" s="1067"/>
      <c r="U1" s="1067"/>
      <c r="V1" s="1067"/>
      <c r="W1" s="157" t="s">
        <v>326</v>
      </c>
      <c r="X1" s="157"/>
      <c r="Z1" s="157"/>
      <c r="AA1" s="157"/>
      <c r="AB1" s="271"/>
    </row>
    <row r="2" spans="1:36" ht="12.95" customHeight="1" thickBot="1">
      <c r="A2" s="43"/>
      <c r="B2" s="161"/>
      <c r="C2" s="161"/>
      <c r="D2" s="162"/>
      <c r="F2" s="479"/>
      <c r="G2" s="479"/>
      <c r="H2" s="479"/>
      <c r="I2" s="479"/>
      <c r="J2" s="479"/>
      <c r="K2" s="479"/>
      <c r="L2" s="479"/>
      <c r="M2" s="164" t="s">
        <v>351</v>
      </c>
      <c r="N2" s="272"/>
      <c r="O2" s="272"/>
      <c r="P2" s="272"/>
      <c r="Q2" s="272"/>
      <c r="R2" s="272"/>
      <c r="S2" s="272"/>
      <c r="T2" s="272"/>
      <c r="U2" s="272"/>
      <c r="AA2" s="479"/>
      <c r="AB2" s="164" t="s">
        <v>351</v>
      </c>
    </row>
    <row r="3" spans="1:36" s="254" customFormat="1" ht="18" customHeight="1">
      <c r="A3" s="1042" t="s">
        <v>2</v>
      </c>
      <c r="B3" s="1042"/>
      <c r="C3" s="1042"/>
      <c r="D3" s="165"/>
      <c r="E3" s="1039" t="s">
        <v>1016</v>
      </c>
      <c r="F3" s="1111" t="s">
        <v>149</v>
      </c>
      <c r="G3" s="1112"/>
      <c r="H3" s="1112"/>
      <c r="I3" s="1112"/>
      <c r="J3" s="1112"/>
      <c r="K3" s="1112"/>
      <c r="L3" s="1112"/>
      <c r="M3" s="1112"/>
      <c r="N3" s="1042" t="s">
        <v>2</v>
      </c>
      <c r="O3" s="1042"/>
      <c r="P3" s="1042"/>
      <c r="Q3" s="253"/>
      <c r="R3" s="1103" t="s">
        <v>131</v>
      </c>
      <c r="S3" s="1104"/>
      <c r="T3" s="1104"/>
      <c r="U3" s="1104"/>
      <c r="V3" s="1104"/>
      <c r="W3" s="1104"/>
      <c r="X3" s="1104"/>
      <c r="Y3" s="273"/>
      <c r="Z3" s="274"/>
      <c r="AA3" s="1039" t="s">
        <v>1011</v>
      </c>
      <c r="AB3" s="1046" t="s">
        <v>1017</v>
      </c>
    </row>
    <row r="4" spans="1:36" s="254" customFormat="1" ht="15.75" customHeight="1">
      <c r="A4" s="1043"/>
      <c r="B4" s="1043"/>
      <c r="C4" s="1043"/>
      <c r="D4" s="170"/>
      <c r="E4" s="1040"/>
      <c r="F4" s="1051" t="s">
        <v>1018</v>
      </c>
      <c r="G4" s="1106" t="s">
        <v>1014</v>
      </c>
      <c r="H4" s="1107"/>
      <c r="I4" s="1107"/>
      <c r="J4" s="1107"/>
      <c r="K4" s="1108"/>
      <c r="L4" s="1106" t="s">
        <v>155</v>
      </c>
      <c r="M4" s="1108"/>
      <c r="N4" s="1043"/>
      <c r="O4" s="1043"/>
      <c r="P4" s="1043"/>
      <c r="Q4" s="170"/>
      <c r="R4" s="1100" t="s">
        <v>1019</v>
      </c>
      <c r="S4" s="1101"/>
      <c r="T4" s="1101"/>
      <c r="U4" s="1101"/>
      <c r="V4" s="1102"/>
      <c r="W4" s="1109" t="s">
        <v>76</v>
      </c>
      <c r="X4" s="1109"/>
      <c r="Y4" s="255" t="s">
        <v>522</v>
      </c>
      <c r="Z4" s="256"/>
      <c r="AA4" s="1040"/>
      <c r="AB4" s="1047"/>
    </row>
    <row r="5" spans="1:36" s="276" customFormat="1" ht="48.75" customHeight="1">
      <c r="A5" s="1044"/>
      <c r="B5" s="1044"/>
      <c r="C5" s="1044"/>
      <c r="D5" s="275"/>
      <c r="E5" s="1041"/>
      <c r="F5" s="1052"/>
      <c r="G5" s="175" t="s">
        <v>70</v>
      </c>
      <c r="H5" s="176" t="s">
        <v>87</v>
      </c>
      <c r="I5" s="257" t="s">
        <v>71</v>
      </c>
      <c r="J5" s="175" t="s">
        <v>414</v>
      </c>
      <c r="K5" s="258" t="s">
        <v>79</v>
      </c>
      <c r="L5" s="175" t="s">
        <v>70</v>
      </c>
      <c r="M5" s="175" t="s">
        <v>72</v>
      </c>
      <c r="N5" s="1044"/>
      <c r="O5" s="1044"/>
      <c r="P5" s="1044"/>
      <c r="Q5" s="275"/>
      <c r="R5" s="175" t="s">
        <v>300</v>
      </c>
      <c r="S5" s="175" t="s">
        <v>73</v>
      </c>
      <c r="T5" s="175" t="s">
        <v>74</v>
      </c>
      <c r="U5" s="175" t="s">
        <v>86</v>
      </c>
      <c r="V5" s="175" t="s">
        <v>523</v>
      </c>
      <c r="W5" s="257" t="s">
        <v>70</v>
      </c>
      <c r="X5" s="176" t="s">
        <v>520</v>
      </c>
      <c r="Y5" s="176" t="s">
        <v>75</v>
      </c>
      <c r="Z5" s="176" t="s">
        <v>76</v>
      </c>
      <c r="AA5" s="1041"/>
      <c r="AB5" s="1048"/>
    </row>
    <row r="6" spans="1:36" s="181" customFormat="1" ht="13.5" hidden="1" customHeight="1">
      <c r="A6" s="1049" t="s">
        <v>878</v>
      </c>
      <c r="B6" s="1049"/>
      <c r="C6" s="1049"/>
      <c r="D6" s="177"/>
      <c r="E6" s="178">
        <v>884014361</v>
      </c>
      <c r="F6" s="179">
        <v>816615772</v>
      </c>
      <c r="G6" s="179">
        <v>597130155</v>
      </c>
      <c r="H6" s="179">
        <v>37601085</v>
      </c>
      <c r="I6" s="179">
        <v>19002633</v>
      </c>
      <c r="J6" s="179">
        <v>217723483</v>
      </c>
      <c r="K6" s="179">
        <v>322802954</v>
      </c>
      <c r="L6" s="179">
        <v>115159176</v>
      </c>
      <c r="M6" s="179">
        <v>38654505</v>
      </c>
      <c r="N6" s="1049" t="s">
        <v>878</v>
      </c>
      <c r="O6" s="1049"/>
      <c r="P6" s="1049"/>
      <c r="Q6" s="2"/>
      <c r="R6" s="178">
        <v>13161363.5</v>
      </c>
      <c r="S6" s="179">
        <v>9300868.9700000007</v>
      </c>
      <c r="T6" s="179">
        <v>24730148.800000001</v>
      </c>
      <c r="U6" s="179">
        <v>14357118.5</v>
      </c>
      <c r="V6" s="179">
        <v>14955171</v>
      </c>
      <c r="W6" s="179">
        <v>104326441</v>
      </c>
      <c r="X6" s="277" t="s">
        <v>77</v>
      </c>
      <c r="Y6" s="277" t="s">
        <v>77</v>
      </c>
      <c r="Z6" s="179">
        <v>104326441</v>
      </c>
      <c r="AA6" s="179">
        <v>76453319</v>
      </c>
      <c r="AB6" s="179">
        <v>9054729</v>
      </c>
    </row>
    <row r="7" spans="1:36" s="181" customFormat="1" ht="13.5" hidden="1" customHeight="1">
      <c r="A7" s="1045" t="s">
        <v>879</v>
      </c>
      <c r="B7" s="1045"/>
      <c r="C7" s="1045"/>
      <c r="D7" s="177"/>
      <c r="E7" s="182">
        <v>1212122873.0867617</v>
      </c>
      <c r="F7" s="183">
        <v>1151826185.799772</v>
      </c>
      <c r="G7" s="183">
        <v>860664202.23223579</v>
      </c>
      <c r="H7" s="183">
        <v>61627792.47016219</v>
      </c>
      <c r="I7" s="183">
        <v>25981233.91723733</v>
      </c>
      <c r="J7" s="183">
        <v>414187546.63982821</v>
      </c>
      <c r="K7" s="183">
        <v>358867629.20500857</v>
      </c>
      <c r="L7" s="183">
        <v>128972230.68458322</v>
      </c>
      <c r="M7" s="183">
        <v>65227930.940402821</v>
      </c>
      <c r="N7" s="1045" t="s">
        <v>879</v>
      </c>
      <c r="O7" s="1045"/>
      <c r="P7" s="1045"/>
      <c r="Q7" s="2"/>
      <c r="R7" s="182">
        <v>14934836.423175786</v>
      </c>
      <c r="S7" s="183">
        <v>8358378.8585563535</v>
      </c>
      <c r="T7" s="183">
        <v>20710325.182485808</v>
      </c>
      <c r="U7" s="183">
        <v>6131037.8917467138</v>
      </c>
      <c r="V7" s="183">
        <v>13399372.418269351</v>
      </c>
      <c r="W7" s="183">
        <v>162400101.85289735</v>
      </c>
      <c r="X7" s="278" t="s">
        <v>77</v>
      </c>
      <c r="Y7" s="183">
        <v>210348.96994636179</v>
      </c>
      <c r="Z7" s="183">
        <v>162189752.88295099</v>
      </c>
      <c r="AA7" s="183">
        <v>78676303.587583244</v>
      </c>
      <c r="AB7" s="183">
        <v>18379616.300594278</v>
      </c>
    </row>
    <row r="8" spans="1:36" s="181" customFormat="1" ht="13.5" hidden="1" customHeight="1">
      <c r="A8" s="1045" t="s">
        <v>917</v>
      </c>
      <c r="B8" s="1045"/>
      <c r="C8" s="1045"/>
      <c r="D8" s="177"/>
      <c r="E8" s="182">
        <v>948584982</v>
      </c>
      <c r="F8" s="183">
        <v>937957568</v>
      </c>
      <c r="G8" s="183">
        <v>649592760</v>
      </c>
      <c r="H8" s="183">
        <v>33961983</v>
      </c>
      <c r="I8" s="183">
        <v>12274553</v>
      </c>
      <c r="J8" s="183">
        <v>331576729</v>
      </c>
      <c r="K8" s="183">
        <v>271779495</v>
      </c>
      <c r="L8" s="183">
        <v>281966764</v>
      </c>
      <c r="M8" s="183">
        <v>82824847</v>
      </c>
      <c r="N8" s="1045" t="s">
        <v>917</v>
      </c>
      <c r="O8" s="1045"/>
      <c r="P8" s="1045"/>
      <c r="Q8" s="2"/>
      <c r="R8" s="182">
        <v>15951384</v>
      </c>
      <c r="S8" s="183">
        <v>12407920</v>
      </c>
      <c r="T8" s="183">
        <v>114995367.11999992</v>
      </c>
      <c r="U8" s="183">
        <v>30836771.879999924</v>
      </c>
      <c r="V8" s="183">
        <v>24950474</v>
      </c>
      <c r="W8" s="183">
        <v>6398044</v>
      </c>
      <c r="X8" s="278" t="s">
        <v>77</v>
      </c>
      <c r="Y8" s="278" t="s">
        <v>77</v>
      </c>
      <c r="Z8" s="183">
        <v>6398044</v>
      </c>
      <c r="AA8" s="183">
        <v>11727329</v>
      </c>
      <c r="AB8" s="183">
        <v>1099915</v>
      </c>
    </row>
    <row r="9" spans="1:36" s="181" customFormat="1" ht="13.5" hidden="1" customHeight="1">
      <c r="A9" s="1045" t="s">
        <v>918</v>
      </c>
      <c r="B9" s="1045"/>
      <c r="C9" s="1045"/>
      <c r="D9" s="177"/>
      <c r="E9" s="262">
        <v>887937777.42154884</v>
      </c>
      <c r="F9" s="261">
        <v>868414421.03194356</v>
      </c>
      <c r="G9" s="261">
        <v>647532310.41547668</v>
      </c>
      <c r="H9" s="261">
        <v>52581956.153102256</v>
      </c>
      <c r="I9" s="261">
        <v>10688689.552511062</v>
      </c>
      <c r="J9" s="261">
        <v>276449626.26490414</v>
      </c>
      <c r="K9" s="261">
        <v>307812038.4449591</v>
      </c>
      <c r="L9" s="261">
        <v>121604697.7510175</v>
      </c>
      <c r="M9" s="261">
        <v>54210746.42529235</v>
      </c>
      <c r="N9" s="1045" t="s">
        <v>918</v>
      </c>
      <c r="O9" s="1045"/>
      <c r="P9" s="1045"/>
      <c r="Q9" s="2"/>
      <c r="R9" s="182">
        <v>9975501.050405724</v>
      </c>
      <c r="S9" s="183">
        <v>7094721.0586746205</v>
      </c>
      <c r="T9" s="183">
        <v>19192127.933018804</v>
      </c>
      <c r="U9" s="183">
        <v>23702336.870805494</v>
      </c>
      <c r="V9" s="183">
        <v>7167053.1466036355</v>
      </c>
      <c r="W9" s="183">
        <v>99539624.131666765</v>
      </c>
      <c r="X9" s="278" t="s">
        <v>77</v>
      </c>
      <c r="Y9" s="183">
        <v>262211.26621657744</v>
      </c>
      <c r="Z9" s="183">
        <v>99277412.865450189</v>
      </c>
      <c r="AA9" s="183">
        <v>56690793.854573004</v>
      </c>
      <c r="AB9" s="183">
        <v>37167437.464967608</v>
      </c>
    </row>
    <row r="10" spans="1:36" s="181" customFormat="1" ht="13.5" hidden="1" customHeight="1">
      <c r="A10" s="1045" t="s">
        <v>919</v>
      </c>
      <c r="B10" s="1045"/>
      <c r="C10" s="1045"/>
      <c r="D10" s="177"/>
      <c r="E10" s="262">
        <v>1094008385.2415526</v>
      </c>
      <c r="F10" s="261">
        <v>1050978800.6989181</v>
      </c>
      <c r="G10" s="261">
        <v>817188245.88725257</v>
      </c>
      <c r="H10" s="261">
        <v>141809653.47389013</v>
      </c>
      <c r="I10" s="261">
        <v>20316280.878726214</v>
      </c>
      <c r="J10" s="261">
        <v>296025460.82286692</v>
      </c>
      <c r="K10" s="261">
        <v>359036850.71176863</v>
      </c>
      <c r="L10" s="261">
        <v>118356200.48719232</v>
      </c>
      <c r="M10" s="261">
        <v>56668654.987001732</v>
      </c>
      <c r="N10" s="1045" t="s">
        <v>919</v>
      </c>
      <c r="O10" s="1045"/>
      <c r="P10" s="1045"/>
      <c r="Q10" s="2"/>
      <c r="R10" s="182">
        <v>18549099.55864086</v>
      </c>
      <c r="S10" s="183">
        <v>7603529.6621497804</v>
      </c>
      <c r="T10" s="183">
        <v>21131095.142126884</v>
      </c>
      <c r="U10" s="183">
        <v>7135229.0334181515</v>
      </c>
      <c r="V10" s="183">
        <v>7268592.103854835</v>
      </c>
      <c r="W10" s="183">
        <v>115434354.32447402</v>
      </c>
      <c r="X10" s="183">
        <v>57305211.741886877</v>
      </c>
      <c r="Y10" s="183">
        <v>200175.56460030255</v>
      </c>
      <c r="Z10" s="183">
        <v>57928967.017986692</v>
      </c>
      <c r="AA10" s="183">
        <v>56317162.047994226</v>
      </c>
      <c r="AB10" s="183">
        <v>13287577.505359702</v>
      </c>
    </row>
    <row r="11" spans="1:36" s="181" customFormat="1" ht="13.7" hidden="1" customHeight="1">
      <c r="A11" s="1045" t="s">
        <v>920</v>
      </c>
      <c r="B11" s="1045"/>
      <c r="C11" s="1045"/>
      <c r="D11" s="177"/>
      <c r="E11" s="262">
        <v>1104507474.4175601</v>
      </c>
      <c r="F11" s="149">
        <v>1067995063.900094</v>
      </c>
      <c r="G11" s="149">
        <v>844266328.09188735</v>
      </c>
      <c r="H11" s="149">
        <v>83545723.626557037</v>
      </c>
      <c r="I11" s="149">
        <v>16213505.051686004</v>
      </c>
      <c r="J11" s="149">
        <v>331835129.9245007</v>
      </c>
      <c r="K11" s="149">
        <v>412671969.48914409</v>
      </c>
      <c r="L11" s="149">
        <v>106821589.75731826</v>
      </c>
      <c r="M11" s="149">
        <v>51170554.744952828</v>
      </c>
      <c r="N11" s="1045" t="s">
        <v>920</v>
      </c>
      <c r="O11" s="1045"/>
      <c r="P11" s="1045"/>
      <c r="Q11" s="2"/>
      <c r="R11" s="50">
        <v>11038304.911934117</v>
      </c>
      <c r="S11" s="50">
        <v>6102262.1218957547</v>
      </c>
      <c r="T11" s="50">
        <v>21675359.431122921</v>
      </c>
      <c r="U11" s="50">
        <v>5090005.8642972233</v>
      </c>
      <c r="V11" s="50">
        <v>11745102.683115313</v>
      </c>
      <c r="W11" s="50">
        <v>116907146.05088861</v>
      </c>
      <c r="X11" s="50">
        <v>60633284.890478961</v>
      </c>
      <c r="Y11" s="50">
        <v>260847.84887009184</v>
      </c>
      <c r="Z11" s="50">
        <v>56013013.311539777</v>
      </c>
      <c r="AA11" s="50">
        <v>54090675.056642227</v>
      </c>
      <c r="AB11" s="50">
        <v>17578264.539178129</v>
      </c>
    </row>
    <row r="12" spans="1:36" s="181" customFormat="1" ht="0.75" hidden="1" customHeight="1">
      <c r="A12" s="1045" t="s">
        <v>921</v>
      </c>
      <c r="B12" s="1045"/>
      <c r="C12" s="1045"/>
      <c r="D12" s="177"/>
      <c r="E12" s="262">
        <v>1110604457.444062</v>
      </c>
      <c r="F12" s="149">
        <v>1067774924.8796263</v>
      </c>
      <c r="G12" s="149">
        <v>840124875.26148772</v>
      </c>
      <c r="H12" s="149">
        <v>59000259.028558321</v>
      </c>
      <c r="I12" s="149">
        <v>22343556.438847698</v>
      </c>
      <c r="J12" s="149">
        <v>368720316.52669519</v>
      </c>
      <c r="K12" s="149">
        <v>390060743.2673859</v>
      </c>
      <c r="L12" s="149">
        <v>106536985.83278736</v>
      </c>
      <c r="M12" s="149">
        <v>59212231.787924983</v>
      </c>
      <c r="N12" s="1045" t="s">
        <v>921</v>
      </c>
      <c r="O12" s="1045"/>
      <c r="P12" s="1045"/>
      <c r="Q12" s="2"/>
      <c r="R12" s="50">
        <v>13264109.14223442</v>
      </c>
      <c r="S12" s="50">
        <v>6443666.8464137558</v>
      </c>
      <c r="T12" s="50">
        <v>16799833.136507984</v>
      </c>
      <c r="U12" s="50">
        <v>5424305.6061611259</v>
      </c>
      <c r="V12" s="50">
        <v>5392839.3135451013</v>
      </c>
      <c r="W12" s="50">
        <v>121113063.78535204</v>
      </c>
      <c r="X12" s="50">
        <v>64287966.028651543</v>
      </c>
      <c r="Y12" s="50">
        <v>218282.99935192775</v>
      </c>
      <c r="Z12" s="50">
        <v>56606814.757348619</v>
      </c>
      <c r="AA12" s="50">
        <v>65462529.495163396</v>
      </c>
      <c r="AB12" s="50">
        <v>22632996.930729311</v>
      </c>
    </row>
    <row r="13" spans="1:36" s="181" customFormat="1" ht="15" hidden="1" customHeight="1">
      <c r="A13" s="1045" t="s">
        <v>922</v>
      </c>
      <c r="B13" s="1045"/>
      <c r="C13" s="1045"/>
      <c r="D13" s="177"/>
      <c r="E13" s="262">
        <f>F13+AA13-AB13</f>
        <v>1814153456.0773289</v>
      </c>
      <c r="F13" s="261">
        <f>G13+L13+W13</f>
        <v>1766017276.6699774</v>
      </c>
      <c r="G13" s="261">
        <f>H13+I13+J13+K13</f>
        <v>1527930552.4358261</v>
      </c>
      <c r="H13" s="50">
        <v>100844952.89743455</v>
      </c>
      <c r="I13" s="50">
        <v>25986855.63521735</v>
      </c>
      <c r="J13" s="261">
        <v>914634281.11362016</v>
      </c>
      <c r="K13" s="50">
        <v>486464462.78955406</v>
      </c>
      <c r="L13" s="50">
        <v>116949264.61592844</v>
      </c>
      <c r="M13" s="50">
        <v>60298842.307392783</v>
      </c>
      <c r="N13" s="1045" t="s">
        <v>922</v>
      </c>
      <c r="O13" s="1045"/>
      <c r="P13" s="1045"/>
      <c r="Q13" s="2"/>
      <c r="R13" s="50">
        <v>14418553.130092975</v>
      </c>
      <c r="S13" s="50">
        <v>6649984.5502560958</v>
      </c>
      <c r="T13" s="50">
        <v>21187485.74514332</v>
      </c>
      <c r="U13" s="50">
        <v>5682716.0574860321</v>
      </c>
      <c r="V13" s="50">
        <v>8711682.8255571872</v>
      </c>
      <c r="W13" s="50">
        <v>121137459.61822291</v>
      </c>
      <c r="X13" s="50">
        <v>67631051.20047757</v>
      </c>
      <c r="Y13" s="50">
        <v>366411.61674574146</v>
      </c>
      <c r="Z13" s="50">
        <v>53139996.800999552</v>
      </c>
      <c r="AA13" s="50">
        <v>66151616.111287139</v>
      </c>
      <c r="AB13" s="50">
        <v>18015436.703935511</v>
      </c>
    </row>
    <row r="14" spans="1:36" s="181" customFormat="1" ht="15" hidden="1" customHeight="1">
      <c r="A14" s="1045" t="s">
        <v>923</v>
      </c>
      <c r="B14" s="1045"/>
      <c r="C14" s="1045"/>
      <c r="D14" s="177"/>
      <c r="E14" s="262">
        <f>F14+AA14-AB14</f>
        <v>1858282579.7641816</v>
      </c>
      <c r="F14" s="261">
        <f>G14+L14+W14</f>
        <v>1809278903.2706265</v>
      </c>
      <c r="G14" s="261">
        <f>H14+I14+J14+K14</f>
        <v>1571589716.2225025</v>
      </c>
      <c r="H14" s="50">
        <v>111412676.0663711</v>
      </c>
      <c r="I14" s="50">
        <v>26885846.774998259</v>
      </c>
      <c r="J14" s="261">
        <v>1010956523.6246958</v>
      </c>
      <c r="K14" s="149">
        <v>422334669.7564373</v>
      </c>
      <c r="L14" s="149">
        <v>111247566.83664586</v>
      </c>
      <c r="M14" s="149">
        <v>56983589.463435084</v>
      </c>
      <c r="N14" s="1045" t="s">
        <v>923</v>
      </c>
      <c r="O14" s="1045"/>
      <c r="P14" s="1045"/>
      <c r="Q14" s="2"/>
      <c r="R14" s="50">
        <v>15717939.441044308</v>
      </c>
      <c r="S14" s="50">
        <v>5911868.4290939057</v>
      </c>
      <c r="T14" s="50">
        <v>20333112.367328353</v>
      </c>
      <c r="U14" s="50">
        <v>5258720.9123024298</v>
      </c>
      <c r="V14" s="50">
        <v>7042336.2234417666</v>
      </c>
      <c r="W14" s="50">
        <v>126441620.21147814</v>
      </c>
      <c r="X14" s="50">
        <v>78557811.34831892</v>
      </c>
      <c r="Y14" s="50">
        <v>623278.33891770453</v>
      </c>
      <c r="Z14" s="50">
        <v>47260530.524241075</v>
      </c>
      <c r="AA14" s="50">
        <v>72698499.859068632</v>
      </c>
      <c r="AB14" s="50">
        <v>23694823.365513492</v>
      </c>
    </row>
    <row r="15" spans="1:36" s="181" customFormat="1" ht="15" hidden="1" customHeight="1">
      <c r="A15" s="1045" t="s">
        <v>924</v>
      </c>
      <c r="B15" s="1045"/>
      <c r="C15" s="1045"/>
      <c r="D15" s="177"/>
      <c r="E15" s="262">
        <f>F15+AA15-AB15</f>
        <v>1616947529.8692384</v>
      </c>
      <c r="F15" s="261">
        <f>G15+L15+W15</f>
        <v>1551363741.5578375</v>
      </c>
      <c r="G15" s="261">
        <f>H15+I15+J15+K15</f>
        <v>1330088835.0550394</v>
      </c>
      <c r="H15" s="261">
        <v>79016195.464908555</v>
      </c>
      <c r="I15" s="261">
        <v>24791256.296694715</v>
      </c>
      <c r="J15" s="261">
        <v>779494678.67999995</v>
      </c>
      <c r="K15" s="261">
        <v>446786704.6134361</v>
      </c>
      <c r="L15" s="261">
        <v>98116735.727064326</v>
      </c>
      <c r="M15" s="261">
        <v>43800542.707088277</v>
      </c>
      <c r="N15" s="1045" t="s">
        <v>924</v>
      </c>
      <c r="O15" s="1045"/>
      <c r="P15" s="1045"/>
      <c r="Q15" s="2"/>
      <c r="R15" s="182">
        <v>15799152.660084248</v>
      </c>
      <c r="S15" s="183">
        <v>6037330.6721937414</v>
      </c>
      <c r="T15" s="183">
        <v>21121820.533904478</v>
      </c>
      <c r="U15" s="183">
        <v>6447593.0833837194</v>
      </c>
      <c r="V15" s="183">
        <v>4910296.0704094805</v>
      </c>
      <c r="W15" s="183">
        <v>123158170.77573361</v>
      </c>
      <c r="X15" s="183">
        <v>73091234.90766561</v>
      </c>
      <c r="Y15" s="183">
        <v>163944.0309401046</v>
      </c>
      <c r="Z15" s="183">
        <v>49902991.837127797</v>
      </c>
      <c r="AA15" s="183">
        <v>85637184.368471995</v>
      </c>
      <c r="AB15" s="183">
        <v>20053396.057071295</v>
      </c>
    </row>
    <row r="16" spans="1:36" s="181" customFormat="1" ht="17.25" hidden="1" customHeight="1">
      <c r="A16" s="1045" t="s">
        <v>925</v>
      </c>
      <c r="B16" s="1045"/>
      <c r="C16" s="1045"/>
      <c r="D16" s="2"/>
      <c r="E16" s="149">
        <v>1677734614.1587782</v>
      </c>
      <c r="F16" s="261">
        <v>1598848494.3334563</v>
      </c>
      <c r="G16" s="261">
        <v>1401775308.9063144</v>
      </c>
      <c r="H16" s="183">
        <v>63098015.97606001</v>
      </c>
      <c r="I16" s="183">
        <v>26089338.459277585</v>
      </c>
      <c r="J16" s="261">
        <v>881921579.78337991</v>
      </c>
      <c r="K16" s="183">
        <v>430666374.68759632</v>
      </c>
      <c r="L16" s="183">
        <v>85089221.744109139</v>
      </c>
      <c r="M16" s="183">
        <v>37835957.86405126</v>
      </c>
      <c r="N16" s="1045" t="s">
        <v>925</v>
      </c>
      <c r="O16" s="1045"/>
      <c r="P16" s="1045"/>
      <c r="Q16" s="2"/>
      <c r="R16" s="182">
        <v>10949731.279817685</v>
      </c>
      <c r="S16" s="183">
        <v>5866996.5075264461</v>
      </c>
      <c r="T16" s="183">
        <v>15282653.733954567</v>
      </c>
      <c r="U16" s="183">
        <v>9751950.1883288417</v>
      </c>
      <c r="V16" s="183">
        <v>5401932.170430324</v>
      </c>
      <c r="W16" s="183">
        <v>111983963.68303233</v>
      </c>
      <c r="X16" s="50">
        <v>64510374.726414204</v>
      </c>
      <c r="Y16" s="183">
        <v>254261.95056054977</v>
      </c>
      <c r="Z16" s="183">
        <v>47219327.006057613</v>
      </c>
      <c r="AA16" s="183">
        <v>100086642.83445083</v>
      </c>
      <c r="AB16" s="183">
        <v>21200523.00912872</v>
      </c>
      <c r="AF16" s="254" t="s">
        <v>787</v>
      </c>
      <c r="AG16" s="254" t="s">
        <v>788</v>
      </c>
      <c r="AH16" s="254"/>
      <c r="AI16" s="254"/>
      <c r="AJ16" s="254"/>
    </row>
    <row r="17" spans="1:37" s="181" customFormat="1" ht="15.75" hidden="1" customHeight="1">
      <c r="A17" s="1045" t="s">
        <v>926</v>
      </c>
      <c r="B17" s="1045"/>
      <c r="C17" s="1045"/>
      <c r="D17" s="2"/>
      <c r="E17" s="245">
        <v>1905911401.124707</v>
      </c>
      <c r="F17" s="245">
        <v>1806885737.2984271</v>
      </c>
      <c r="G17" s="245">
        <v>1592699415.4592865</v>
      </c>
      <c r="H17" s="245">
        <v>56035079.219651394</v>
      </c>
      <c r="I17" s="245">
        <v>20293166.304085318</v>
      </c>
      <c r="J17" s="245">
        <v>1037285061.5019439</v>
      </c>
      <c r="K17" s="245">
        <v>479086108.43360746</v>
      </c>
      <c r="L17" s="245">
        <v>91977373.63521269</v>
      </c>
      <c r="M17" s="245">
        <v>37361463.478440605</v>
      </c>
      <c r="N17" s="1045" t="s">
        <v>926</v>
      </c>
      <c r="O17" s="1045"/>
      <c r="P17" s="1045"/>
      <c r="Q17" s="2"/>
      <c r="R17" s="245">
        <v>13292613.139906682</v>
      </c>
      <c r="S17" s="245">
        <v>6420277.4258636395</v>
      </c>
      <c r="T17" s="245">
        <v>17419931.859455429</v>
      </c>
      <c r="U17" s="245">
        <v>8291295.1321529215</v>
      </c>
      <c r="V17" s="245">
        <v>9191792.5993934143</v>
      </c>
      <c r="W17" s="245">
        <v>122208948.20392454</v>
      </c>
      <c r="X17" s="250">
        <v>71156047.930085033</v>
      </c>
      <c r="Y17" s="245">
        <v>352436.01569032727</v>
      </c>
      <c r="Z17" s="245">
        <v>50700464.258149348</v>
      </c>
      <c r="AA17" s="245">
        <v>118557832.6993084</v>
      </c>
      <c r="AB17" s="245">
        <v>19532168.87302703</v>
      </c>
    </row>
    <row r="18" spans="1:37" s="181" customFormat="1" ht="15.75" customHeight="1">
      <c r="A18" s="1045" t="s">
        <v>927</v>
      </c>
      <c r="B18" s="1045"/>
      <c r="C18" s="1045"/>
      <c r="D18" s="2"/>
      <c r="E18" s="245">
        <f>F18+AA18-AB18</f>
        <v>1892556986.2822149</v>
      </c>
      <c r="F18" s="245">
        <f>G18+K18+W18</f>
        <v>1823599025.3699515</v>
      </c>
      <c r="G18" s="245">
        <f>H18+I18+J18+K18</f>
        <v>1322044902.9243348</v>
      </c>
      <c r="H18" s="245">
        <v>48134226.697586112</v>
      </c>
      <c r="I18" s="245">
        <v>21622586.778182603</v>
      </c>
      <c r="J18" s="245">
        <v>855876728.34116554</v>
      </c>
      <c r="K18" s="245">
        <v>396411361.1074006</v>
      </c>
      <c r="L18" s="245">
        <v>79659450.429710269</v>
      </c>
      <c r="M18" s="245">
        <v>34041821.947817221</v>
      </c>
      <c r="N18" s="1045" t="s">
        <v>927</v>
      </c>
      <c r="O18" s="1045"/>
      <c r="P18" s="1045"/>
      <c r="Q18" s="2"/>
      <c r="R18" s="245">
        <v>11347726.647405256</v>
      </c>
      <c r="S18" s="245">
        <v>5790568.5293154269</v>
      </c>
      <c r="T18" s="245">
        <v>14955011.081214637</v>
      </c>
      <c r="U18" s="245">
        <v>7876796.128277164</v>
      </c>
      <c r="V18" s="245">
        <v>5647526.0956805535</v>
      </c>
      <c r="W18" s="245">
        <v>105142761.33821596</v>
      </c>
      <c r="X18" s="245">
        <v>60473264.517373003</v>
      </c>
      <c r="Y18" s="245">
        <v>263743.77673027688</v>
      </c>
      <c r="Z18" s="245">
        <v>44405753.044112645</v>
      </c>
      <c r="AA18" s="245">
        <v>80943746.709172249</v>
      </c>
      <c r="AB18" s="245">
        <v>11985785.796908749</v>
      </c>
      <c r="AE18" s="181" t="s">
        <v>1020</v>
      </c>
      <c r="AF18" s="181">
        <v>401698753.57278156</v>
      </c>
      <c r="AH18" s="181">
        <f>AF18*(1+AH23)</f>
        <v>401698753.57278156</v>
      </c>
      <c r="AI18" s="264">
        <f>(AH18/AF18)-1</f>
        <v>0</v>
      </c>
      <c r="AJ18" s="181">
        <f>AH18-AF18</f>
        <v>0</v>
      </c>
      <c r="AK18" s="43"/>
    </row>
    <row r="19" spans="1:37" s="181" customFormat="1" ht="15.75" customHeight="1">
      <c r="A19" s="1045" t="s">
        <v>928</v>
      </c>
      <c r="B19" s="1045"/>
      <c r="C19" s="1045"/>
      <c r="D19" s="2"/>
      <c r="E19" s="245">
        <v>1918058080.3343196</v>
      </c>
      <c r="F19" s="245">
        <v>1829300639.4857309</v>
      </c>
      <c r="G19" s="245">
        <v>1603939222.7933161</v>
      </c>
      <c r="H19" s="245">
        <v>49794242.92041114</v>
      </c>
      <c r="I19" s="245">
        <v>29229771.450746041</v>
      </c>
      <c r="J19" s="245">
        <v>1052866166.4356915</v>
      </c>
      <c r="K19" s="245">
        <v>472049041.9864639</v>
      </c>
      <c r="L19" s="245">
        <v>101921170.77994193</v>
      </c>
      <c r="M19" s="245">
        <v>41403783.888343148</v>
      </c>
      <c r="N19" s="1045" t="s">
        <v>928</v>
      </c>
      <c r="O19" s="1045"/>
      <c r="P19" s="1045"/>
      <c r="Q19" s="2"/>
      <c r="R19" s="245">
        <v>15156975.946723636</v>
      </c>
      <c r="S19" s="245">
        <v>9113366.8013288975</v>
      </c>
      <c r="T19" s="245">
        <v>20670375.434653386</v>
      </c>
      <c r="U19" s="245">
        <v>9365918.2748927232</v>
      </c>
      <c r="V19" s="245">
        <v>6210750.434000113</v>
      </c>
      <c r="W19" s="245">
        <v>123440245.91246736</v>
      </c>
      <c r="X19" s="250">
        <v>65709038.855836667</v>
      </c>
      <c r="Y19" s="245">
        <v>316509.0393580143</v>
      </c>
      <c r="Z19" s="245">
        <v>57414698.017272882</v>
      </c>
      <c r="AA19" s="245">
        <v>108374434.91079684</v>
      </c>
      <c r="AB19" s="245">
        <v>19616994.062205464</v>
      </c>
      <c r="AE19" s="181">
        <v>98</v>
      </c>
      <c r="AF19" s="181">
        <v>409491363.05769229</v>
      </c>
      <c r="AG19" s="181">
        <v>882011101.71667922</v>
      </c>
      <c r="AK19" s="43"/>
    </row>
    <row r="20" spans="1:37" s="181" customFormat="1" ht="15.75" customHeight="1">
      <c r="A20" s="1045" t="s">
        <v>929</v>
      </c>
      <c r="B20" s="1045"/>
      <c r="C20" s="1045"/>
      <c r="D20" s="2"/>
      <c r="E20" s="245">
        <v>2003052329.1130536</v>
      </c>
      <c r="F20" s="245">
        <v>1913570358.5609207</v>
      </c>
      <c r="G20" s="245">
        <v>1692738136.9200251</v>
      </c>
      <c r="H20" s="245">
        <v>33742597.498634771</v>
      </c>
      <c r="I20" s="245">
        <v>27969698.550922256</v>
      </c>
      <c r="J20" s="245">
        <v>1129104080.6300826</v>
      </c>
      <c r="K20" s="245">
        <v>501921760.24039036</v>
      </c>
      <c r="L20" s="245">
        <v>100932770.33373679</v>
      </c>
      <c r="M20" s="245">
        <v>43865163.324620284</v>
      </c>
      <c r="N20" s="1045" t="s">
        <v>929</v>
      </c>
      <c r="O20" s="1045"/>
      <c r="P20" s="1045"/>
      <c r="Q20" s="2"/>
      <c r="R20" s="245">
        <v>17703222.867415816</v>
      </c>
      <c r="S20" s="245">
        <v>8641480.5215690173</v>
      </c>
      <c r="T20" s="245">
        <v>18716342.829991616</v>
      </c>
      <c r="U20" s="245">
        <v>6071608.0709286798</v>
      </c>
      <c r="V20" s="245">
        <v>5934952.7192114126</v>
      </c>
      <c r="W20" s="245">
        <v>119899451.30716555</v>
      </c>
      <c r="X20" s="250">
        <v>70314885.609816074</v>
      </c>
      <c r="Y20" s="245">
        <v>451146.73938871425</v>
      </c>
      <c r="Z20" s="245">
        <v>49133418.957960568</v>
      </c>
      <c r="AA20" s="245">
        <v>110364228.7517581</v>
      </c>
      <c r="AB20" s="245">
        <v>20882258.199627183</v>
      </c>
      <c r="AE20" s="181">
        <v>99</v>
      </c>
      <c r="AF20" s="181">
        <v>438348480.41670144</v>
      </c>
      <c r="AG20" s="181">
        <v>1037309031.7699443</v>
      </c>
      <c r="AK20" s="43"/>
    </row>
    <row r="21" spans="1:37" s="181" customFormat="1" ht="15.75" customHeight="1">
      <c r="A21" s="1045" t="s">
        <v>930</v>
      </c>
      <c r="B21" s="1045"/>
      <c r="C21" s="1045"/>
      <c r="D21" s="2"/>
      <c r="E21" s="245">
        <v>2263187709.1592302</v>
      </c>
      <c r="F21" s="245">
        <v>2162405349.4769664</v>
      </c>
      <c r="G21" s="245">
        <v>1926832167.3227859</v>
      </c>
      <c r="H21" s="245">
        <v>50438539.85671977</v>
      </c>
      <c r="I21" s="245">
        <v>31515796.894087169</v>
      </c>
      <c r="J21" s="245">
        <v>1301181267.8617427</v>
      </c>
      <c r="K21" s="245">
        <v>543696562.71023703</v>
      </c>
      <c r="L21" s="245">
        <v>106637414.54177132</v>
      </c>
      <c r="M21" s="245">
        <v>46067162.217533663</v>
      </c>
      <c r="N21" s="1045" t="s">
        <v>930</v>
      </c>
      <c r="O21" s="1045"/>
      <c r="P21" s="1045"/>
      <c r="Q21" s="2"/>
      <c r="R21" s="245">
        <v>17925174.73564985</v>
      </c>
      <c r="S21" s="245">
        <v>9105301.5176570918</v>
      </c>
      <c r="T21" s="245">
        <v>21594796.49224304</v>
      </c>
      <c r="U21" s="245">
        <v>5915853.4033916388</v>
      </c>
      <c r="V21" s="245">
        <v>6029126.1752961352</v>
      </c>
      <c r="W21" s="245">
        <v>128935767.61240801</v>
      </c>
      <c r="X21" s="250">
        <v>76298958.686348274</v>
      </c>
      <c r="Y21" s="245">
        <v>347299.23651442118</v>
      </c>
      <c r="Z21" s="245">
        <v>52289509.689545281</v>
      </c>
      <c r="AA21" s="245">
        <v>121025198.16219103</v>
      </c>
      <c r="AB21" s="245">
        <v>20242838.47992618</v>
      </c>
      <c r="AK21" s="43"/>
    </row>
    <row r="22" spans="1:37" s="181" customFormat="1" ht="15" customHeight="1">
      <c r="A22" s="1045" t="s">
        <v>931</v>
      </c>
      <c r="B22" s="1045"/>
      <c r="C22" s="1045"/>
      <c r="D22" s="2"/>
      <c r="E22" s="245">
        <v>2296967937.9105015</v>
      </c>
      <c r="F22" s="245">
        <v>2181981090.0158982</v>
      </c>
      <c r="G22" s="245">
        <v>1947551461.4915679</v>
      </c>
      <c r="H22" s="245">
        <v>56174469.685894594</v>
      </c>
      <c r="I22" s="245">
        <v>36285352.06575726</v>
      </c>
      <c r="J22" s="245">
        <v>1327383509.6886277</v>
      </c>
      <c r="K22" s="245">
        <v>527708130.05129176</v>
      </c>
      <c r="L22" s="245">
        <v>103154631.35230145</v>
      </c>
      <c r="M22" s="245">
        <v>45917886.902473107</v>
      </c>
      <c r="N22" s="1045" t="s">
        <v>931</v>
      </c>
      <c r="O22" s="1045"/>
      <c r="P22" s="1045"/>
      <c r="Q22" s="2"/>
      <c r="R22" s="245">
        <v>18190134.436892606</v>
      </c>
      <c r="S22" s="245">
        <v>8336240.8068993008</v>
      </c>
      <c r="T22" s="245">
        <v>21514407.058516838</v>
      </c>
      <c r="U22" s="245">
        <v>4413495.3153394675</v>
      </c>
      <c r="V22" s="245">
        <v>4782466.8321800772</v>
      </c>
      <c r="W22" s="245">
        <v>131274997.17202936</v>
      </c>
      <c r="X22" s="250">
        <v>73940940.593984038</v>
      </c>
      <c r="Y22" s="245">
        <v>616388.1521807767</v>
      </c>
      <c r="Z22" s="245">
        <v>56717668.425864562</v>
      </c>
      <c r="AA22" s="245">
        <v>134775379.42539817</v>
      </c>
      <c r="AB22" s="245">
        <v>19788531.53080038</v>
      </c>
    </row>
    <row r="23" spans="1:37" ht="15" customHeight="1">
      <c r="A23" s="1045" t="s">
        <v>739</v>
      </c>
      <c r="B23" s="1045"/>
      <c r="C23" s="1045"/>
      <c r="D23" s="177"/>
      <c r="E23" s="268"/>
      <c r="F23" s="250"/>
      <c r="G23" s="250"/>
      <c r="H23" s="250"/>
      <c r="I23" s="250"/>
      <c r="J23" s="250"/>
      <c r="K23" s="250"/>
      <c r="L23" s="250"/>
      <c r="M23" s="250"/>
      <c r="N23" s="1045" t="s">
        <v>739</v>
      </c>
      <c r="O23" s="1045"/>
      <c r="P23" s="1045"/>
      <c r="Q23" s="2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D23" s="181"/>
      <c r="AE23" s="181"/>
    </row>
    <row r="24" spans="1:37" ht="15" customHeight="1">
      <c r="A24" s="102"/>
      <c r="B24" s="42" t="s">
        <v>932</v>
      </c>
      <c r="C24" s="102"/>
      <c r="D24" s="492"/>
      <c r="E24" s="493">
        <v>303512304.26486611</v>
      </c>
      <c r="F24" s="480">
        <v>248638769.35297197</v>
      </c>
      <c r="G24" s="480">
        <v>213530163.56564152</v>
      </c>
      <c r="H24" s="480">
        <v>12253521.119271358</v>
      </c>
      <c r="I24" s="480">
        <v>1064790.0568050132</v>
      </c>
      <c r="J24" s="480">
        <v>101611919.87548551</v>
      </c>
      <c r="K24" s="480">
        <v>98599932.51407893</v>
      </c>
      <c r="L24" s="480">
        <v>20626300.084644306</v>
      </c>
      <c r="M24" s="480">
        <v>7767834.0913748816</v>
      </c>
      <c r="N24" s="102"/>
      <c r="O24" s="42" t="s">
        <v>932</v>
      </c>
      <c r="P24" s="102"/>
      <c r="Q24" s="46"/>
      <c r="R24" s="480">
        <v>2900647.8264270248</v>
      </c>
      <c r="S24" s="480">
        <v>3595638.681850397</v>
      </c>
      <c r="T24" s="480">
        <v>4606133.5483481782</v>
      </c>
      <c r="U24" s="480">
        <v>1144604.4737372913</v>
      </c>
      <c r="V24" s="480">
        <v>611441.46290653513</v>
      </c>
      <c r="W24" s="480">
        <v>14482305.702686641</v>
      </c>
      <c r="X24" s="480">
        <v>5149719.1811713567</v>
      </c>
      <c r="Y24" s="480">
        <v>26783.973184956503</v>
      </c>
      <c r="Z24" s="480">
        <v>9305802.5483303145</v>
      </c>
      <c r="AA24" s="480">
        <v>57253717.758286878</v>
      </c>
      <c r="AB24" s="480">
        <v>2380182.8463929538</v>
      </c>
      <c r="AD24" s="181"/>
      <c r="AE24" s="181"/>
    </row>
    <row r="25" spans="1:37" ht="15" customHeight="1">
      <c r="A25" s="102"/>
      <c r="B25" s="42" t="s">
        <v>933</v>
      </c>
      <c r="C25" s="102"/>
      <c r="D25" s="492"/>
      <c r="E25" s="493">
        <v>250736749.13229144</v>
      </c>
      <c r="F25" s="480">
        <v>232775722.50770465</v>
      </c>
      <c r="G25" s="480">
        <v>203672157.65642911</v>
      </c>
      <c r="H25" s="480">
        <v>10183626.756452283</v>
      </c>
      <c r="I25" s="480">
        <v>3009926.2152105174</v>
      </c>
      <c r="J25" s="480">
        <v>113036483.40640876</v>
      </c>
      <c r="K25" s="480">
        <v>77442121.278357551</v>
      </c>
      <c r="L25" s="480">
        <v>15977761.609354652</v>
      </c>
      <c r="M25" s="480">
        <v>6870015.0464489795</v>
      </c>
      <c r="N25" s="102"/>
      <c r="O25" s="42" t="s">
        <v>933</v>
      </c>
      <c r="P25" s="102"/>
      <c r="Q25" s="46"/>
      <c r="R25" s="480">
        <v>2167032.8359498172</v>
      </c>
      <c r="S25" s="480">
        <v>1320501.8670367359</v>
      </c>
      <c r="T25" s="480">
        <v>2492200.4163610497</v>
      </c>
      <c r="U25" s="480">
        <v>935068.99663245864</v>
      </c>
      <c r="V25" s="480">
        <v>2192942.4469256145</v>
      </c>
      <c r="W25" s="480">
        <v>13125803.241920365</v>
      </c>
      <c r="X25" s="480">
        <v>4372337.5368732112</v>
      </c>
      <c r="Y25" s="480">
        <v>35542.567998159837</v>
      </c>
      <c r="Z25" s="480">
        <v>8717923.1370490063</v>
      </c>
      <c r="AA25" s="480">
        <v>20311535.569845121</v>
      </c>
      <c r="AB25" s="480">
        <v>2350508.9452578747</v>
      </c>
      <c r="AD25" s="181"/>
      <c r="AE25" s="181"/>
    </row>
    <row r="26" spans="1:37" ht="15" customHeight="1">
      <c r="A26" s="102"/>
      <c r="B26" s="42" t="s">
        <v>934</v>
      </c>
      <c r="C26" s="102"/>
      <c r="D26" s="492"/>
      <c r="E26" s="493">
        <v>441343330.05710262</v>
      </c>
      <c r="F26" s="480">
        <v>421650683.01562917</v>
      </c>
      <c r="G26" s="480">
        <v>376644918.76852417</v>
      </c>
      <c r="H26" s="480">
        <v>12354452.956775079</v>
      </c>
      <c r="I26" s="480">
        <v>4448365.6973959496</v>
      </c>
      <c r="J26" s="480">
        <v>254002472.09669304</v>
      </c>
      <c r="K26" s="480">
        <v>105839628.01766029</v>
      </c>
      <c r="L26" s="480">
        <v>22617173.318415578</v>
      </c>
      <c r="M26" s="480">
        <v>10697301.273792353</v>
      </c>
      <c r="N26" s="102"/>
      <c r="O26" s="42" t="s">
        <v>934</v>
      </c>
      <c r="P26" s="102"/>
      <c r="Q26" s="46"/>
      <c r="R26" s="480">
        <v>3545722.643182293</v>
      </c>
      <c r="S26" s="480">
        <v>1637178.8864446532</v>
      </c>
      <c r="T26" s="480">
        <v>4766466.2048116773</v>
      </c>
      <c r="U26" s="480">
        <v>1420605.9338366836</v>
      </c>
      <c r="V26" s="480">
        <v>549898.37634792703</v>
      </c>
      <c r="W26" s="480">
        <v>22388590.928689454</v>
      </c>
      <c r="X26" s="480">
        <v>9656433.2136828322</v>
      </c>
      <c r="Y26" s="480">
        <v>411237.62685735419</v>
      </c>
      <c r="Z26" s="480">
        <v>12320920.088149283</v>
      </c>
      <c r="AA26" s="480">
        <v>23056338.814783733</v>
      </c>
      <c r="AB26" s="480">
        <v>3363691.7733104415</v>
      </c>
      <c r="AD26" s="181"/>
      <c r="AE26" s="181"/>
    </row>
    <row r="27" spans="1:37" ht="15" customHeight="1">
      <c r="A27" s="102"/>
      <c r="B27" s="42" t="s">
        <v>935</v>
      </c>
      <c r="C27" s="102"/>
      <c r="D27" s="492"/>
      <c r="E27" s="493">
        <v>255395995.41571733</v>
      </c>
      <c r="F27" s="480">
        <v>249419857.01050255</v>
      </c>
      <c r="G27" s="480">
        <v>226640256.68224511</v>
      </c>
      <c r="H27" s="480">
        <v>2212709.5678244024</v>
      </c>
      <c r="I27" s="480">
        <v>1910420.3013457651</v>
      </c>
      <c r="J27" s="480">
        <v>163706660.45220855</v>
      </c>
      <c r="K27" s="480">
        <v>58810466.360866405</v>
      </c>
      <c r="L27" s="480">
        <v>9814849.0565832853</v>
      </c>
      <c r="M27" s="480">
        <v>4111310.0178569066</v>
      </c>
      <c r="N27" s="102"/>
      <c r="O27" s="42" t="s">
        <v>935</v>
      </c>
      <c r="P27" s="102"/>
      <c r="Q27" s="46"/>
      <c r="R27" s="480">
        <v>1638863.5743334594</v>
      </c>
      <c r="S27" s="480">
        <v>1190173.4249501668</v>
      </c>
      <c r="T27" s="480">
        <v>2384870.7447459414</v>
      </c>
      <c r="U27" s="480">
        <v>297882.80969681055</v>
      </c>
      <c r="V27" s="480">
        <v>191748.48500000002</v>
      </c>
      <c r="W27" s="480">
        <v>12964751.271674173</v>
      </c>
      <c r="X27" s="480">
        <v>5143346.9614606882</v>
      </c>
      <c r="Y27" s="480">
        <v>20280.765140306117</v>
      </c>
      <c r="Z27" s="480">
        <v>7801123.545073186</v>
      </c>
      <c r="AA27" s="480">
        <v>7630691.1730539128</v>
      </c>
      <c r="AB27" s="480">
        <v>1654552.7678391186</v>
      </c>
      <c r="AD27" s="181"/>
      <c r="AE27" s="181"/>
    </row>
    <row r="28" spans="1:37" ht="15" customHeight="1">
      <c r="A28" s="102"/>
      <c r="B28" s="42" t="s">
        <v>936</v>
      </c>
      <c r="C28" s="102"/>
      <c r="D28" s="492"/>
      <c r="E28" s="493">
        <v>461529628.7685231</v>
      </c>
      <c r="F28" s="480">
        <v>454863544.53809458</v>
      </c>
      <c r="G28" s="480">
        <v>400920504.94973224</v>
      </c>
      <c r="H28" s="480">
        <v>14192267.832571432</v>
      </c>
      <c r="I28" s="480">
        <v>9971735.4509999994</v>
      </c>
      <c r="J28" s="480">
        <v>281200224.08183163</v>
      </c>
      <c r="K28" s="480">
        <v>95556277.584329084</v>
      </c>
      <c r="L28" s="480">
        <v>17734533.596303567</v>
      </c>
      <c r="M28" s="480">
        <v>6689652.8110000016</v>
      </c>
      <c r="N28" s="102"/>
      <c r="O28" s="42" t="s">
        <v>936</v>
      </c>
      <c r="P28" s="102"/>
      <c r="Q28" s="46"/>
      <c r="R28" s="480">
        <v>4740260.8729999997</v>
      </c>
      <c r="S28" s="480">
        <v>268090.88061734696</v>
      </c>
      <c r="T28" s="480">
        <v>4789444.9612500025</v>
      </c>
      <c r="U28" s="480">
        <v>360479.33743622445</v>
      </c>
      <c r="V28" s="480">
        <v>886604.73300000001</v>
      </c>
      <c r="W28" s="480">
        <v>36208505.992058672</v>
      </c>
      <c r="X28" s="480">
        <v>22577972.831795923</v>
      </c>
      <c r="Y28" s="480">
        <v>76495.285000000003</v>
      </c>
      <c r="Z28" s="480">
        <v>13554037.875262752</v>
      </c>
      <c r="AA28" s="480">
        <v>11454881.159428574</v>
      </c>
      <c r="AB28" s="480">
        <v>4788796.9290000005</v>
      </c>
      <c r="AD28" s="181"/>
      <c r="AE28" s="181"/>
    </row>
    <row r="29" spans="1:37" ht="15" customHeight="1">
      <c r="A29" s="102"/>
      <c r="B29" s="42" t="s">
        <v>937</v>
      </c>
      <c r="C29" s="102"/>
      <c r="D29" s="492"/>
      <c r="E29" s="493">
        <v>584449930.27199996</v>
      </c>
      <c r="F29" s="480">
        <v>574632513.59099996</v>
      </c>
      <c r="G29" s="480">
        <v>526143459.86899996</v>
      </c>
      <c r="H29" s="480">
        <v>4977891.4529999997</v>
      </c>
      <c r="I29" s="480">
        <v>15880114.344000001</v>
      </c>
      <c r="J29" s="480">
        <v>413825749.77599996</v>
      </c>
      <c r="K29" s="480">
        <v>91459704.296000019</v>
      </c>
      <c r="L29" s="480">
        <v>16384013.687000001</v>
      </c>
      <c r="M29" s="480">
        <v>9781773.6620000023</v>
      </c>
      <c r="N29" s="102"/>
      <c r="O29" s="42" t="s">
        <v>937</v>
      </c>
      <c r="P29" s="102"/>
      <c r="Q29" s="46"/>
      <c r="R29" s="480">
        <v>3197606.6840000004</v>
      </c>
      <c r="S29" s="480">
        <v>324657.06600000005</v>
      </c>
      <c r="T29" s="480">
        <v>2475291.1829999997</v>
      </c>
      <c r="U29" s="480">
        <v>254853.76400000005</v>
      </c>
      <c r="V29" s="480">
        <v>349831.32799999998</v>
      </c>
      <c r="W29" s="480">
        <v>32105040.035</v>
      </c>
      <c r="X29" s="480">
        <v>27041130.868999999</v>
      </c>
      <c r="Y29" s="480">
        <v>46047.934000000001</v>
      </c>
      <c r="Z29" s="480">
        <v>5017861.2320000008</v>
      </c>
      <c r="AA29" s="480">
        <v>15068214.950000001</v>
      </c>
      <c r="AB29" s="480">
        <v>5250798.2690000003</v>
      </c>
      <c r="AD29" s="181"/>
      <c r="AE29" s="181"/>
    </row>
    <row r="30" spans="1:37" ht="15" customHeight="1">
      <c r="A30" s="1045" t="s">
        <v>740</v>
      </c>
      <c r="B30" s="1045"/>
      <c r="C30" s="1045"/>
      <c r="D30" s="177"/>
      <c r="E30" s="493"/>
      <c r="F30" s="480"/>
      <c r="G30" s="480"/>
      <c r="H30" s="480"/>
      <c r="I30" s="480"/>
      <c r="J30" s="480"/>
      <c r="K30" s="480"/>
      <c r="L30" s="480"/>
      <c r="M30" s="480"/>
      <c r="N30" s="1045" t="s">
        <v>740</v>
      </c>
      <c r="O30" s="1045"/>
      <c r="P30" s="1045"/>
      <c r="Q30" s="2"/>
      <c r="R30" s="480"/>
      <c r="S30" s="480"/>
      <c r="T30" s="480"/>
      <c r="U30" s="480"/>
      <c r="V30" s="505"/>
      <c r="W30" s="480"/>
      <c r="X30" s="480"/>
      <c r="Y30" s="480"/>
      <c r="Z30" s="480"/>
      <c r="AA30" s="480"/>
      <c r="AB30" s="480"/>
      <c r="AD30" s="181"/>
      <c r="AE30" s="181"/>
    </row>
    <row r="31" spans="1:37" ht="15" customHeight="1">
      <c r="A31" s="102"/>
      <c r="B31" s="102" t="s">
        <v>789</v>
      </c>
      <c r="C31" s="102"/>
      <c r="D31" s="492"/>
      <c r="E31" s="493">
        <v>113528993.69495788</v>
      </c>
      <c r="F31" s="480">
        <v>87987356.591207489</v>
      </c>
      <c r="G31" s="480">
        <v>76900978.047771588</v>
      </c>
      <c r="H31" s="480">
        <v>3252445.6696281857</v>
      </c>
      <c r="I31" s="480">
        <v>1974768.8213180711</v>
      </c>
      <c r="J31" s="480">
        <v>35641582.718400098</v>
      </c>
      <c r="K31" s="480">
        <v>36032180.838425241</v>
      </c>
      <c r="L31" s="480">
        <v>5611639.5305557633</v>
      </c>
      <c r="M31" s="480">
        <v>1887246.4445786083</v>
      </c>
      <c r="N31" s="102"/>
      <c r="O31" s="62" t="s">
        <v>741</v>
      </c>
      <c r="P31" s="102"/>
      <c r="Q31" s="46"/>
      <c r="R31" s="480">
        <v>892804.0484471122</v>
      </c>
      <c r="S31" s="480">
        <v>1067619.7315096117</v>
      </c>
      <c r="T31" s="480">
        <v>1260104.3041777741</v>
      </c>
      <c r="U31" s="480">
        <v>409484.37264482561</v>
      </c>
      <c r="V31" s="480">
        <v>94380.629197835209</v>
      </c>
      <c r="W31" s="480">
        <v>5474739.0128799928</v>
      </c>
      <c r="X31" s="480">
        <v>1699413.4868011312</v>
      </c>
      <c r="Y31" s="480">
        <v>6668.8291605743798</v>
      </c>
      <c r="Z31" s="480">
        <v>3768656.6969182878</v>
      </c>
      <c r="AA31" s="480">
        <v>26385923.761934843</v>
      </c>
      <c r="AB31" s="480">
        <v>844286.65818421985</v>
      </c>
      <c r="AD31" s="181"/>
      <c r="AE31" s="181"/>
    </row>
    <row r="32" spans="1:37" ht="15" customHeight="1">
      <c r="A32" s="102"/>
      <c r="B32" s="102" t="s">
        <v>790</v>
      </c>
      <c r="C32" s="102"/>
      <c r="D32" s="492"/>
      <c r="E32" s="493">
        <v>29443958.503181394</v>
      </c>
      <c r="F32" s="480">
        <v>21528851.848238096</v>
      </c>
      <c r="G32" s="480">
        <v>17539993.819979712</v>
      </c>
      <c r="H32" s="480">
        <v>1103030.7222900891</v>
      </c>
      <c r="I32" s="480">
        <v>197524.02157342303</v>
      </c>
      <c r="J32" s="480">
        <v>7044254.3411653163</v>
      </c>
      <c r="K32" s="480">
        <v>9195184.7349508796</v>
      </c>
      <c r="L32" s="480">
        <v>3125069.7181580169</v>
      </c>
      <c r="M32" s="480">
        <v>1238480.8222697051</v>
      </c>
      <c r="N32" s="102"/>
      <c r="O32" s="62" t="s">
        <v>742</v>
      </c>
      <c r="P32" s="102"/>
      <c r="Q32" s="46"/>
      <c r="R32" s="480">
        <v>349949.86275631207</v>
      </c>
      <c r="S32" s="480">
        <v>480415.89454422641</v>
      </c>
      <c r="T32" s="480">
        <v>465477.92946815758</v>
      </c>
      <c r="U32" s="480">
        <v>301225.1826026637</v>
      </c>
      <c r="V32" s="480">
        <v>289520.02651694958</v>
      </c>
      <c r="W32" s="480">
        <v>863788.31010036881</v>
      </c>
      <c r="X32" s="480">
        <v>290888.5814600513</v>
      </c>
      <c r="Y32" s="480">
        <v>353.29940893061479</v>
      </c>
      <c r="Z32" s="480">
        <v>572546.42923138663</v>
      </c>
      <c r="AA32" s="480">
        <v>8477248.5853217132</v>
      </c>
      <c r="AB32" s="480">
        <v>562141.93037840829</v>
      </c>
      <c r="AD32" s="181"/>
      <c r="AE32" s="181"/>
    </row>
    <row r="33" spans="1:53" ht="15" customHeight="1">
      <c r="A33" s="42"/>
      <c r="B33" s="102" t="s">
        <v>791</v>
      </c>
      <c r="C33" s="42"/>
      <c r="D33" s="492"/>
      <c r="E33" s="493">
        <v>68569928.893618584</v>
      </c>
      <c r="F33" s="480">
        <v>55454750.07040523</v>
      </c>
      <c r="G33" s="480">
        <v>48254678.968825787</v>
      </c>
      <c r="H33" s="480">
        <v>4453494.7042450337</v>
      </c>
      <c r="I33" s="480">
        <v>86080.70698746953</v>
      </c>
      <c r="J33" s="480">
        <v>18084034.086351223</v>
      </c>
      <c r="K33" s="480">
        <v>25631069.471242037</v>
      </c>
      <c r="L33" s="480">
        <v>4437060.2293318976</v>
      </c>
      <c r="M33" s="480">
        <v>1205303.0327420719</v>
      </c>
      <c r="N33" s="42"/>
      <c r="O33" s="62" t="s">
        <v>744</v>
      </c>
      <c r="P33" s="42"/>
      <c r="Q33" s="46"/>
      <c r="R33" s="480">
        <v>283744.20952220476</v>
      </c>
      <c r="S33" s="480">
        <v>1069375.0753931615</v>
      </c>
      <c r="T33" s="480">
        <v>1413012.1766466449</v>
      </c>
      <c r="U33" s="480">
        <v>264963.37166966783</v>
      </c>
      <c r="V33" s="480">
        <v>200662.36335814671</v>
      </c>
      <c r="W33" s="480">
        <v>2763010.8722475613</v>
      </c>
      <c r="X33" s="480">
        <v>963354.37106631231</v>
      </c>
      <c r="Y33" s="480">
        <v>436.22030467428254</v>
      </c>
      <c r="Z33" s="480">
        <v>1799220.2808765753</v>
      </c>
      <c r="AA33" s="480">
        <v>13440359.242163204</v>
      </c>
      <c r="AB33" s="480">
        <v>325180.41894984682</v>
      </c>
      <c r="AD33" s="181"/>
      <c r="AE33" s="181"/>
    </row>
    <row r="34" spans="1:53" ht="15" customHeight="1">
      <c r="A34" s="42"/>
      <c r="B34" s="102" t="s">
        <v>792</v>
      </c>
      <c r="C34" s="42"/>
      <c r="D34" s="492"/>
      <c r="E34" s="493">
        <v>161496366.36093929</v>
      </c>
      <c r="F34" s="480">
        <v>141619503.6755802</v>
      </c>
      <c r="G34" s="480">
        <v>117671289.12770598</v>
      </c>
      <c r="H34" s="480">
        <v>8393298.3053194731</v>
      </c>
      <c r="I34" s="480">
        <v>1273389.7941061431</v>
      </c>
      <c r="J34" s="480">
        <v>57602155.39698872</v>
      </c>
      <c r="K34" s="480">
        <v>50402445.631291695</v>
      </c>
      <c r="L34" s="480">
        <v>15280199.227625877</v>
      </c>
      <c r="M34" s="480">
        <v>6780829.7278952338</v>
      </c>
      <c r="N34" s="42"/>
      <c r="O34" s="62" t="s">
        <v>746</v>
      </c>
      <c r="P34" s="42"/>
      <c r="Q34" s="46"/>
      <c r="R34" s="480">
        <v>2021444.3709595122</v>
      </c>
      <c r="S34" s="480">
        <v>1600549.0357500205</v>
      </c>
      <c r="T34" s="480">
        <v>2769760.2031691726</v>
      </c>
      <c r="U34" s="480">
        <v>698144.87989287078</v>
      </c>
      <c r="V34" s="480">
        <v>1409471.0099590663</v>
      </c>
      <c r="W34" s="480">
        <v>8668015.3202481735</v>
      </c>
      <c r="X34" s="480">
        <v>1987721.3475173383</v>
      </c>
      <c r="Y34" s="480">
        <v>38515.83264289728</v>
      </c>
      <c r="Z34" s="480">
        <v>6641778.1400879296</v>
      </c>
      <c r="AA34" s="480">
        <v>22142363.011831172</v>
      </c>
      <c r="AB34" s="480">
        <v>2265500.326472118</v>
      </c>
      <c r="AD34" s="181"/>
      <c r="AE34" s="181"/>
    </row>
    <row r="35" spans="1:53" ht="15" customHeight="1">
      <c r="A35" s="42"/>
      <c r="B35" s="102" t="s">
        <v>793</v>
      </c>
      <c r="C35" s="42"/>
      <c r="D35" s="492"/>
      <c r="E35" s="493">
        <v>202357471.88472772</v>
      </c>
      <c r="F35" s="480">
        <v>191242940.95929182</v>
      </c>
      <c r="G35" s="480">
        <v>168605376.21440998</v>
      </c>
      <c r="H35" s="480">
        <v>6312456.3614531336</v>
      </c>
      <c r="I35" s="480">
        <v>3077859.4178935844</v>
      </c>
      <c r="J35" s="480">
        <v>105104745.94479549</v>
      </c>
      <c r="K35" s="480">
        <v>54110314.490267523</v>
      </c>
      <c r="L35" s="480">
        <v>11039279.373190286</v>
      </c>
      <c r="M35" s="480">
        <v>5181417.5545119541</v>
      </c>
      <c r="N35" s="42"/>
      <c r="O35" s="62" t="s">
        <v>748</v>
      </c>
      <c r="P35" s="42"/>
      <c r="Q35" s="46"/>
      <c r="R35" s="480">
        <v>1695504.1149355811</v>
      </c>
      <c r="S35" s="480">
        <v>1086216.725496432</v>
      </c>
      <c r="T35" s="480">
        <v>2262409.3844931037</v>
      </c>
      <c r="U35" s="480">
        <v>587603.7137921371</v>
      </c>
      <c r="V35" s="480">
        <v>226127.87996107171</v>
      </c>
      <c r="W35" s="480">
        <v>11598285.371691769</v>
      </c>
      <c r="X35" s="480">
        <v>5003572.8641224597</v>
      </c>
      <c r="Y35" s="480">
        <v>389980.36611342372</v>
      </c>
      <c r="Z35" s="480">
        <v>6204732.1414558925</v>
      </c>
      <c r="AA35" s="480">
        <v>12423577.948224431</v>
      </c>
      <c r="AB35" s="480">
        <v>1309047.0227886871</v>
      </c>
      <c r="AD35" s="181"/>
      <c r="AE35" s="181"/>
    </row>
    <row r="36" spans="1:53" ht="15" customHeight="1">
      <c r="A36" s="42"/>
      <c r="B36" s="102" t="s">
        <v>794</v>
      </c>
      <c r="C36" s="42"/>
      <c r="D36" s="492"/>
      <c r="E36" s="493">
        <v>330013064.46564859</v>
      </c>
      <c r="F36" s="480">
        <v>316967449.13991684</v>
      </c>
      <c r="G36" s="480">
        <v>280787635.68975776</v>
      </c>
      <c r="H36" s="480">
        <v>5917159.2482001483</v>
      </c>
      <c r="I36" s="480">
        <v>1229751.0347755111</v>
      </c>
      <c r="J36" s="480">
        <v>184212813.74096164</v>
      </c>
      <c r="K36" s="480">
        <v>89427911.665820524</v>
      </c>
      <c r="L36" s="480">
        <v>19951651.629675493</v>
      </c>
      <c r="M36" s="480">
        <v>8864128.325323604</v>
      </c>
      <c r="N36" s="42"/>
      <c r="O36" s="62" t="s">
        <v>750</v>
      </c>
      <c r="P36" s="42"/>
      <c r="Q36" s="46"/>
      <c r="R36" s="480">
        <v>3071992.1055005649</v>
      </c>
      <c r="S36" s="480">
        <v>1042839.385631823</v>
      </c>
      <c r="T36" s="480">
        <v>4773285.0875076866</v>
      </c>
      <c r="U36" s="480">
        <v>1019913.0505247862</v>
      </c>
      <c r="V36" s="480">
        <v>1179493.6751870071</v>
      </c>
      <c r="W36" s="480">
        <v>16228161.820483714</v>
      </c>
      <c r="X36" s="480">
        <v>6679237.9657004466</v>
      </c>
      <c r="Y36" s="480">
        <v>37857.700228847782</v>
      </c>
      <c r="Z36" s="480">
        <v>9511066.1545544155</v>
      </c>
      <c r="AA36" s="480">
        <v>16027839.502271365</v>
      </c>
      <c r="AB36" s="480">
        <v>2982224.1765398839</v>
      </c>
      <c r="AD36" s="181"/>
      <c r="AE36" s="181"/>
    </row>
    <row r="37" spans="1:53" ht="15" customHeight="1">
      <c r="A37" s="42"/>
      <c r="B37" s="102" t="s">
        <v>795</v>
      </c>
      <c r="C37" s="42"/>
      <c r="D37" s="492"/>
      <c r="E37" s="493">
        <v>207496442.77722016</v>
      </c>
      <c r="F37" s="480">
        <v>200927593.50802439</v>
      </c>
      <c r="G37" s="480">
        <v>180380357.28031462</v>
      </c>
      <c r="H37" s="480">
        <v>4505051.5149567621</v>
      </c>
      <c r="I37" s="480">
        <v>515800.35610304371</v>
      </c>
      <c r="J37" s="480">
        <v>127600145.08685383</v>
      </c>
      <c r="K37" s="480">
        <v>47759360.322400913</v>
      </c>
      <c r="L37" s="480">
        <v>7570667.6510562925</v>
      </c>
      <c r="M37" s="480">
        <v>3758338.1204607207</v>
      </c>
      <c r="N37" s="42"/>
      <c r="O37" s="62" t="s">
        <v>752</v>
      </c>
      <c r="P37" s="42"/>
      <c r="Q37" s="46"/>
      <c r="R37" s="480">
        <v>1317172.8088255741</v>
      </c>
      <c r="S37" s="480">
        <v>359921.70937660348</v>
      </c>
      <c r="T37" s="480">
        <v>1780068.7867578787</v>
      </c>
      <c r="U37" s="480">
        <v>289424.75463551743</v>
      </c>
      <c r="V37" s="480">
        <v>65741.471000000005</v>
      </c>
      <c r="W37" s="480">
        <v>12976568.576653441</v>
      </c>
      <c r="X37" s="480">
        <v>8171294.2351744482</v>
      </c>
      <c r="Y37" s="480">
        <v>24443.984321428576</v>
      </c>
      <c r="Z37" s="480">
        <v>4780830.3571575703</v>
      </c>
      <c r="AA37" s="480">
        <v>8018955.0010656305</v>
      </c>
      <c r="AB37" s="480">
        <v>1450105.7318698072</v>
      </c>
      <c r="AD37" s="181"/>
      <c r="AE37" s="181"/>
    </row>
    <row r="38" spans="1:53" ht="15" customHeight="1">
      <c r="A38" s="42"/>
      <c r="B38" s="102" t="s">
        <v>796</v>
      </c>
      <c r="C38" s="42"/>
      <c r="D38" s="492"/>
      <c r="E38" s="493">
        <v>228118898.88620692</v>
      </c>
      <c r="F38" s="480">
        <v>224924801.57523838</v>
      </c>
      <c r="G38" s="480">
        <v>205110748.6238063</v>
      </c>
      <c r="H38" s="480">
        <v>3861858.0458017406</v>
      </c>
      <c r="I38" s="480">
        <v>4819672.1840000004</v>
      </c>
      <c r="J38" s="480">
        <v>140461479.19111088</v>
      </c>
      <c r="K38" s="480">
        <v>55967739.202893592</v>
      </c>
      <c r="L38" s="480">
        <v>10727225.510707816</v>
      </c>
      <c r="M38" s="480">
        <v>4728744.8346912209</v>
      </c>
      <c r="N38" s="42"/>
      <c r="O38" s="62" t="s">
        <v>754</v>
      </c>
      <c r="P38" s="42"/>
      <c r="Q38" s="46"/>
      <c r="R38" s="480">
        <v>2269412.8609457351</v>
      </c>
      <c r="S38" s="480">
        <v>1209481.4901974266</v>
      </c>
      <c r="T38" s="480">
        <v>1840312.3342964321</v>
      </c>
      <c r="U38" s="480">
        <v>422758.18057699926</v>
      </c>
      <c r="V38" s="480">
        <v>256515.81000000003</v>
      </c>
      <c r="W38" s="480">
        <v>9086827.440724289</v>
      </c>
      <c r="X38" s="480">
        <v>4328619.8831418203</v>
      </c>
      <c r="Y38" s="480">
        <v>12615.288</v>
      </c>
      <c r="Z38" s="480">
        <v>4745592.2695824699</v>
      </c>
      <c r="AA38" s="480">
        <v>4841770.0285858782</v>
      </c>
      <c r="AB38" s="480">
        <v>1647672.7176174172</v>
      </c>
      <c r="AD38" s="181"/>
      <c r="AE38" s="181"/>
    </row>
    <row r="39" spans="1:53" ht="15" customHeight="1">
      <c r="A39" s="42"/>
      <c r="B39" s="102" t="s">
        <v>797</v>
      </c>
      <c r="C39" s="42"/>
      <c r="D39" s="492"/>
      <c r="E39" s="493">
        <v>443659522.15100008</v>
      </c>
      <c r="F39" s="480">
        <v>436936686.58000004</v>
      </c>
      <c r="G39" s="480">
        <v>401769060.34899998</v>
      </c>
      <c r="H39" s="480">
        <v>2280415.7910000002</v>
      </c>
      <c r="I39" s="480">
        <v>7230391.3850000007</v>
      </c>
      <c r="J39" s="480">
        <v>315648073.72300005</v>
      </c>
      <c r="K39" s="480">
        <v>76610179.450000003</v>
      </c>
      <c r="L39" s="480">
        <v>10736351.088000001</v>
      </c>
      <c r="M39" s="480">
        <v>2872524.2280000011</v>
      </c>
      <c r="N39" s="42"/>
      <c r="O39" s="62" t="s">
        <v>756</v>
      </c>
      <c r="P39" s="42"/>
      <c r="Q39" s="46"/>
      <c r="R39" s="480">
        <v>3273683.665</v>
      </c>
      <c r="S39" s="480">
        <v>284275.8000000001</v>
      </c>
      <c r="T39" s="480">
        <v>3072389.9949999996</v>
      </c>
      <c r="U39" s="480">
        <v>215322.28700000001</v>
      </c>
      <c r="V39" s="480">
        <v>1018155.113</v>
      </c>
      <c r="W39" s="480">
        <v>24431275.142999995</v>
      </c>
      <c r="X39" s="480">
        <v>20847199.017000001</v>
      </c>
      <c r="Y39" s="480">
        <v>67988.432000000001</v>
      </c>
      <c r="Z39" s="480">
        <v>3516087.6939999992</v>
      </c>
      <c r="AA39" s="480">
        <v>10026027.394000001</v>
      </c>
      <c r="AB39" s="480">
        <v>3303191.8230000013</v>
      </c>
      <c r="AD39" s="181"/>
      <c r="AE39" s="181"/>
    </row>
    <row r="40" spans="1:53" ht="15" customHeight="1">
      <c r="A40" s="42"/>
      <c r="B40" s="102" t="s">
        <v>798</v>
      </c>
      <c r="C40" s="42"/>
      <c r="D40" s="492"/>
      <c r="E40" s="493">
        <v>512283290.29299992</v>
      </c>
      <c r="F40" s="480">
        <v>504391156.06800002</v>
      </c>
      <c r="G40" s="480">
        <v>450531343.37</v>
      </c>
      <c r="H40" s="480">
        <v>16095259.322999999</v>
      </c>
      <c r="I40" s="480">
        <v>15880114.344000001</v>
      </c>
      <c r="J40" s="480">
        <v>335984225.45899999</v>
      </c>
      <c r="K40" s="480">
        <v>82571744.244000003</v>
      </c>
      <c r="L40" s="480">
        <v>14675487.393999999</v>
      </c>
      <c r="M40" s="480">
        <v>9400873.8120000027</v>
      </c>
      <c r="N40" s="42"/>
      <c r="O40" s="62" t="s">
        <v>758</v>
      </c>
      <c r="P40" s="42"/>
      <c r="Q40" s="46"/>
      <c r="R40" s="480">
        <v>3014426.39</v>
      </c>
      <c r="S40" s="480">
        <v>135545.959</v>
      </c>
      <c r="T40" s="480">
        <v>1877586.8570000001</v>
      </c>
      <c r="U40" s="480">
        <v>204655.52200000006</v>
      </c>
      <c r="V40" s="480">
        <v>42398.853999999999</v>
      </c>
      <c r="W40" s="480">
        <v>39184325.304000005</v>
      </c>
      <c r="X40" s="480">
        <v>23969638.842000004</v>
      </c>
      <c r="Y40" s="480">
        <v>37528.199999999997</v>
      </c>
      <c r="Z40" s="480">
        <v>15177158.262</v>
      </c>
      <c r="AA40" s="480">
        <v>12991314.950000001</v>
      </c>
      <c r="AB40" s="480">
        <v>5099180.7250000006</v>
      </c>
      <c r="AD40" s="181"/>
      <c r="AE40" s="181"/>
    </row>
    <row r="41" spans="1:53" ht="15" customHeight="1">
      <c r="A41" s="1045" t="s">
        <v>759</v>
      </c>
      <c r="B41" s="1045"/>
      <c r="C41" s="1045"/>
      <c r="D41" s="492"/>
      <c r="E41" s="493"/>
      <c r="F41" s="480"/>
      <c r="G41" s="480"/>
      <c r="H41" s="480"/>
      <c r="I41" s="480"/>
      <c r="J41" s="480"/>
      <c r="K41" s="480"/>
      <c r="L41" s="480"/>
      <c r="M41" s="480"/>
      <c r="N41" s="1045" t="s">
        <v>759</v>
      </c>
      <c r="O41" s="1045"/>
      <c r="P41" s="1045"/>
      <c r="Q41" s="46"/>
      <c r="R41" s="480"/>
      <c r="S41" s="480"/>
      <c r="T41" s="480"/>
      <c r="U41" s="480"/>
      <c r="V41" s="480"/>
      <c r="W41" s="480"/>
      <c r="X41" s="480"/>
      <c r="Y41" s="480"/>
      <c r="Z41" s="480"/>
      <c r="AA41" s="480"/>
      <c r="AB41" s="480"/>
      <c r="AD41" s="181"/>
      <c r="AE41" s="181"/>
    </row>
    <row r="42" spans="1:53" ht="15" customHeight="1">
      <c r="A42" s="42"/>
      <c r="B42" s="102" t="s">
        <v>789</v>
      </c>
      <c r="C42" s="42"/>
      <c r="D42" s="492"/>
      <c r="E42" s="493">
        <v>84974304.372841641</v>
      </c>
      <c r="F42" s="480">
        <v>60856664.3759593</v>
      </c>
      <c r="G42" s="480">
        <v>49419062.184423044</v>
      </c>
      <c r="H42" s="480">
        <v>2207943.0827990184</v>
      </c>
      <c r="I42" s="480">
        <v>414053.42422281054</v>
      </c>
      <c r="J42" s="480">
        <v>16696046.150211293</v>
      </c>
      <c r="K42" s="480">
        <v>30101019.527189948</v>
      </c>
      <c r="L42" s="480">
        <v>5968963.5259845862</v>
      </c>
      <c r="M42" s="480">
        <v>2369929.4143123301</v>
      </c>
      <c r="N42" s="42"/>
      <c r="O42" s="62" t="s">
        <v>741</v>
      </c>
      <c r="P42" s="42"/>
      <c r="Q42" s="46"/>
      <c r="R42" s="480">
        <v>1046835.2696506147</v>
      </c>
      <c r="S42" s="480">
        <v>949471.46694435528</v>
      </c>
      <c r="T42" s="480">
        <v>1141662.9426317778</v>
      </c>
      <c r="U42" s="480">
        <v>366764.6635383197</v>
      </c>
      <c r="V42" s="480">
        <v>94299.768907190897</v>
      </c>
      <c r="W42" s="480">
        <v>5468638.6655516168</v>
      </c>
      <c r="X42" s="480">
        <v>2155277.4796469607</v>
      </c>
      <c r="Y42" s="480">
        <v>6759.5798748600955</v>
      </c>
      <c r="Z42" s="480">
        <v>3306601.6060297941</v>
      </c>
      <c r="AA42" s="480">
        <v>25427295.953275729</v>
      </c>
      <c r="AB42" s="480">
        <v>1309655.9563931869</v>
      </c>
      <c r="AD42" s="181"/>
      <c r="AE42" s="181"/>
    </row>
    <row r="43" spans="1:53" ht="15" customHeight="1">
      <c r="A43" s="42"/>
      <c r="B43" s="102" t="s">
        <v>790</v>
      </c>
      <c r="C43" s="42"/>
      <c r="D43" s="492"/>
      <c r="E43" s="493">
        <v>32241136.705707524</v>
      </c>
      <c r="F43" s="480">
        <v>24492620.260527365</v>
      </c>
      <c r="G43" s="480">
        <v>19067477.614615969</v>
      </c>
      <c r="H43" s="480">
        <v>1336790.9413932986</v>
      </c>
      <c r="I43" s="491">
        <v>71801.89676874681</v>
      </c>
      <c r="J43" s="480">
        <v>7683409.1208941126</v>
      </c>
      <c r="K43" s="480">
        <v>9975475.6555597931</v>
      </c>
      <c r="L43" s="480">
        <v>3595524.3601264828</v>
      </c>
      <c r="M43" s="480">
        <v>1531268.6681142822</v>
      </c>
      <c r="N43" s="42"/>
      <c r="O43" s="62" t="s">
        <v>742</v>
      </c>
      <c r="P43" s="42"/>
      <c r="Q43" s="46"/>
      <c r="R43" s="480">
        <v>425788.72646808537</v>
      </c>
      <c r="S43" s="480">
        <v>534058.67806173023</v>
      </c>
      <c r="T43" s="480">
        <v>751349.04729458003</v>
      </c>
      <c r="U43" s="480">
        <v>216577.57373506346</v>
      </c>
      <c r="V43" s="480">
        <v>136481.66645274148</v>
      </c>
      <c r="W43" s="480">
        <v>1829618.2857849183</v>
      </c>
      <c r="X43" s="480">
        <v>673405.53157436498</v>
      </c>
      <c r="Y43" s="480">
        <v>716.0624996846941</v>
      </c>
      <c r="Z43" s="480">
        <v>1155496.6917108691</v>
      </c>
      <c r="AA43" s="480">
        <v>8036046.3186182091</v>
      </c>
      <c r="AB43" s="480">
        <v>287529.8734380299</v>
      </c>
      <c r="AD43" s="181"/>
      <c r="AE43" s="181"/>
    </row>
    <row r="44" spans="1:53" ht="15" customHeight="1">
      <c r="A44" s="42"/>
      <c r="B44" s="102" t="s">
        <v>791</v>
      </c>
      <c r="C44" s="42"/>
      <c r="D44" s="492"/>
      <c r="E44" s="493">
        <v>88953786.552498862</v>
      </c>
      <c r="F44" s="480">
        <v>74739146.441617176</v>
      </c>
      <c r="G44" s="480">
        <v>61278085.874781646</v>
      </c>
      <c r="H44" s="480">
        <v>7541128.0569264181</v>
      </c>
      <c r="I44" s="480">
        <v>645138.17582462309</v>
      </c>
      <c r="J44" s="480">
        <v>22427868.900434081</v>
      </c>
      <c r="K44" s="480">
        <v>30663950.741596535</v>
      </c>
      <c r="L44" s="480">
        <v>8722299.5800259691</v>
      </c>
      <c r="M44" s="480">
        <v>3355572.6211678847</v>
      </c>
      <c r="N44" s="42"/>
      <c r="O44" s="62" t="s">
        <v>744</v>
      </c>
      <c r="P44" s="42"/>
      <c r="Q44" s="46"/>
      <c r="R44" s="480">
        <v>976267.84263974149</v>
      </c>
      <c r="S44" s="480">
        <v>1115640.7892140017</v>
      </c>
      <c r="T44" s="480">
        <v>2368411.1890430753</v>
      </c>
      <c r="U44" s="480">
        <v>437473.31820589572</v>
      </c>
      <c r="V44" s="480">
        <v>468933.81975538231</v>
      </c>
      <c r="W44" s="480">
        <v>4738760.9868095955</v>
      </c>
      <c r="X44" s="480">
        <v>2155754.9655438354</v>
      </c>
      <c r="Y44" s="480">
        <v>624.52099963448927</v>
      </c>
      <c r="Z44" s="480">
        <v>2582381.5002661287</v>
      </c>
      <c r="AA44" s="480">
        <v>15289096.868298875</v>
      </c>
      <c r="AB44" s="480">
        <v>1074456.7574172043</v>
      </c>
      <c r="AD44" s="181"/>
      <c r="AE44" s="181"/>
    </row>
    <row r="45" spans="1:53" ht="15" customHeight="1">
      <c r="A45" s="102"/>
      <c r="B45" s="102" t="s">
        <v>792</v>
      </c>
      <c r="C45" s="102"/>
      <c r="D45" s="492"/>
      <c r="E45" s="493">
        <v>162981305.29755437</v>
      </c>
      <c r="F45" s="480">
        <v>141512978.02842751</v>
      </c>
      <c r="G45" s="480">
        <v>118092559.80861782</v>
      </c>
      <c r="H45" s="480">
        <v>7895293.1546693882</v>
      </c>
      <c r="I45" s="480">
        <v>2440681.261510096</v>
      </c>
      <c r="J45" s="480">
        <v>58385364.31208843</v>
      </c>
      <c r="K45" s="480">
        <v>49371221.080349952</v>
      </c>
      <c r="L45" s="480">
        <v>13202368.347904632</v>
      </c>
      <c r="M45" s="480">
        <v>5769156.3367605908</v>
      </c>
      <c r="N45" s="102"/>
      <c r="O45" s="62" t="s">
        <v>746</v>
      </c>
      <c r="P45" s="102"/>
      <c r="Q45" s="46"/>
      <c r="R45" s="480">
        <v>1796235.1090573003</v>
      </c>
      <c r="S45" s="480">
        <v>1599808.9096237274</v>
      </c>
      <c r="T45" s="480">
        <v>2301598.871608221</v>
      </c>
      <c r="U45" s="480">
        <v>792490.21719216905</v>
      </c>
      <c r="V45" s="480">
        <v>943078.90366262046</v>
      </c>
      <c r="W45" s="480">
        <v>10218049.871904947</v>
      </c>
      <c r="X45" s="480">
        <v>3725525.616429186</v>
      </c>
      <c r="Y45" s="480">
        <v>41160.724096162936</v>
      </c>
      <c r="Z45" s="480">
        <v>6451363.5313795879</v>
      </c>
      <c r="AA45" s="480">
        <v>23101942.368698481</v>
      </c>
      <c r="AB45" s="480">
        <v>1633615.0995717077</v>
      </c>
      <c r="AD45" s="181"/>
      <c r="AE45" s="181"/>
    </row>
    <row r="46" spans="1:53" ht="15" customHeight="1">
      <c r="A46" s="102"/>
      <c r="B46" s="102" t="s">
        <v>793</v>
      </c>
      <c r="C46" s="102"/>
      <c r="D46" s="492"/>
      <c r="E46" s="493">
        <v>198177781.64782038</v>
      </c>
      <c r="F46" s="480">
        <v>188905571.793414</v>
      </c>
      <c r="G46" s="480">
        <v>167220034.88715219</v>
      </c>
      <c r="H46" s="480">
        <v>7085152.1135544712</v>
      </c>
      <c r="I46" s="480">
        <v>1785312.4521609624</v>
      </c>
      <c r="J46" s="480">
        <v>106259763.76592417</v>
      </c>
      <c r="K46" s="480">
        <v>52089806.555512592</v>
      </c>
      <c r="L46" s="480">
        <v>12320879.607681075</v>
      </c>
      <c r="M46" s="480">
        <v>5953239.8629991049</v>
      </c>
      <c r="N46" s="102"/>
      <c r="O46" s="62" t="s">
        <v>748</v>
      </c>
      <c r="P46" s="102"/>
      <c r="Q46" s="46"/>
      <c r="R46" s="480">
        <v>1678700.9740345147</v>
      </c>
      <c r="S46" s="480">
        <v>1008262.9004869743</v>
      </c>
      <c r="T46" s="480">
        <v>2596627.2067035278</v>
      </c>
      <c r="U46" s="480">
        <v>480546.07180225448</v>
      </c>
      <c r="V46" s="480">
        <v>603502.59165469755</v>
      </c>
      <c r="W46" s="480">
        <v>9364657.2985806409</v>
      </c>
      <c r="X46" s="480">
        <v>2540303.3077745354</v>
      </c>
      <c r="Y46" s="480">
        <v>386219.08204964083</v>
      </c>
      <c r="Z46" s="480">
        <v>6438134.908756461</v>
      </c>
      <c r="AA46" s="480">
        <v>10545341.953376234</v>
      </c>
      <c r="AB46" s="480">
        <v>1273132.0989699974</v>
      </c>
      <c r="AD46" s="181"/>
      <c r="AE46" s="181"/>
    </row>
    <row r="47" spans="1:53" ht="15" customHeight="1">
      <c r="A47" s="102"/>
      <c r="B47" s="102" t="s">
        <v>794</v>
      </c>
      <c r="C47" s="102"/>
      <c r="D47" s="492"/>
      <c r="E47" s="493">
        <v>343230926.98002195</v>
      </c>
      <c r="F47" s="480">
        <v>330230084.77006274</v>
      </c>
      <c r="G47" s="480">
        <v>296892460.6734364</v>
      </c>
      <c r="H47" s="480">
        <v>5798801.3518659128</v>
      </c>
      <c r="I47" s="480">
        <v>2769278.9581669634</v>
      </c>
      <c r="J47" s="480">
        <v>193505448.42103601</v>
      </c>
      <c r="K47" s="480">
        <v>94818931.942367569</v>
      </c>
      <c r="L47" s="480">
        <v>15389572.5824001</v>
      </c>
      <c r="M47" s="480">
        <v>5735353.8381597716</v>
      </c>
      <c r="N47" s="102"/>
      <c r="O47" s="62" t="s">
        <v>750</v>
      </c>
      <c r="P47" s="102"/>
      <c r="Q47" s="46"/>
      <c r="R47" s="480">
        <v>2262141.2190888328</v>
      </c>
      <c r="S47" s="480">
        <v>1153832.8464238036</v>
      </c>
      <c r="T47" s="480">
        <v>4118551.3815123569</v>
      </c>
      <c r="U47" s="480">
        <v>966399.85846788483</v>
      </c>
      <c r="V47" s="480">
        <v>1153293.438747444</v>
      </c>
      <c r="W47" s="480">
        <v>17948051.514226396</v>
      </c>
      <c r="X47" s="480">
        <v>8669545.1176133975</v>
      </c>
      <c r="Y47" s="480">
        <v>37253.989339365056</v>
      </c>
      <c r="Z47" s="480">
        <v>9241252.4072736222</v>
      </c>
      <c r="AA47" s="480">
        <v>15789283.079233516</v>
      </c>
      <c r="AB47" s="480">
        <v>2788440.8692742484</v>
      </c>
      <c r="AD47" s="181"/>
      <c r="AE47" s="181"/>
    </row>
    <row r="48" spans="1:53" ht="15" customHeight="1">
      <c r="A48" s="102"/>
      <c r="B48" s="102" t="s">
        <v>795</v>
      </c>
      <c r="C48" s="102"/>
      <c r="D48" s="492"/>
      <c r="E48" s="493">
        <v>186630457.52208951</v>
      </c>
      <c r="F48" s="480">
        <v>179256843.98166338</v>
      </c>
      <c r="G48" s="480">
        <v>163774763.31226847</v>
      </c>
      <c r="H48" s="480">
        <v>2156222.9768843194</v>
      </c>
      <c r="I48" s="480">
        <v>1733661.4161030436</v>
      </c>
      <c r="J48" s="480">
        <v>117538561.26412199</v>
      </c>
      <c r="K48" s="480">
        <v>42346317.655159131</v>
      </c>
      <c r="L48" s="480">
        <v>7963192.5750035783</v>
      </c>
      <c r="M48" s="480">
        <v>4495893.330952256</v>
      </c>
      <c r="N48" s="102"/>
      <c r="O48" s="62" t="s">
        <v>752</v>
      </c>
      <c r="P48" s="102"/>
      <c r="Q48" s="46"/>
      <c r="R48" s="480">
        <v>1322286.4981033409</v>
      </c>
      <c r="S48" s="480">
        <v>340600.34476237802</v>
      </c>
      <c r="T48" s="480">
        <v>1433835.3418242473</v>
      </c>
      <c r="U48" s="480">
        <v>305895.86136136024</v>
      </c>
      <c r="V48" s="480">
        <v>64681.198000000004</v>
      </c>
      <c r="W48" s="480">
        <v>7518888.0943912501</v>
      </c>
      <c r="X48" s="480">
        <v>3740356.7759946026</v>
      </c>
      <c r="Y48" s="480">
        <v>19938.112056122449</v>
      </c>
      <c r="Z48" s="480">
        <v>3758593.20634053</v>
      </c>
      <c r="AA48" s="480">
        <v>8471801.304169802</v>
      </c>
      <c r="AB48" s="480">
        <v>1098187.7637435955</v>
      </c>
      <c r="AC48" s="44"/>
      <c r="AD48" s="181"/>
      <c r="AE48" s="181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</row>
    <row r="49" spans="1:53" ht="15" customHeight="1">
      <c r="A49" s="102"/>
      <c r="B49" s="102" t="s">
        <v>796</v>
      </c>
      <c r="C49" s="102"/>
      <c r="D49" s="492"/>
      <c r="E49" s="493">
        <v>236347988.51096585</v>
      </c>
      <c r="F49" s="480">
        <v>234962223.21023086</v>
      </c>
      <c r="G49" s="480">
        <v>211263845.19327599</v>
      </c>
      <c r="H49" s="480">
        <v>3191861.4358017403</v>
      </c>
      <c r="I49" s="480">
        <v>7485789.0380000006</v>
      </c>
      <c r="J49" s="480">
        <v>142518790.81791723</v>
      </c>
      <c r="K49" s="480">
        <v>58067403.901556939</v>
      </c>
      <c r="L49" s="480">
        <v>12538578.517174987</v>
      </c>
      <c r="M49" s="480">
        <v>4672540.994006901</v>
      </c>
      <c r="N49" s="102"/>
      <c r="O49" s="62" t="s">
        <v>754</v>
      </c>
      <c r="P49" s="102"/>
      <c r="Q49" s="46"/>
      <c r="R49" s="480">
        <v>4218854.0868501673</v>
      </c>
      <c r="S49" s="480">
        <v>1192779.0223823362</v>
      </c>
      <c r="T49" s="480">
        <v>1780236.6178990623</v>
      </c>
      <c r="U49" s="480">
        <v>417586.5910365202</v>
      </c>
      <c r="V49" s="480">
        <v>256581.20500000002</v>
      </c>
      <c r="W49" s="480">
        <v>11159799.499779964</v>
      </c>
      <c r="X49" s="480">
        <v>7081043.3644071259</v>
      </c>
      <c r="Y49" s="480">
        <v>16569.541265306121</v>
      </c>
      <c r="Z49" s="480">
        <v>4062186.5941075347</v>
      </c>
      <c r="AA49" s="480">
        <v>5084379.2357273689</v>
      </c>
      <c r="AB49" s="480">
        <v>3698613.9349924168</v>
      </c>
      <c r="AC49" s="44"/>
      <c r="AD49" s="181"/>
      <c r="AE49" s="181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</row>
    <row r="50" spans="1:53" ht="15" customHeight="1">
      <c r="A50" s="102"/>
      <c r="B50" s="102" t="s">
        <v>797</v>
      </c>
      <c r="C50" s="102"/>
      <c r="D50" s="492"/>
      <c r="E50" s="493">
        <v>463317133.32400006</v>
      </c>
      <c r="F50" s="480">
        <v>455259487.03399998</v>
      </c>
      <c r="G50" s="480">
        <v>421742569.65399998</v>
      </c>
      <c r="H50" s="480">
        <v>2804035.29</v>
      </c>
      <c r="I50" s="480">
        <v>3059521.0989999999</v>
      </c>
      <c r="J50" s="480">
        <v>332979876.99200004</v>
      </c>
      <c r="K50" s="480">
        <v>82899136.273000002</v>
      </c>
      <c r="L50" s="480">
        <v>9347746.234000003</v>
      </c>
      <c r="M50" s="480">
        <v>3256172.1890000007</v>
      </c>
      <c r="N50" s="102"/>
      <c r="O50" s="62" t="s">
        <v>756</v>
      </c>
      <c r="P50" s="102"/>
      <c r="Q50" s="46"/>
      <c r="R50" s="480">
        <v>1666086.7040000004</v>
      </c>
      <c r="S50" s="480">
        <v>309626.19600000011</v>
      </c>
      <c r="T50" s="480">
        <v>3013295.0009999997</v>
      </c>
      <c r="U50" s="480">
        <v>229964.30700000003</v>
      </c>
      <c r="V50" s="480">
        <v>872601.83700000006</v>
      </c>
      <c r="W50" s="480">
        <v>24169171.14599999</v>
      </c>
      <c r="X50" s="480">
        <v>19626418.105</v>
      </c>
      <c r="Y50" s="480">
        <v>71666.495999999999</v>
      </c>
      <c r="Z50" s="480">
        <v>4471086.5449999981</v>
      </c>
      <c r="AA50" s="480">
        <v>9544442.5930000003</v>
      </c>
      <c r="AB50" s="480">
        <v>1486796.3030000001</v>
      </c>
      <c r="AD50" s="181"/>
      <c r="AE50" s="181"/>
    </row>
    <row r="51" spans="1:53" ht="15" customHeight="1">
      <c r="A51" s="102"/>
      <c r="B51" s="102" t="s">
        <v>798</v>
      </c>
      <c r="C51" s="102"/>
      <c r="D51" s="492"/>
      <c r="E51" s="493">
        <v>500113116.99699998</v>
      </c>
      <c r="F51" s="480">
        <v>491765470.12</v>
      </c>
      <c r="G51" s="480">
        <v>438800602.28900003</v>
      </c>
      <c r="H51" s="480">
        <v>16157241.282</v>
      </c>
      <c r="I51" s="480">
        <v>15880114.344000001</v>
      </c>
      <c r="J51" s="480">
        <v>329388379.94400001</v>
      </c>
      <c r="K51" s="480">
        <v>77374866.718999982</v>
      </c>
      <c r="L51" s="480">
        <v>14105506.022</v>
      </c>
      <c r="M51" s="480">
        <v>8778759.6469999999</v>
      </c>
      <c r="N51" s="102"/>
      <c r="O51" s="62" t="s">
        <v>758</v>
      </c>
      <c r="P51" s="102"/>
      <c r="Q51" s="46"/>
      <c r="R51" s="480">
        <v>2796938.0070000002</v>
      </c>
      <c r="S51" s="480">
        <v>132159.65300000002</v>
      </c>
      <c r="T51" s="480">
        <v>2008839.459</v>
      </c>
      <c r="U51" s="480">
        <v>199796.85300000003</v>
      </c>
      <c r="V51" s="480">
        <v>189012.40299999999</v>
      </c>
      <c r="W51" s="480">
        <v>38859361.809</v>
      </c>
      <c r="X51" s="480">
        <v>23573310.330000002</v>
      </c>
      <c r="Y51" s="480">
        <v>35480.043999999994</v>
      </c>
      <c r="Z51" s="480">
        <v>15250571.435000001</v>
      </c>
      <c r="AA51" s="480">
        <v>13485749.751000002</v>
      </c>
      <c r="AB51" s="480">
        <v>5138102.8740000008</v>
      </c>
      <c r="AD51" s="181"/>
      <c r="AE51" s="181"/>
    </row>
    <row r="52" spans="1:53" ht="15" customHeight="1">
      <c r="A52" s="1045" t="s">
        <v>760</v>
      </c>
      <c r="B52" s="1045"/>
      <c r="C52" s="1045"/>
      <c r="D52" s="177"/>
      <c r="E52" s="493"/>
      <c r="F52" s="480"/>
      <c r="G52" s="480"/>
      <c r="H52" s="480"/>
      <c r="I52" s="480"/>
      <c r="J52" s="480"/>
      <c r="K52" s="480"/>
      <c r="L52" s="480"/>
      <c r="M52" s="480"/>
      <c r="N52" s="1045" t="s">
        <v>760</v>
      </c>
      <c r="O52" s="1045"/>
      <c r="P52" s="1045"/>
      <c r="Q52" s="2"/>
      <c r="R52" s="480"/>
      <c r="S52" s="480"/>
      <c r="T52" s="480"/>
      <c r="U52" s="480"/>
      <c r="V52" s="480"/>
      <c r="W52" s="480"/>
      <c r="X52" s="480"/>
      <c r="Y52" s="480"/>
      <c r="Z52" s="480"/>
      <c r="AA52" s="480"/>
      <c r="AB52" s="480"/>
      <c r="AD52" s="181"/>
      <c r="AE52" s="181"/>
    </row>
    <row r="53" spans="1:53" ht="15" customHeight="1">
      <c r="A53" s="6"/>
      <c r="B53" s="102" t="s">
        <v>156</v>
      </c>
      <c r="C53" s="6"/>
      <c r="D53" s="177"/>
      <c r="E53" s="493">
        <v>14987308.053652165</v>
      </c>
      <c r="F53" s="480">
        <v>9296717.751944378</v>
      </c>
      <c r="G53" s="480">
        <v>7574902.0747407926</v>
      </c>
      <c r="H53" s="480">
        <v>705808.95413430361</v>
      </c>
      <c r="I53" s="480">
        <v>54113.83690070876</v>
      </c>
      <c r="J53" s="480">
        <v>633894.0471547934</v>
      </c>
      <c r="K53" s="480">
        <v>6181085.2365509858</v>
      </c>
      <c r="L53" s="494">
        <v>1379070.6410723603</v>
      </c>
      <c r="M53" s="480">
        <v>97032.429421025328</v>
      </c>
      <c r="N53" s="44"/>
      <c r="O53" s="62" t="s">
        <v>741</v>
      </c>
      <c r="P53" s="44"/>
      <c r="Q53" s="231"/>
      <c r="R53" s="480">
        <v>59649.345532419808</v>
      </c>
      <c r="S53" s="480">
        <v>637881.13341136032</v>
      </c>
      <c r="T53" s="480">
        <v>363911.54443860782</v>
      </c>
      <c r="U53" s="480">
        <v>220374.27526894805</v>
      </c>
      <c r="V53" s="480">
        <v>221.91300000000001</v>
      </c>
      <c r="W53" s="480">
        <v>342745.03613121941</v>
      </c>
      <c r="X53" s="480">
        <v>2660.9322341675488</v>
      </c>
      <c r="Y53" s="491">
        <v>518.35651238178889</v>
      </c>
      <c r="Z53" s="480">
        <v>339565.74738467007</v>
      </c>
      <c r="AA53" s="480">
        <v>6450627.8556774678</v>
      </c>
      <c r="AB53" s="480">
        <v>760037.55396966776</v>
      </c>
      <c r="AD53" s="181"/>
      <c r="AE53" s="181"/>
    </row>
    <row r="54" spans="1:53" ht="15" customHeight="1">
      <c r="A54" s="6"/>
      <c r="B54" s="102" t="s">
        <v>157</v>
      </c>
      <c r="C54" s="6"/>
      <c r="D54" s="177"/>
      <c r="E54" s="493">
        <v>17871322.917241227</v>
      </c>
      <c r="F54" s="480">
        <v>10684976.89405033</v>
      </c>
      <c r="G54" s="480">
        <v>9039424.3192841243</v>
      </c>
      <c r="H54" s="480">
        <v>624203.69947979134</v>
      </c>
      <c r="I54" s="491">
        <v>48325.095595774619</v>
      </c>
      <c r="J54" s="480">
        <v>1489461.5511291879</v>
      </c>
      <c r="K54" s="480">
        <v>6877433.9730793722</v>
      </c>
      <c r="L54" s="494">
        <v>1478555.5141006936</v>
      </c>
      <c r="M54" s="480">
        <v>194725.54086769256</v>
      </c>
      <c r="N54" s="6"/>
      <c r="O54" s="62" t="s">
        <v>742</v>
      </c>
      <c r="P54" s="6"/>
      <c r="Q54" s="2"/>
      <c r="R54" s="480">
        <v>159786.09771822172</v>
      </c>
      <c r="S54" s="480">
        <v>571504.29253210814</v>
      </c>
      <c r="T54" s="480">
        <v>364670.36734504654</v>
      </c>
      <c r="U54" s="480">
        <v>161763.96022129297</v>
      </c>
      <c r="V54" s="480">
        <v>26105.255416332122</v>
      </c>
      <c r="W54" s="480">
        <v>166997.06066550559</v>
      </c>
      <c r="X54" s="480">
        <v>41.249998405283591</v>
      </c>
      <c r="Y54" s="480">
        <v>198.75000432065232</v>
      </c>
      <c r="Z54" s="480">
        <v>166757.06066277967</v>
      </c>
      <c r="AA54" s="480">
        <v>7309877.3797120303</v>
      </c>
      <c r="AB54" s="480">
        <v>123531.35652111782</v>
      </c>
      <c r="AD54" s="181"/>
      <c r="AE54" s="181"/>
    </row>
    <row r="55" spans="1:53" ht="15" customHeight="1">
      <c r="A55" s="102"/>
      <c r="B55" s="102" t="s">
        <v>158</v>
      </c>
      <c r="C55" s="102"/>
      <c r="D55" s="492"/>
      <c r="E55" s="493">
        <v>33414818.373219702</v>
      </c>
      <c r="F55" s="480">
        <v>20243538.178769741</v>
      </c>
      <c r="G55" s="480">
        <v>17060575.107320435</v>
      </c>
      <c r="H55" s="480">
        <v>1173200.843972262</v>
      </c>
      <c r="I55" s="480">
        <v>381400.10162960266</v>
      </c>
      <c r="J55" s="480">
        <v>4493014.3329979517</v>
      </c>
      <c r="K55" s="480">
        <v>11012959.828720618</v>
      </c>
      <c r="L55" s="494">
        <v>2214406.1394581445</v>
      </c>
      <c r="M55" s="480">
        <v>275416.38810073485</v>
      </c>
      <c r="N55" s="102"/>
      <c r="O55" s="62" t="s">
        <v>744</v>
      </c>
      <c r="P55" s="102"/>
      <c r="Q55" s="46"/>
      <c r="R55" s="480">
        <v>137236.39251863968</v>
      </c>
      <c r="S55" s="480">
        <v>808568.65491331334</v>
      </c>
      <c r="T55" s="480">
        <v>705733.3811204487</v>
      </c>
      <c r="U55" s="480">
        <v>257168.42361049503</v>
      </c>
      <c r="V55" s="480">
        <v>30282.899194512411</v>
      </c>
      <c r="W55" s="480">
        <v>968556.93199116539</v>
      </c>
      <c r="X55" s="480">
        <v>30990.459236150302</v>
      </c>
      <c r="Y55" s="480">
        <v>2959.945899818852</v>
      </c>
      <c r="Z55" s="480">
        <v>934606.52685519622</v>
      </c>
      <c r="AA55" s="480">
        <v>13393038.473622968</v>
      </c>
      <c r="AB55" s="480">
        <v>221758.27917301271</v>
      </c>
      <c r="AD55" s="181"/>
      <c r="AE55" s="181"/>
    </row>
    <row r="56" spans="1:53" ht="15" customHeight="1">
      <c r="A56" s="102"/>
      <c r="B56" s="102" t="s">
        <v>159</v>
      </c>
      <c r="C56" s="102"/>
      <c r="D56" s="492"/>
      <c r="E56" s="493">
        <v>74853966.11942926</v>
      </c>
      <c r="F56" s="480">
        <v>55605504.000175349</v>
      </c>
      <c r="G56" s="480">
        <v>47009848.688644856</v>
      </c>
      <c r="H56" s="480">
        <v>3806846.1253766911</v>
      </c>
      <c r="I56" s="480">
        <v>86040.365447494274</v>
      </c>
      <c r="J56" s="480">
        <v>14296579.865830204</v>
      </c>
      <c r="K56" s="480">
        <v>28820382.331990477</v>
      </c>
      <c r="L56" s="494">
        <v>5292413.2220050199</v>
      </c>
      <c r="M56" s="480">
        <v>1098680.8551355232</v>
      </c>
      <c r="N56" s="102"/>
      <c r="O56" s="62" t="s">
        <v>746</v>
      </c>
      <c r="P56" s="102"/>
      <c r="Q56" s="46"/>
      <c r="R56" s="480">
        <v>290397.67505436641</v>
      </c>
      <c r="S56" s="480">
        <v>1202137.7716085042</v>
      </c>
      <c r="T56" s="480">
        <v>2085935.5010715998</v>
      </c>
      <c r="U56" s="480">
        <v>349155.80602699239</v>
      </c>
      <c r="V56" s="480">
        <v>266105.61310803273</v>
      </c>
      <c r="W56" s="480">
        <v>3303242.0895254128</v>
      </c>
      <c r="X56" s="480">
        <v>45448.283288211853</v>
      </c>
      <c r="Y56" s="480">
        <v>10601.628146567849</v>
      </c>
      <c r="Z56" s="480">
        <v>3247192.1780906334</v>
      </c>
      <c r="AA56" s="480">
        <v>19454874.195108082</v>
      </c>
      <c r="AB56" s="480">
        <v>206412.07585412249</v>
      </c>
      <c r="AD56" s="181"/>
      <c r="AE56" s="181"/>
    </row>
    <row r="57" spans="1:53" ht="15" customHeight="1">
      <c r="A57" s="102"/>
      <c r="B57" s="102" t="s">
        <v>160</v>
      </c>
      <c r="C57" s="102"/>
      <c r="D57" s="492"/>
      <c r="E57" s="493">
        <v>91097396.48278667</v>
      </c>
      <c r="F57" s="480">
        <v>75062784.746104628</v>
      </c>
      <c r="G57" s="480">
        <v>64263076.255906776</v>
      </c>
      <c r="H57" s="480">
        <v>4741838.7992500495</v>
      </c>
      <c r="I57" s="480">
        <v>332744.38830825215</v>
      </c>
      <c r="J57" s="480">
        <v>26527930.334446836</v>
      </c>
      <c r="K57" s="480">
        <v>32660562.733901657</v>
      </c>
      <c r="L57" s="494">
        <v>6607325.6991227902</v>
      </c>
      <c r="M57" s="480">
        <v>2177641.8453818564</v>
      </c>
      <c r="N57" s="102"/>
      <c r="O57" s="62" t="s">
        <v>748</v>
      </c>
      <c r="P57" s="102"/>
      <c r="Q57" s="46"/>
      <c r="R57" s="480">
        <v>620051.85647422285</v>
      </c>
      <c r="S57" s="480">
        <v>1013179.4310735415</v>
      </c>
      <c r="T57" s="480">
        <v>1777931.0529660361</v>
      </c>
      <c r="U57" s="480">
        <v>455175.59955002053</v>
      </c>
      <c r="V57" s="480">
        <v>563345.91367711406</v>
      </c>
      <c r="W57" s="480">
        <v>4192382.7910750359</v>
      </c>
      <c r="X57" s="480">
        <v>685005.88966750039</v>
      </c>
      <c r="Y57" s="480">
        <v>19044.3614379432</v>
      </c>
      <c r="Z57" s="480">
        <v>3488332.5399695905</v>
      </c>
      <c r="AA57" s="480">
        <v>16713840.083255516</v>
      </c>
      <c r="AB57" s="480">
        <v>679228.34657347889</v>
      </c>
      <c r="AD57" s="181"/>
      <c r="AE57" s="181"/>
    </row>
    <row r="58" spans="1:53" ht="15" customHeight="1">
      <c r="A58" s="102"/>
      <c r="B58" s="102" t="s">
        <v>161</v>
      </c>
      <c r="C58" s="102"/>
      <c r="D58" s="492"/>
      <c r="E58" s="493">
        <v>189897775.75003672</v>
      </c>
      <c r="F58" s="480">
        <v>175997370.14753649</v>
      </c>
      <c r="G58" s="480">
        <v>147016931.83177447</v>
      </c>
      <c r="H58" s="480">
        <v>7783684.692439612</v>
      </c>
      <c r="I58" s="480">
        <v>1528053.8713050683</v>
      </c>
      <c r="J58" s="480">
        <v>74397185.750179321</v>
      </c>
      <c r="K58" s="480">
        <v>63308007.517850399</v>
      </c>
      <c r="L58" s="494">
        <v>15818658.147682957</v>
      </c>
      <c r="M58" s="480">
        <v>6156101.1783077819</v>
      </c>
      <c r="N58" s="102"/>
      <c r="O58" s="62" t="s">
        <v>750</v>
      </c>
      <c r="P58" s="102"/>
      <c r="Q58" s="46"/>
      <c r="R58" s="480">
        <v>2599971.4774390422</v>
      </c>
      <c r="S58" s="480">
        <v>1221370.7447828609</v>
      </c>
      <c r="T58" s="480">
        <v>3772604.1843407978</v>
      </c>
      <c r="U58" s="480">
        <v>794574.42840725754</v>
      </c>
      <c r="V58" s="480">
        <v>1274036.1344052211</v>
      </c>
      <c r="W58" s="480">
        <v>13161780.16807895</v>
      </c>
      <c r="X58" s="480">
        <v>3581393.6738170958</v>
      </c>
      <c r="Y58" s="480">
        <v>14353.81238629679</v>
      </c>
      <c r="Z58" s="480">
        <v>9566032.6818755548</v>
      </c>
      <c r="AA58" s="480">
        <v>16546756.416437091</v>
      </c>
      <c r="AB58" s="480">
        <v>2646350.8139367453</v>
      </c>
      <c r="AD58" s="181"/>
      <c r="AE58" s="181"/>
    </row>
    <row r="59" spans="1:53" ht="15" customHeight="1">
      <c r="A59" s="102"/>
      <c r="B59" s="102" t="s">
        <v>162</v>
      </c>
      <c r="C59" s="102"/>
      <c r="D59" s="492"/>
      <c r="E59" s="493">
        <v>133568750.12714139</v>
      </c>
      <c r="F59" s="480">
        <v>127792604.06910288</v>
      </c>
      <c r="G59" s="480">
        <v>111204124.48129661</v>
      </c>
      <c r="H59" s="480">
        <v>2327140.7179792407</v>
      </c>
      <c r="I59" s="480">
        <v>1177161.9185965306</v>
      </c>
      <c r="J59" s="480">
        <v>69600793.980064735</v>
      </c>
      <c r="K59" s="480">
        <v>38099027.864656106</v>
      </c>
      <c r="L59" s="494">
        <v>8967310.9144660421</v>
      </c>
      <c r="M59" s="480">
        <v>4980332.8649408994</v>
      </c>
      <c r="N59" s="102"/>
      <c r="O59" s="62" t="s">
        <v>752</v>
      </c>
      <c r="P59" s="102"/>
      <c r="Q59" s="46"/>
      <c r="R59" s="480">
        <v>1327840.6786004696</v>
      </c>
      <c r="S59" s="480">
        <v>471099.69813688897</v>
      </c>
      <c r="T59" s="480">
        <v>1291972.4165770798</v>
      </c>
      <c r="U59" s="480">
        <v>663018.98929402209</v>
      </c>
      <c r="V59" s="480">
        <v>233046.26691668053</v>
      </c>
      <c r="W59" s="480">
        <v>7621168.6733403234</v>
      </c>
      <c r="X59" s="480">
        <v>2520844.0943569681</v>
      </c>
      <c r="Y59" s="480">
        <v>408673.86126034195</v>
      </c>
      <c r="Z59" s="480">
        <v>4691650.717723011</v>
      </c>
      <c r="AA59" s="480">
        <v>6980512.59377742</v>
      </c>
      <c r="AB59" s="480">
        <v>1204366.5357390041</v>
      </c>
      <c r="AD59" s="181"/>
      <c r="AE59" s="181"/>
    </row>
    <row r="60" spans="1:53" ht="15" customHeight="1">
      <c r="A60" s="102"/>
      <c r="B60" s="102" t="s">
        <v>163</v>
      </c>
      <c r="C60" s="102"/>
      <c r="D60" s="492"/>
      <c r="E60" s="493">
        <v>177035144.30049518</v>
      </c>
      <c r="F60" s="480">
        <v>171133689.98388404</v>
      </c>
      <c r="G60" s="480">
        <v>152485628.61634144</v>
      </c>
      <c r="H60" s="480">
        <v>4937701.3429017831</v>
      </c>
      <c r="I60" s="480">
        <v>615788.49310304376</v>
      </c>
      <c r="J60" s="480">
        <v>95386312.618300423</v>
      </c>
      <c r="K60" s="480">
        <v>51545826.162036218</v>
      </c>
      <c r="L60" s="494">
        <v>10118031.034951212</v>
      </c>
      <c r="M60" s="480">
        <v>4630137.5138283102</v>
      </c>
      <c r="N60" s="102"/>
      <c r="O60" s="62" t="s">
        <v>754</v>
      </c>
      <c r="P60" s="102"/>
      <c r="Q60" s="46"/>
      <c r="R60" s="480">
        <v>1693572.1316614565</v>
      </c>
      <c r="S60" s="480">
        <v>394257.45613866474</v>
      </c>
      <c r="T60" s="480">
        <v>2242292.6287147831</v>
      </c>
      <c r="U60" s="480">
        <v>262088.15077948294</v>
      </c>
      <c r="V60" s="480">
        <v>895683.15382851369</v>
      </c>
      <c r="W60" s="480">
        <v>8530030.3325913884</v>
      </c>
      <c r="X60" s="480">
        <v>3314852.1200648649</v>
      </c>
      <c r="Y60" s="480">
        <v>8268.2774183096517</v>
      </c>
      <c r="Z60" s="480">
        <v>5206909.9351082109</v>
      </c>
      <c r="AA60" s="480">
        <v>7555388.9991462268</v>
      </c>
      <c r="AB60" s="480">
        <v>1653934.6825351731</v>
      </c>
      <c r="AD60" s="181"/>
      <c r="AE60" s="181"/>
    </row>
    <row r="61" spans="1:53" ht="15" customHeight="1">
      <c r="A61" s="102"/>
      <c r="B61" s="102" t="s">
        <v>165</v>
      </c>
      <c r="C61" s="102"/>
      <c r="D61" s="492"/>
      <c r="E61" s="493">
        <v>343123318.93519181</v>
      </c>
      <c r="F61" s="480">
        <v>333972292.34806925</v>
      </c>
      <c r="G61" s="480">
        <v>299785382.27835423</v>
      </c>
      <c r="H61" s="480">
        <v>7657889.2593608322</v>
      </c>
      <c r="I61" s="480">
        <v>4167877.6708707712</v>
      </c>
      <c r="J61" s="480">
        <v>202484333.17231986</v>
      </c>
      <c r="K61" s="480">
        <v>85475282.175802499</v>
      </c>
      <c r="L61" s="494">
        <v>16493909.809840159</v>
      </c>
      <c r="M61" s="480">
        <v>9708307.0455505159</v>
      </c>
      <c r="N61" s="102"/>
      <c r="O61" s="62" t="s">
        <v>756</v>
      </c>
      <c r="P61" s="102"/>
      <c r="Q61" s="46"/>
      <c r="R61" s="480">
        <v>2628015.996097839</v>
      </c>
      <c r="S61" s="480">
        <v>1439513.0943020643</v>
      </c>
      <c r="T61" s="480">
        <v>1708554.268942449</v>
      </c>
      <c r="U61" s="480">
        <v>598052.10631360987</v>
      </c>
      <c r="V61" s="480">
        <v>411467.29863367026</v>
      </c>
      <c r="W61" s="480">
        <v>17693000.259875216</v>
      </c>
      <c r="X61" s="480">
        <v>12147720.011320643</v>
      </c>
      <c r="Y61" s="480">
        <v>37150.451114795935</v>
      </c>
      <c r="Z61" s="480">
        <v>5508129.7974397782</v>
      </c>
      <c r="AA61" s="480">
        <v>11168277.923334884</v>
      </c>
      <c r="AB61" s="480">
        <v>2017251.3362123496</v>
      </c>
      <c r="AD61" s="181"/>
      <c r="AE61" s="181"/>
    </row>
    <row r="62" spans="1:53" ht="15" customHeight="1" thickBot="1">
      <c r="A62" s="104"/>
      <c r="B62" s="104" t="s">
        <v>164</v>
      </c>
      <c r="C62" s="104"/>
      <c r="D62" s="500"/>
      <c r="E62" s="495">
        <v>1221118136.8513064</v>
      </c>
      <c r="F62" s="488">
        <v>1202191611.8962655</v>
      </c>
      <c r="G62" s="488">
        <v>1092111567.8379083</v>
      </c>
      <c r="H62" s="488">
        <v>22416155.250999998</v>
      </c>
      <c r="I62" s="488">
        <v>27893846.324000001</v>
      </c>
      <c r="J62" s="488">
        <v>838074004.03620386</v>
      </c>
      <c r="K62" s="488">
        <v>203727562.22670415</v>
      </c>
      <c r="L62" s="488">
        <v>34784950.229602046</v>
      </c>
      <c r="M62" s="488">
        <v>16599511.240938775</v>
      </c>
      <c r="N62" s="104"/>
      <c r="O62" s="63" t="s">
        <v>758</v>
      </c>
      <c r="P62" s="104"/>
      <c r="Q62" s="232"/>
      <c r="R62" s="488">
        <v>8673612.7857959215</v>
      </c>
      <c r="S62" s="488">
        <v>576728.53</v>
      </c>
      <c r="T62" s="488">
        <v>7200801.7130000023</v>
      </c>
      <c r="U62" s="488">
        <v>652123.57586734672</v>
      </c>
      <c r="V62" s="488">
        <v>1082172.3839999998</v>
      </c>
      <c r="W62" s="488">
        <v>75295093.828755096</v>
      </c>
      <c r="X62" s="488">
        <v>51611983.88000001</v>
      </c>
      <c r="Y62" s="488">
        <v>114618.70800000001</v>
      </c>
      <c r="Z62" s="488">
        <v>23568491.240755107</v>
      </c>
      <c r="AA62" s="488">
        <v>29202185.505326532</v>
      </c>
      <c r="AB62" s="488">
        <v>10275660.550285714</v>
      </c>
      <c r="AD62" s="181"/>
      <c r="AE62" s="181"/>
    </row>
    <row r="63" spans="1:53" s="279" customFormat="1" ht="13.7" customHeight="1">
      <c r="A63" s="1110"/>
      <c r="B63" s="1110"/>
      <c r="C63" s="1110"/>
      <c r="D63" s="1110"/>
      <c r="E63" s="1110"/>
      <c r="F63" s="1110"/>
      <c r="G63" s="1110"/>
      <c r="H63" s="1110"/>
      <c r="K63" s="280"/>
      <c r="L63" s="280"/>
      <c r="M63" s="280"/>
      <c r="N63" s="1110"/>
      <c r="O63" s="1110"/>
      <c r="P63" s="1110"/>
      <c r="Q63" s="1110"/>
      <c r="R63" s="1110"/>
      <c r="S63" s="1110"/>
      <c r="T63" s="1110"/>
      <c r="U63" s="1110"/>
      <c r="V63" s="1110"/>
    </row>
    <row r="64" spans="1:53" ht="12.75" customHeight="1">
      <c r="K64" s="44"/>
      <c r="L64" s="44"/>
      <c r="M64" s="44"/>
    </row>
    <row r="65" spans="11:13">
      <c r="K65" s="44"/>
      <c r="L65" s="44"/>
      <c r="M65" s="44"/>
    </row>
    <row r="66" spans="11:13">
      <c r="K66" s="44"/>
      <c r="L66" s="44"/>
      <c r="M66" s="44"/>
    </row>
    <row r="67" spans="11:13">
      <c r="K67" s="44"/>
      <c r="L67" s="44"/>
      <c r="M67" s="44"/>
    </row>
    <row r="68" spans="11:13">
      <c r="K68" s="44"/>
      <c r="L68" s="44"/>
      <c r="M68" s="44"/>
    </row>
    <row r="69" spans="11:13">
      <c r="K69" s="44"/>
      <c r="L69" s="44"/>
      <c r="M69" s="44"/>
    </row>
    <row r="70" spans="11:13">
      <c r="K70" s="44"/>
      <c r="L70" s="44"/>
      <c r="M70" s="44"/>
    </row>
    <row r="71" spans="11:13">
      <c r="K71" s="44"/>
      <c r="L71" s="44"/>
      <c r="M71" s="44"/>
    </row>
  </sheetData>
  <mergeCells count="59">
    <mergeCell ref="A10:C10"/>
    <mergeCell ref="N19:P19"/>
    <mergeCell ref="A19:C19"/>
    <mergeCell ref="A15:C15"/>
    <mergeCell ref="N11:P11"/>
    <mergeCell ref="N14:P14"/>
    <mergeCell ref="N17:P17"/>
    <mergeCell ref="N13:P13"/>
    <mergeCell ref="E3:E5"/>
    <mergeCell ref="A8:C8"/>
    <mergeCell ref="N8:P8"/>
    <mergeCell ref="A3:C5"/>
    <mergeCell ref="A7:C7"/>
    <mergeCell ref="AB3:AB5"/>
    <mergeCell ref="N6:P6"/>
    <mergeCell ref="N3:P5"/>
    <mergeCell ref="F3:M3"/>
    <mergeCell ref="F4:F5"/>
    <mergeCell ref="L4:M4"/>
    <mergeCell ref="W4:X4"/>
    <mergeCell ref="AA3:AA5"/>
    <mergeCell ref="A63:H63"/>
    <mergeCell ref="N63:V63"/>
    <mergeCell ref="N41:P41"/>
    <mergeCell ref="A41:C41"/>
    <mergeCell ref="N52:P52"/>
    <mergeCell ref="A52:C52"/>
    <mergeCell ref="A30:C30"/>
    <mergeCell ref="N30:P30"/>
    <mergeCell ref="A23:C23"/>
    <mergeCell ref="N23:P23"/>
    <mergeCell ref="I1:M1"/>
    <mergeCell ref="G4:K4"/>
    <mergeCell ref="A9:C9"/>
    <mergeCell ref="A6:C6"/>
    <mergeCell ref="A13:C13"/>
    <mergeCell ref="A18:C18"/>
    <mergeCell ref="A1:H1"/>
    <mergeCell ref="A14:C14"/>
    <mergeCell ref="A11:C11"/>
    <mergeCell ref="N18:P18"/>
    <mergeCell ref="N16:P16"/>
    <mergeCell ref="A16:C16"/>
    <mergeCell ref="A22:C22"/>
    <mergeCell ref="N22:P22"/>
    <mergeCell ref="N1:V1"/>
    <mergeCell ref="R3:X3"/>
    <mergeCell ref="N10:P10"/>
    <mergeCell ref="N9:P9"/>
    <mergeCell ref="N7:P7"/>
    <mergeCell ref="R4:V4"/>
    <mergeCell ref="A12:C12"/>
    <mergeCell ref="A20:C20"/>
    <mergeCell ref="A17:C17"/>
    <mergeCell ref="N20:P20"/>
    <mergeCell ref="N15:P15"/>
    <mergeCell ref="A21:C21"/>
    <mergeCell ref="N21:P21"/>
    <mergeCell ref="N12:P12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2" manualBreakCount="2">
    <brk id="8" max="1048575" man="1"/>
    <brk id="13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AW63"/>
  <sheetViews>
    <sheetView view="pageBreakPreview" topLeftCell="A24" zoomScaleNormal="50" workbookViewId="0">
      <selection activeCell="A33" sqref="A33:C33"/>
    </sheetView>
  </sheetViews>
  <sheetFormatPr defaultRowHeight="15.75"/>
  <cols>
    <col min="1" max="1" width="2.28515625" style="14" customWidth="1"/>
    <col min="2" max="2" width="18.7109375" style="14" customWidth="1"/>
    <col min="3" max="3" width="2.28515625" style="14" customWidth="1"/>
    <col min="4" max="4" width="1.7109375" style="15" customWidth="1"/>
    <col min="5" max="8" width="17.140625" style="43" customWidth="1"/>
    <col min="9" max="11" width="18.28515625" style="43" customWidth="1"/>
    <col min="12" max="12" width="18.28515625" style="287" customWidth="1"/>
    <col min="13" max="13" width="18.28515625" style="14" customWidth="1"/>
    <col min="14" max="14" width="2.28515625" style="14" customWidth="1"/>
    <col min="15" max="15" width="18.7109375" style="15" customWidth="1"/>
    <col min="16" max="16" width="2.28515625" style="43" customWidth="1"/>
    <col min="17" max="17" width="1.7109375" style="43" customWidth="1"/>
    <col min="18" max="18" width="14.28515625" style="43" customWidth="1"/>
    <col min="19" max="19" width="14.85546875" style="43" customWidth="1"/>
    <col min="20" max="22" width="16.42578125" style="43" customWidth="1"/>
    <col min="23" max="27" width="16.85546875" style="43" customWidth="1"/>
    <col min="28" max="28" width="14" style="43" customWidth="1"/>
    <col min="29" max="29" width="9.140625" style="43"/>
    <col min="30" max="30" width="16" style="43" bestFit="1" customWidth="1"/>
    <col min="31" max="34" width="18.85546875" style="43" bestFit="1" customWidth="1"/>
    <col min="35" max="36" width="14.140625" style="43" bestFit="1" customWidth="1"/>
    <col min="37" max="40" width="9.28515625" style="43" bestFit="1" customWidth="1"/>
    <col min="41" max="42" width="12.85546875" style="43" bestFit="1" customWidth="1"/>
    <col min="43" max="43" width="14.140625" style="43" bestFit="1" customWidth="1"/>
    <col min="44" max="45" width="12.85546875" style="43" bestFit="1" customWidth="1"/>
    <col min="46" max="47" width="14.140625" style="43" bestFit="1" customWidth="1"/>
    <col min="48" max="48" width="11.5703125" style="43" bestFit="1" customWidth="1"/>
    <col min="49" max="49" width="14.140625" style="43" bestFit="1" customWidth="1"/>
    <col min="50" max="16384" width="9.140625" style="43"/>
  </cols>
  <sheetData>
    <row r="1" spans="1:49" s="159" customFormat="1" ht="35.1" customHeight="1">
      <c r="A1" s="1067" t="s">
        <v>566</v>
      </c>
      <c r="B1" s="1067"/>
      <c r="C1" s="1067"/>
      <c r="D1" s="1067"/>
      <c r="E1" s="1067"/>
      <c r="F1" s="1067"/>
      <c r="G1" s="1067"/>
      <c r="H1" s="1067"/>
      <c r="I1" s="1063" t="s">
        <v>423</v>
      </c>
      <c r="J1" s="1063"/>
      <c r="K1" s="1063"/>
      <c r="L1" s="1063"/>
      <c r="M1" s="1063"/>
      <c r="N1" s="1067" t="s">
        <v>566</v>
      </c>
      <c r="O1" s="1067"/>
      <c r="P1" s="1067"/>
      <c r="Q1" s="1067"/>
      <c r="R1" s="1067"/>
      <c r="S1" s="1067"/>
      <c r="T1" s="1067"/>
      <c r="U1" s="1067"/>
      <c r="V1" s="1067"/>
      <c r="W1" s="157" t="s">
        <v>424</v>
      </c>
      <c r="X1" s="157"/>
      <c r="Z1" s="157"/>
      <c r="AA1" s="157"/>
      <c r="AB1" s="157"/>
    </row>
    <row r="2" spans="1:49" ht="12.95" customHeight="1" thickBot="1">
      <c r="A2" s="43"/>
      <c r="B2" s="161"/>
      <c r="C2" s="161"/>
      <c r="D2" s="162"/>
      <c r="F2" s="479"/>
      <c r="G2" s="479"/>
      <c r="H2" s="479"/>
      <c r="I2" s="479"/>
      <c r="J2" s="479"/>
      <c r="K2" s="479"/>
      <c r="L2" s="479"/>
      <c r="M2" s="164" t="s">
        <v>351</v>
      </c>
      <c r="N2" s="43"/>
      <c r="O2" s="252"/>
      <c r="P2" s="161"/>
      <c r="Q2" s="162"/>
      <c r="AA2" s="479"/>
      <c r="AB2" s="164" t="s">
        <v>351</v>
      </c>
    </row>
    <row r="3" spans="1:49" s="254" customFormat="1" ht="15" customHeight="1">
      <c r="A3" s="1042" t="s">
        <v>25</v>
      </c>
      <c r="B3" s="1042"/>
      <c r="C3" s="1042"/>
      <c r="D3" s="165"/>
      <c r="E3" s="1039" t="s">
        <v>1010</v>
      </c>
      <c r="F3" s="1113" t="s">
        <v>149</v>
      </c>
      <c r="G3" s="1114"/>
      <c r="H3" s="1114"/>
      <c r="I3" s="1114"/>
      <c r="J3" s="1114"/>
      <c r="K3" s="1114"/>
      <c r="L3" s="1114"/>
      <c r="M3" s="1114"/>
      <c r="N3" s="1042" t="s">
        <v>25</v>
      </c>
      <c r="O3" s="1042"/>
      <c r="P3" s="1042"/>
      <c r="Q3" s="253"/>
      <c r="R3" s="1113" t="s">
        <v>149</v>
      </c>
      <c r="S3" s="1114"/>
      <c r="T3" s="1114"/>
      <c r="U3" s="1114"/>
      <c r="V3" s="1114"/>
      <c r="W3" s="1114"/>
      <c r="X3" s="1114"/>
      <c r="Y3" s="1114"/>
      <c r="Z3" s="1115"/>
      <c r="AA3" s="1039" t="s">
        <v>1011</v>
      </c>
      <c r="AB3" s="1046" t="s">
        <v>1015</v>
      </c>
    </row>
    <row r="4" spans="1:49" s="254" customFormat="1" ht="15" customHeight="1">
      <c r="A4" s="1043"/>
      <c r="B4" s="1043"/>
      <c r="C4" s="1043"/>
      <c r="D4" s="170"/>
      <c r="E4" s="1040"/>
      <c r="F4" s="1051" t="s">
        <v>1013</v>
      </c>
      <c r="G4" s="1116" t="s">
        <v>1014</v>
      </c>
      <c r="H4" s="1117"/>
      <c r="I4" s="1117"/>
      <c r="J4" s="1117"/>
      <c r="K4" s="1119"/>
      <c r="L4" s="1116" t="s">
        <v>194</v>
      </c>
      <c r="M4" s="1117"/>
      <c r="N4" s="1043"/>
      <c r="O4" s="1043"/>
      <c r="P4" s="1043"/>
      <c r="Q4" s="170"/>
      <c r="R4" s="1116" t="s">
        <v>195</v>
      </c>
      <c r="S4" s="1117"/>
      <c r="T4" s="1117"/>
      <c r="U4" s="1117"/>
      <c r="V4" s="1117"/>
      <c r="W4" s="1069" t="s">
        <v>76</v>
      </c>
      <c r="X4" s="1069"/>
      <c r="Y4" s="283" t="s">
        <v>522</v>
      </c>
      <c r="Z4" s="284"/>
      <c r="AA4" s="1040"/>
      <c r="AB4" s="1047"/>
    </row>
    <row r="5" spans="1:49" s="259" customFormat="1" ht="48" customHeight="1">
      <c r="A5" s="1044"/>
      <c r="B5" s="1044"/>
      <c r="C5" s="1044"/>
      <c r="D5" s="174"/>
      <c r="E5" s="1041"/>
      <c r="F5" s="1052"/>
      <c r="G5" s="175" t="s">
        <v>70</v>
      </c>
      <c r="H5" s="176" t="s">
        <v>87</v>
      </c>
      <c r="I5" s="257" t="s">
        <v>71</v>
      </c>
      <c r="J5" s="175" t="s">
        <v>414</v>
      </c>
      <c r="K5" s="258" t="s">
        <v>79</v>
      </c>
      <c r="L5" s="175" t="s">
        <v>70</v>
      </c>
      <c r="M5" s="175" t="s">
        <v>72</v>
      </c>
      <c r="N5" s="1044"/>
      <c r="O5" s="1044"/>
      <c r="P5" s="1044"/>
      <c r="Q5" s="174"/>
      <c r="R5" s="175" t="s">
        <v>519</v>
      </c>
      <c r="S5" s="175" t="s">
        <v>73</v>
      </c>
      <c r="T5" s="175" t="s">
        <v>74</v>
      </c>
      <c r="U5" s="175" t="s">
        <v>524</v>
      </c>
      <c r="V5" s="175" t="s">
        <v>523</v>
      </c>
      <c r="W5" s="257" t="s">
        <v>70</v>
      </c>
      <c r="X5" s="176" t="s">
        <v>64</v>
      </c>
      <c r="Y5" s="176" t="s">
        <v>75</v>
      </c>
      <c r="Z5" s="176" t="s">
        <v>76</v>
      </c>
      <c r="AA5" s="1041"/>
      <c r="AB5" s="1048"/>
    </row>
    <row r="6" spans="1:49" s="181" customFormat="1" ht="24" hidden="1" customHeight="1">
      <c r="A6" s="1049" t="s">
        <v>878</v>
      </c>
      <c r="B6" s="1049"/>
      <c r="C6" s="1049"/>
      <c r="D6" s="2"/>
      <c r="E6" s="178">
        <v>935542435</v>
      </c>
      <c r="F6" s="179">
        <v>868143845</v>
      </c>
      <c r="G6" s="179">
        <v>597130155</v>
      </c>
      <c r="H6" s="179">
        <v>37601085</v>
      </c>
      <c r="I6" s="179">
        <v>19002633</v>
      </c>
      <c r="J6" s="179">
        <v>217723483</v>
      </c>
      <c r="K6" s="179">
        <v>322802954</v>
      </c>
      <c r="L6" s="179">
        <v>166687249</v>
      </c>
      <c r="M6" s="179">
        <v>38654505</v>
      </c>
      <c r="N6" s="1049" t="s">
        <v>878</v>
      </c>
      <c r="O6" s="1049"/>
      <c r="P6" s="1049"/>
      <c r="Q6" s="2"/>
      <c r="R6" s="183">
        <v>15468328</v>
      </c>
      <c r="S6" s="183">
        <v>21044543</v>
      </c>
      <c r="T6" s="183">
        <v>55815965</v>
      </c>
      <c r="U6" s="183">
        <v>20748737</v>
      </c>
      <c r="V6" s="183">
        <v>14955171</v>
      </c>
      <c r="W6" s="183">
        <f>Z6</f>
        <v>104326441</v>
      </c>
      <c r="X6" s="278" t="s">
        <v>16</v>
      </c>
      <c r="Y6" s="278" t="s">
        <v>16</v>
      </c>
      <c r="Z6" s="183">
        <v>104326441</v>
      </c>
      <c r="AA6" s="183">
        <v>76453319</v>
      </c>
      <c r="AB6" s="183">
        <v>9054729</v>
      </c>
    </row>
    <row r="7" spans="1:49" s="181" customFormat="1" ht="24" hidden="1" customHeight="1">
      <c r="A7" s="1045" t="s">
        <v>879</v>
      </c>
      <c r="B7" s="1045"/>
      <c r="C7" s="1045"/>
      <c r="D7" s="2"/>
      <c r="E7" s="182">
        <v>1265186892.827142</v>
      </c>
      <c r="F7" s="183">
        <v>1204890205.5401511</v>
      </c>
      <c r="G7" s="183">
        <v>860664202.23223579</v>
      </c>
      <c r="H7" s="183">
        <v>61627792.47016219</v>
      </c>
      <c r="I7" s="183">
        <v>25981233.91723733</v>
      </c>
      <c r="J7" s="183">
        <v>414187546.63982821</v>
      </c>
      <c r="K7" s="183">
        <v>358867629.20500857</v>
      </c>
      <c r="L7" s="183">
        <f>182036250.424962-Y7</f>
        <v>181825901.45501566</v>
      </c>
      <c r="M7" s="183">
        <v>65227930.940402821</v>
      </c>
      <c r="N7" s="1045" t="s">
        <v>879</v>
      </c>
      <c r="O7" s="1045"/>
      <c r="P7" s="1045"/>
      <c r="Q7" s="2"/>
      <c r="R7" s="183">
        <v>17662903.995990962</v>
      </c>
      <c r="S7" s="183">
        <v>21315901.462025888</v>
      </c>
      <c r="T7" s="183">
        <v>50819366.142948896</v>
      </c>
      <c r="U7" s="183">
        <v>13400426.495378332</v>
      </c>
      <c r="V7" s="183">
        <v>13399372.418269351</v>
      </c>
      <c r="W7" s="183">
        <f>Y7+Z7</f>
        <v>162400101.85289735</v>
      </c>
      <c r="X7" s="278" t="s">
        <v>16</v>
      </c>
      <c r="Y7" s="183">
        <v>210348.96994636179</v>
      </c>
      <c r="Z7" s="183">
        <v>162189752.88295099</v>
      </c>
      <c r="AA7" s="183">
        <v>78676303.587583244</v>
      </c>
      <c r="AB7" s="183">
        <v>18379616.300594278</v>
      </c>
    </row>
    <row r="8" spans="1:49" s="181" customFormat="1" ht="24" hidden="1" customHeight="1">
      <c r="A8" s="1045" t="s">
        <v>917</v>
      </c>
      <c r="B8" s="1045"/>
      <c r="C8" s="1045"/>
      <c r="D8" s="2"/>
      <c r="E8" s="182">
        <f>F8+AA8-AB8</f>
        <v>1013232752</v>
      </c>
      <c r="F8" s="183">
        <f>G8+L8+W8</f>
        <v>1002605338</v>
      </c>
      <c r="G8" s="183">
        <v>649592760</v>
      </c>
      <c r="H8" s="183">
        <v>33961983</v>
      </c>
      <c r="I8" s="183">
        <v>12274553</v>
      </c>
      <c r="J8" s="183">
        <v>331576729</v>
      </c>
      <c r="K8" s="183">
        <v>271779495</v>
      </c>
      <c r="L8" s="183">
        <v>346614534</v>
      </c>
      <c r="M8" s="183">
        <v>82824847</v>
      </c>
      <c r="N8" s="1045" t="s">
        <v>917</v>
      </c>
      <c r="O8" s="1045"/>
      <c r="P8" s="1045"/>
      <c r="Q8" s="2"/>
      <c r="R8" s="183">
        <v>19637804</v>
      </c>
      <c r="S8" s="183">
        <v>25101789</v>
      </c>
      <c r="T8" s="183">
        <v>152670751.45999956</v>
      </c>
      <c r="U8" s="183">
        <v>41428868.540000141</v>
      </c>
      <c r="V8" s="183">
        <v>24950474</v>
      </c>
      <c r="W8" s="183">
        <v>6398044</v>
      </c>
      <c r="X8" s="278" t="s">
        <v>16</v>
      </c>
      <c r="Y8" s="278" t="s">
        <v>16</v>
      </c>
      <c r="Z8" s="183">
        <v>6398044</v>
      </c>
      <c r="AA8" s="183">
        <v>11727329</v>
      </c>
      <c r="AB8" s="183">
        <v>1099915</v>
      </c>
    </row>
    <row r="9" spans="1:49" s="181" customFormat="1" ht="19.5" hidden="1" customHeight="1">
      <c r="A9" s="1045" t="s">
        <v>918</v>
      </c>
      <c r="B9" s="1045"/>
      <c r="C9" s="1045"/>
      <c r="D9" s="2"/>
      <c r="E9" s="262">
        <v>937701317.52802277</v>
      </c>
      <c r="F9" s="261">
        <v>918177961.13841772</v>
      </c>
      <c r="G9" s="183">
        <v>647532310.41547668</v>
      </c>
      <c r="H9" s="183">
        <v>52581956.153102256</v>
      </c>
      <c r="I9" s="183">
        <v>10688689.552511062</v>
      </c>
      <c r="J9" s="183">
        <v>276449626.26490414</v>
      </c>
      <c r="K9" s="183">
        <v>307812038.4449591</v>
      </c>
      <c r="L9" s="183">
        <f>171368237.857491-Y9</f>
        <v>171106026.59127441</v>
      </c>
      <c r="M9" s="183">
        <v>54210746.42529235</v>
      </c>
      <c r="N9" s="1045" t="s">
        <v>918</v>
      </c>
      <c r="O9" s="1045"/>
      <c r="P9" s="1045"/>
      <c r="Q9" s="2"/>
      <c r="R9" s="183">
        <v>12495561.607546957</v>
      </c>
      <c r="S9" s="183">
        <v>19760352.098533135</v>
      </c>
      <c r="T9" s="183">
        <v>47504333.448358849</v>
      </c>
      <c r="U9" s="183">
        <v>29967979.864939988</v>
      </c>
      <c r="V9" s="183">
        <v>7167053.1466036355</v>
      </c>
      <c r="W9" s="183">
        <f>Y9+Z9</f>
        <v>99539624.131666765</v>
      </c>
      <c r="X9" s="278" t="s">
        <v>16</v>
      </c>
      <c r="Y9" s="183">
        <v>262211.26621657744</v>
      </c>
      <c r="Z9" s="183">
        <v>99277412.865450189</v>
      </c>
      <c r="AA9" s="183">
        <v>56690793.854573004</v>
      </c>
      <c r="AB9" s="183">
        <v>37167437.464967608</v>
      </c>
    </row>
    <row r="10" spans="1:49" s="181" customFormat="1" ht="19.5" hidden="1" customHeight="1">
      <c r="A10" s="1045" t="s">
        <v>919</v>
      </c>
      <c r="B10" s="1045"/>
      <c r="C10" s="1045"/>
      <c r="D10" s="2"/>
      <c r="E10" s="262">
        <v>1149896911.6818821</v>
      </c>
      <c r="F10" s="261">
        <v>1106867327.1392467</v>
      </c>
      <c r="G10" s="183">
        <v>817188245.88725257</v>
      </c>
      <c r="H10" s="183">
        <v>141809653.47389013</v>
      </c>
      <c r="I10" s="183">
        <v>20316280.878726214</v>
      </c>
      <c r="J10" s="183">
        <v>296025460.82286692</v>
      </c>
      <c r="K10" s="183">
        <v>359036850.71176863</v>
      </c>
      <c r="L10" s="183">
        <v>174244726.92752141</v>
      </c>
      <c r="M10" s="183">
        <v>56668654.987001732</v>
      </c>
      <c r="N10" s="1045" t="s">
        <v>919</v>
      </c>
      <c r="O10" s="1045"/>
      <c r="P10" s="1045"/>
      <c r="Q10" s="2"/>
      <c r="R10" s="183">
        <v>21977357.452698626</v>
      </c>
      <c r="S10" s="183">
        <v>20405194.156797897</v>
      </c>
      <c r="T10" s="183">
        <v>53380339.317722403</v>
      </c>
      <c r="U10" s="183">
        <v>14544588.909446089</v>
      </c>
      <c r="V10" s="183">
        <v>7268592.103854835</v>
      </c>
      <c r="W10" s="183">
        <v>115434354.32447402</v>
      </c>
      <c r="X10" s="183">
        <v>57305211.741886877</v>
      </c>
      <c r="Y10" s="183">
        <v>200175.56460030255</v>
      </c>
      <c r="Z10" s="183">
        <v>57928967.017986692</v>
      </c>
      <c r="AA10" s="183">
        <v>56317162.047994226</v>
      </c>
      <c r="AB10" s="183">
        <v>13287577.505359702</v>
      </c>
    </row>
    <row r="11" spans="1:49" s="181" customFormat="1" ht="19.5" hidden="1" customHeight="1">
      <c r="A11" s="1045" t="s">
        <v>920</v>
      </c>
      <c r="B11" s="1045"/>
      <c r="C11" s="1045"/>
      <c r="D11" s="2"/>
      <c r="E11" s="149">
        <v>1155096330.3884003</v>
      </c>
      <c r="F11" s="149">
        <v>1118583919.8709385</v>
      </c>
      <c r="G11" s="50">
        <v>844266328.09188735</v>
      </c>
      <c r="H11" s="50">
        <v>83545723.626557037</v>
      </c>
      <c r="I11" s="50">
        <v>16213505.051686004</v>
      </c>
      <c r="J11" s="50">
        <v>331835129.9245007</v>
      </c>
      <c r="K11" s="50">
        <v>412671969.48914409</v>
      </c>
      <c r="L11" s="50">
        <v>157410445.72816199</v>
      </c>
      <c r="M11" s="50">
        <v>51170554.744952828</v>
      </c>
      <c r="N11" s="1045" t="s">
        <v>920</v>
      </c>
      <c r="O11" s="1045"/>
      <c r="P11" s="1045"/>
      <c r="Q11" s="2"/>
      <c r="R11" s="50">
        <v>13958337.893071853</v>
      </c>
      <c r="S11" s="50">
        <v>16788420.568408035</v>
      </c>
      <c r="T11" s="50">
        <v>52551477.976373933</v>
      </c>
      <c r="U11" s="50">
        <v>11196551.862239618</v>
      </c>
      <c r="V11" s="50">
        <v>11745102.683115313</v>
      </c>
      <c r="W11" s="50">
        <v>116907146.05088861</v>
      </c>
      <c r="X11" s="50">
        <v>60633284.890478961</v>
      </c>
      <c r="Y11" s="50">
        <v>260847.84887009184</v>
      </c>
      <c r="Z11" s="50">
        <v>56013013.311539777</v>
      </c>
      <c r="AA11" s="50">
        <v>54090675.056642227</v>
      </c>
      <c r="AB11" s="50">
        <v>17578264.539178129</v>
      </c>
      <c r="AD11" s="181">
        <f>SUM(G11:G12,G14)</f>
        <v>3255980919.5758772</v>
      </c>
      <c r="AE11" s="181">
        <f>SUM(H11:H12,H14)</f>
        <v>253958658.72148645</v>
      </c>
      <c r="AF11" s="181">
        <f>SUM(I11:I12,I14)</f>
        <v>65442908.265531957</v>
      </c>
      <c r="AG11" s="181">
        <f>SUM(J11:J12,J14)</f>
        <v>1711511970.0758917</v>
      </c>
      <c r="AH11" s="181">
        <f>SUM(K11:K12,K14)</f>
        <v>1225067382.5129673</v>
      </c>
      <c r="AI11" s="181">
        <f t="shared" ref="AI11:AV11" si="0">SUM(L11:L12,L14)</f>
        <v>484302238.48197353</v>
      </c>
      <c r="AJ11" s="181">
        <f>SUM(M11:M12,M14)</f>
        <v>167366375.99631289</v>
      </c>
      <c r="AK11" s="181">
        <f t="shared" si="0"/>
        <v>0</v>
      </c>
      <c r="AL11" s="181">
        <f t="shared" si="0"/>
        <v>0</v>
      </c>
      <c r="AM11" s="181">
        <f t="shared" si="0"/>
        <v>0</v>
      </c>
      <c r="AN11" s="181">
        <f t="shared" si="0"/>
        <v>0</v>
      </c>
      <c r="AO11" s="181">
        <f>SUM(R11:R12,R14)</f>
        <v>53356550.435466476</v>
      </c>
      <c r="AP11" s="181">
        <f t="shared" si="0"/>
        <v>50226671.311238728</v>
      </c>
      <c r="AQ11" s="181">
        <f t="shared" si="0"/>
        <v>153417253.37000942</v>
      </c>
      <c r="AR11" s="181">
        <f t="shared" si="0"/>
        <v>35755109.148843318</v>
      </c>
      <c r="AS11" s="181">
        <f t="shared" si="0"/>
        <v>24180278.220102184</v>
      </c>
      <c r="AT11" s="181">
        <f t="shared" si="0"/>
        <v>364461830.04771876</v>
      </c>
      <c r="AU11" s="181">
        <f t="shared" si="0"/>
        <v>203479062.26744944</v>
      </c>
      <c r="AV11" s="181">
        <f t="shared" si="0"/>
        <v>1102409.1871397241</v>
      </c>
      <c r="AW11" s="181">
        <f>SUM(Z11:Z12,Z14)</f>
        <v>159880358.59312946</v>
      </c>
    </row>
    <row r="12" spans="1:49" s="181" customFormat="1" ht="19.5" hidden="1" customHeight="1">
      <c r="A12" s="1045" t="s">
        <v>921</v>
      </c>
      <c r="B12" s="1045"/>
      <c r="C12" s="1045"/>
      <c r="D12" s="2"/>
      <c r="E12" s="149">
        <v>1161649372.0330591</v>
      </c>
      <c r="F12" s="149">
        <v>1118819839.4686251</v>
      </c>
      <c r="G12" s="50">
        <v>840124875.26148772</v>
      </c>
      <c r="H12" s="50">
        <v>59000259.028558321</v>
      </c>
      <c r="I12" s="50">
        <v>22343556.438847698</v>
      </c>
      <c r="J12" s="50">
        <v>368720316.52669519</v>
      </c>
      <c r="K12" s="50">
        <v>390060743.2673859</v>
      </c>
      <c r="L12" s="50">
        <v>157581900.42178664</v>
      </c>
      <c r="M12" s="50">
        <v>59212231.787924983</v>
      </c>
      <c r="N12" s="1045" t="s">
        <v>921</v>
      </c>
      <c r="O12" s="1045"/>
      <c r="P12" s="1045"/>
      <c r="Q12" s="2"/>
      <c r="R12" s="50">
        <v>17144986.635280542</v>
      </c>
      <c r="S12" s="50">
        <v>17007790.186960321</v>
      </c>
      <c r="T12" s="50">
        <v>46901162.181573041</v>
      </c>
      <c r="U12" s="50">
        <v>11922890.316502675</v>
      </c>
      <c r="V12" s="50">
        <v>5392839.3135451013</v>
      </c>
      <c r="W12" s="50">
        <v>121113063.78535204</v>
      </c>
      <c r="X12" s="50">
        <v>64287966.028651543</v>
      </c>
      <c r="Y12" s="50">
        <v>218282.99935192775</v>
      </c>
      <c r="Z12" s="50">
        <v>56606814.757348619</v>
      </c>
      <c r="AA12" s="50">
        <v>65462529.495163396</v>
      </c>
      <c r="AB12" s="50">
        <v>22632996.930729311</v>
      </c>
      <c r="AE12" s="263">
        <f>AE11/$AD$11</f>
        <v>7.7997588129161091E-2</v>
      </c>
      <c r="AF12" s="263">
        <f>AF11/$AD$11</f>
        <v>2.0099291083700982E-2</v>
      </c>
      <c r="AG12" s="263">
        <f>AG11/$AD$11</f>
        <v>0.5256517198199161</v>
      </c>
      <c r="AH12" s="263">
        <f>AH11/$AD$11</f>
        <v>0.37625140096722193</v>
      </c>
      <c r="AJ12" s="181">
        <f>AJ11/$AI$11</f>
        <v>0.34558249518093548</v>
      </c>
      <c r="AO12" s="181">
        <f>AO11/$AI$11</f>
        <v>0.1101720087082614</v>
      </c>
      <c r="AP12" s="181">
        <f>AP11/$AI$11</f>
        <v>0.10370935197134803</v>
      </c>
      <c r="AQ12" s="181">
        <f>AQ11/$AI$11</f>
        <v>0.31677997989621071</v>
      </c>
      <c r="AR12" s="181">
        <f>AR11/$AI$11</f>
        <v>7.3828089791441634E-2</v>
      </c>
      <c r="AS12" s="181">
        <f>AS11/$AI$11</f>
        <v>4.9928074451801675E-2</v>
      </c>
      <c r="AU12" s="181">
        <f>AU11/$AT$11</f>
        <v>0.55830006187700931</v>
      </c>
      <c r="AV12" s="181">
        <f>AV11/$AT$11</f>
        <v>3.0247589630864402E-3</v>
      </c>
      <c r="AW12" s="181">
        <f>AW11/$AT$11</f>
        <v>0.43867517915990384</v>
      </c>
    </row>
    <row r="13" spans="1:49" s="181" customFormat="1" ht="18.600000000000001" hidden="1" customHeight="1">
      <c r="A13" s="1045" t="s">
        <v>922</v>
      </c>
      <c r="B13" s="1045"/>
      <c r="C13" s="1045"/>
      <c r="D13" s="2"/>
      <c r="E13" s="262">
        <f>F13+AA13-AB13</f>
        <v>1869544789.1675606</v>
      </c>
      <c r="F13" s="261">
        <f>G13+L13+W13</f>
        <v>1821408609.7602091</v>
      </c>
      <c r="G13" s="261">
        <f>H13+I13+J13+K13</f>
        <v>1527930552.4358261</v>
      </c>
      <c r="H13" s="261">
        <v>100844952.89743455</v>
      </c>
      <c r="I13" s="50">
        <v>25986855.63521735</v>
      </c>
      <c r="J13" s="261">
        <v>914634281.11362016</v>
      </c>
      <c r="K13" s="50">
        <v>486464462.78955406</v>
      </c>
      <c r="L13" s="50">
        <v>172340597.70616007</v>
      </c>
      <c r="M13" s="50">
        <f>$L$13*AJ12</f>
        <v>59557893.776268601</v>
      </c>
      <c r="N13" s="1045" t="s">
        <v>922</v>
      </c>
      <c r="O13" s="1045"/>
      <c r="P13" s="1045"/>
      <c r="Q13" s="2"/>
      <c r="R13" s="50">
        <f>$L$13*AO12</f>
        <v>18987109.831270043</v>
      </c>
      <c r="S13" s="50">
        <f>$L$13*AP12</f>
        <v>17873331.706460651</v>
      </c>
      <c r="T13" s="50">
        <f>$L$13*AQ12</f>
        <v>54594051.076658323</v>
      </c>
      <c r="U13" s="50">
        <f>$L$13*AR12</f>
        <v>12723577.122161105</v>
      </c>
      <c r="V13" s="50">
        <f>$L$13*AS12</f>
        <v>8604634.1933411602</v>
      </c>
      <c r="W13" s="50">
        <v>121137459.61822291</v>
      </c>
      <c r="X13" s="50">
        <f>$W$13*AU12</f>
        <v>67631051.20047757</v>
      </c>
      <c r="Y13" s="50">
        <f>$W$13*AV12</f>
        <v>366411.61674574146</v>
      </c>
      <c r="Z13" s="50">
        <f>$W$13*AW12</f>
        <v>53139996.800999552</v>
      </c>
      <c r="AA13" s="50">
        <v>66151616.111287139</v>
      </c>
      <c r="AB13" s="50">
        <v>18015436.703935511</v>
      </c>
    </row>
    <row r="14" spans="1:49" s="181" customFormat="1" ht="18.600000000000001" hidden="1" customHeight="1">
      <c r="A14" s="1045" t="s">
        <v>923</v>
      </c>
      <c r="B14" s="1045"/>
      <c r="C14" s="1045"/>
      <c r="D14" s="2"/>
      <c r="E14" s="262">
        <f>F14+AA14-AB14</f>
        <v>1916344905.2595606</v>
      </c>
      <c r="F14" s="261">
        <f>G14+L14+W14</f>
        <v>1867341228.7660055</v>
      </c>
      <c r="G14" s="261">
        <f>H14+I14+J14+K14</f>
        <v>1571589716.2225025</v>
      </c>
      <c r="H14" s="261">
        <v>111412676.0663711</v>
      </c>
      <c r="I14" s="50">
        <v>26885846.774998259</v>
      </c>
      <c r="J14" s="261">
        <v>1010956523.6246958</v>
      </c>
      <c r="K14" s="50">
        <v>422334669.7564373</v>
      </c>
      <c r="L14" s="50">
        <v>169309892.3320249</v>
      </c>
      <c r="M14" s="50">
        <v>56983589.463435084</v>
      </c>
      <c r="N14" s="1045" t="s">
        <v>923</v>
      </c>
      <c r="O14" s="1045"/>
      <c r="P14" s="1045"/>
      <c r="Q14" s="2"/>
      <c r="R14" s="50">
        <v>22253225.907114081</v>
      </c>
      <c r="S14" s="50">
        <v>16430460.555870375</v>
      </c>
      <c r="T14" s="50">
        <v>53964613.212062433</v>
      </c>
      <c r="U14" s="50">
        <v>12635666.970101021</v>
      </c>
      <c r="V14" s="50">
        <v>7042336.2234417666</v>
      </c>
      <c r="W14" s="50">
        <v>126441620.21147814</v>
      </c>
      <c r="X14" s="50">
        <v>78557811.34831892</v>
      </c>
      <c r="Y14" s="50">
        <v>623278.33891770453</v>
      </c>
      <c r="Z14" s="50">
        <v>47260530.524241075</v>
      </c>
      <c r="AA14" s="50">
        <v>72698499.859068632</v>
      </c>
      <c r="AB14" s="50">
        <v>23694823.365513492</v>
      </c>
    </row>
    <row r="15" spans="1:49" s="181" customFormat="1" ht="18.600000000000001" hidden="1" customHeight="1">
      <c r="A15" s="1045" t="s">
        <v>924</v>
      </c>
      <c r="B15" s="1045"/>
      <c r="C15" s="1045"/>
      <c r="D15" s="2"/>
      <c r="E15" s="262">
        <f>F15+AA15-AB15</f>
        <v>1673648466.1110883</v>
      </c>
      <c r="F15" s="261">
        <f>G15+L15+W15</f>
        <v>1608064677.7996874</v>
      </c>
      <c r="G15" s="261">
        <f>H15+I15+J15+K15</f>
        <v>1330088835.0550394</v>
      </c>
      <c r="H15" s="261">
        <v>79016195.464908555</v>
      </c>
      <c r="I15" s="183">
        <v>24791256.296694715</v>
      </c>
      <c r="J15" s="261">
        <v>779494678.67999995</v>
      </c>
      <c r="K15" s="183">
        <v>446786704.6134361</v>
      </c>
      <c r="L15" s="183">
        <v>154817671.96891436</v>
      </c>
      <c r="M15" s="183">
        <v>43800542.707088277</v>
      </c>
      <c r="N15" s="1045" t="s">
        <v>924</v>
      </c>
      <c r="O15" s="1045"/>
      <c r="P15" s="1045"/>
      <c r="Q15" s="2"/>
      <c r="R15" s="183">
        <v>20952760.835444406</v>
      </c>
      <c r="S15" s="183">
        <v>17339563.473829731</v>
      </c>
      <c r="T15" s="183">
        <v>54520179.076550961</v>
      </c>
      <c r="U15" s="183">
        <v>13294329.805591609</v>
      </c>
      <c r="V15" s="183">
        <v>4910296.0704094805</v>
      </c>
      <c r="W15" s="183">
        <v>123158170.77573361</v>
      </c>
      <c r="X15" s="183">
        <v>73091234.90766561</v>
      </c>
      <c r="Y15" s="183">
        <v>163944.0309401046</v>
      </c>
      <c r="Z15" s="183">
        <v>49902991.837127797</v>
      </c>
      <c r="AA15" s="183">
        <v>85637184.368471995</v>
      </c>
      <c r="AB15" s="183">
        <v>20053396.057071295</v>
      </c>
    </row>
    <row r="16" spans="1:49" s="181" customFormat="1" ht="18" hidden="1" customHeight="1">
      <c r="A16" s="1045" t="s">
        <v>925</v>
      </c>
      <c r="B16" s="1045"/>
      <c r="C16" s="1045"/>
      <c r="D16" s="2"/>
      <c r="E16" s="262">
        <v>1729207450.365438</v>
      </c>
      <c r="F16" s="261">
        <v>1650321330.5401149</v>
      </c>
      <c r="G16" s="261">
        <v>1401775308.9063144</v>
      </c>
      <c r="H16" s="261">
        <v>63098015.97606001</v>
      </c>
      <c r="I16" s="183">
        <v>26089338.459277585</v>
      </c>
      <c r="J16" s="261">
        <v>881921579.78337991</v>
      </c>
      <c r="K16" s="183">
        <v>430666374.68759632</v>
      </c>
      <c r="L16" s="183">
        <v>136562057.95076898</v>
      </c>
      <c r="M16" s="183">
        <v>37835957.86405126</v>
      </c>
      <c r="N16" s="1045" t="s">
        <v>925</v>
      </c>
      <c r="O16" s="1045"/>
      <c r="P16" s="1045"/>
      <c r="Q16" s="2"/>
      <c r="R16" s="183">
        <v>14980218.707151899</v>
      </c>
      <c r="S16" s="183">
        <v>17222176.38372235</v>
      </c>
      <c r="T16" s="183">
        <v>44131635.886311285</v>
      </c>
      <c r="U16" s="183">
        <v>16990136.939101957</v>
      </c>
      <c r="V16" s="183">
        <v>5401932.170430324</v>
      </c>
      <c r="W16" s="183">
        <v>111983963.68303233</v>
      </c>
      <c r="X16" s="183">
        <v>64510374.726414204</v>
      </c>
      <c r="Y16" s="183">
        <v>254261.95056054977</v>
      </c>
      <c r="Z16" s="183">
        <v>47219327.006057613</v>
      </c>
      <c r="AA16" s="183">
        <v>100086642.83445083</v>
      </c>
      <c r="AB16" s="183">
        <v>21200523.00912872</v>
      </c>
    </row>
    <row r="17" spans="1:28" s="181" customFormat="1" ht="19.5" hidden="1" customHeight="1">
      <c r="A17" s="1045" t="s">
        <v>926</v>
      </c>
      <c r="B17" s="1045"/>
      <c r="C17" s="1045"/>
      <c r="D17" s="2"/>
      <c r="E17" s="245">
        <v>1961487443.5277247</v>
      </c>
      <c r="F17" s="245">
        <v>1862461779.7014384</v>
      </c>
      <c r="G17" s="245">
        <v>1592699415.4592865</v>
      </c>
      <c r="H17" s="245">
        <v>56035079.219651394</v>
      </c>
      <c r="I17" s="245">
        <v>20293166.304085318</v>
      </c>
      <c r="J17" s="245">
        <v>1037285061.5019439</v>
      </c>
      <c r="K17" s="245">
        <v>479086108.43360746</v>
      </c>
      <c r="L17" s="245">
        <v>147553416.03823197</v>
      </c>
      <c r="M17" s="245">
        <v>37361463.478440605</v>
      </c>
      <c r="N17" s="1045" t="s">
        <v>926</v>
      </c>
      <c r="O17" s="1045"/>
      <c r="P17" s="1045"/>
      <c r="Q17" s="2"/>
      <c r="R17" s="245">
        <v>18262964.361920636</v>
      </c>
      <c r="S17" s="245">
        <v>17706249.831961978</v>
      </c>
      <c r="T17" s="245">
        <v>49144777.729064912</v>
      </c>
      <c r="U17" s="245">
        <v>15886168.037449973</v>
      </c>
      <c r="V17" s="245">
        <v>9191792.5993934143</v>
      </c>
      <c r="W17" s="245">
        <v>122208948.20392454</v>
      </c>
      <c r="X17" s="245">
        <v>71156047.930085033</v>
      </c>
      <c r="Y17" s="245">
        <v>352436.01569032727</v>
      </c>
      <c r="Z17" s="245">
        <v>50700464.258149348</v>
      </c>
      <c r="AA17" s="245">
        <v>118557832.6993084</v>
      </c>
      <c r="AB17" s="245">
        <v>19532168.87302703</v>
      </c>
    </row>
    <row r="18" spans="1:28" s="181" customFormat="1" ht="19.5" customHeight="1">
      <c r="A18" s="1045" t="s">
        <v>927</v>
      </c>
      <c r="B18" s="1045"/>
      <c r="C18" s="1045"/>
      <c r="D18" s="2"/>
      <c r="E18" s="285">
        <f>F18+AA18-AB18</f>
        <v>1622606545.5800607</v>
      </c>
      <c r="F18" s="285">
        <f>G18+L18+W18</f>
        <v>1553648584.6677973</v>
      </c>
      <c r="G18" s="285">
        <f>H18+I18+J18+K18</f>
        <v>1322044902.9243348</v>
      </c>
      <c r="H18" s="245">
        <v>48134226.697586112</v>
      </c>
      <c r="I18" s="245">
        <v>21622586.778182603</v>
      </c>
      <c r="J18" s="245">
        <v>855876728.34116554</v>
      </c>
      <c r="K18" s="245">
        <v>396411361.1074006</v>
      </c>
      <c r="L18" s="245">
        <v>126460920.40524659</v>
      </c>
      <c r="M18" s="245">
        <v>34041821.947817221</v>
      </c>
      <c r="N18" s="1045" t="s">
        <v>927</v>
      </c>
      <c r="O18" s="1045"/>
      <c r="P18" s="1045"/>
      <c r="Q18" s="2"/>
      <c r="R18" s="245">
        <v>15579530.997384274</v>
      </c>
      <c r="S18" s="245">
        <v>15032420.072966484</v>
      </c>
      <c r="T18" s="245">
        <v>41567836.465236917</v>
      </c>
      <c r="U18" s="245">
        <v>14591784.826161196</v>
      </c>
      <c r="V18" s="245">
        <v>5647526.0956805535</v>
      </c>
      <c r="W18" s="245">
        <v>105142761.33821596</v>
      </c>
      <c r="X18" s="245">
        <v>60473264.517373003</v>
      </c>
      <c r="Y18" s="245">
        <v>263743.77673027688</v>
      </c>
      <c r="Z18" s="245">
        <v>44405753.044112645</v>
      </c>
      <c r="AA18" s="245">
        <v>80943746.709172249</v>
      </c>
      <c r="AB18" s="245">
        <v>11985785.796908749</v>
      </c>
    </row>
    <row r="19" spans="1:28" s="181" customFormat="1" ht="18.75" customHeight="1">
      <c r="A19" s="1045" t="s">
        <v>928</v>
      </c>
      <c r="B19" s="1045"/>
      <c r="C19" s="1045"/>
      <c r="D19" s="2"/>
      <c r="E19" s="245">
        <v>1976575535.7306304</v>
      </c>
      <c r="F19" s="245">
        <v>1887818094.8820403</v>
      </c>
      <c r="G19" s="245">
        <v>1603939222.7933161</v>
      </c>
      <c r="H19" s="245">
        <v>49794242.92041114</v>
      </c>
      <c r="I19" s="245">
        <v>29229771.450746041</v>
      </c>
      <c r="J19" s="245">
        <v>1052866166.4356915</v>
      </c>
      <c r="K19" s="245">
        <v>472049041.9864639</v>
      </c>
      <c r="L19" s="245">
        <v>160438626.17625916</v>
      </c>
      <c r="M19" s="245">
        <v>41403783.888343148</v>
      </c>
      <c r="N19" s="1045" t="s">
        <v>928</v>
      </c>
      <c r="O19" s="1045"/>
      <c r="P19" s="1045"/>
      <c r="Q19" s="2"/>
      <c r="R19" s="245">
        <v>20599308.413328398</v>
      </c>
      <c r="S19" s="245">
        <v>20077013.190110017</v>
      </c>
      <c r="T19" s="245">
        <v>53594510.197038457</v>
      </c>
      <c r="U19" s="245">
        <v>18553260.053438365</v>
      </c>
      <c r="V19" s="245">
        <v>6210750.434000113</v>
      </c>
      <c r="W19" s="245">
        <v>123440245.91246736</v>
      </c>
      <c r="X19" s="245">
        <v>65709038.855836667</v>
      </c>
      <c r="Y19" s="245">
        <v>316509.0393580143</v>
      </c>
      <c r="Z19" s="245">
        <v>57414698.017272882</v>
      </c>
      <c r="AA19" s="245">
        <v>108374434.91079684</v>
      </c>
      <c r="AB19" s="245">
        <v>19616994.062205464</v>
      </c>
    </row>
    <row r="20" spans="1:28" s="181" customFormat="1" ht="18.600000000000001" customHeight="1">
      <c r="A20" s="1045" t="s">
        <v>929</v>
      </c>
      <c r="B20" s="1045"/>
      <c r="C20" s="1045"/>
      <c r="D20" s="2"/>
      <c r="E20" s="245">
        <v>2061582424.4305871</v>
      </c>
      <c r="F20" s="245">
        <v>1972100453.8784561</v>
      </c>
      <c r="G20" s="245">
        <v>1692738136.9200251</v>
      </c>
      <c r="H20" s="245">
        <v>33742597.498634771</v>
      </c>
      <c r="I20" s="245">
        <v>27969698.550922256</v>
      </c>
      <c r="J20" s="245">
        <v>1129104080.6300826</v>
      </c>
      <c r="K20" s="245">
        <v>501921760.24039036</v>
      </c>
      <c r="L20" s="245">
        <v>159462865.65126267</v>
      </c>
      <c r="M20" s="245">
        <v>43865163.324620284</v>
      </c>
      <c r="N20" s="1045" t="s">
        <v>929</v>
      </c>
      <c r="O20" s="1045"/>
      <c r="P20" s="1045"/>
      <c r="Q20" s="2"/>
      <c r="R20" s="245">
        <v>24413032.719058942</v>
      </c>
      <c r="S20" s="245">
        <v>20075008.079675313</v>
      </c>
      <c r="T20" s="245">
        <v>50609686.001117133</v>
      </c>
      <c r="U20" s="245">
        <v>14565022.807579225</v>
      </c>
      <c r="V20" s="245">
        <v>5934952.7192114126</v>
      </c>
      <c r="W20" s="245">
        <v>119899451.30716555</v>
      </c>
      <c r="X20" s="245">
        <v>70314885.609816074</v>
      </c>
      <c r="Y20" s="245">
        <v>451146.73938871425</v>
      </c>
      <c r="Z20" s="245">
        <v>49133418.957960568</v>
      </c>
      <c r="AA20" s="245">
        <v>110364228.7517581</v>
      </c>
      <c r="AB20" s="245">
        <v>20882258.199627183</v>
      </c>
    </row>
    <row r="21" spans="1:28" s="181" customFormat="1" ht="18.600000000000001" customHeight="1">
      <c r="A21" s="1045" t="s">
        <v>930</v>
      </c>
      <c r="B21" s="1045"/>
      <c r="C21" s="1045"/>
      <c r="D21" s="2"/>
      <c r="E21" s="245">
        <v>2327557771.6801295</v>
      </c>
      <c r="F21" s="245">
        <v>2226775411.9978642</v>
      </c>
      <c r="G21" s="245">
        <v>1926832167.3227859</v>
      </c>
      <c r="H21" s="245">
        <v>50438539.85671977</v>
      </c>
      <c r="I21" s="245">
        <v>31515796.894087169</v>
      </c>
      <c r="J21" s="245">
        <v>1301181267.8617427</v>
      </c>
      <c r="K21" s="245">
        <v>543696562.71023703</v>
      </c>
      <c r="L21" s="245">
        <v>171007477.06266958</v>
      </c>
      <c r="M21" s="245">
        <v>46067162.217533663</v>
      </c>
      <c r="N21" s="1045" t="s">
        <v>930</v>
      </c>
      <c r="O21" s="1045"/>
      <c r="P21" s="1045"/>
      <c r="Q21" s="2"/>
      <c r="R21" s="245">
        <v>25969709.380104728</v>
      </c>
      <c r="S21" s="245">
        <v>21472837.285488848</v>
      </c>
      <c r="T21" s="245">
        <v>56687938.633477397</v>
      </c>
      <c r="U21" s="245">
        <v>14780703.370768767</v>
      </c>
      <c r="V21" s="245">
        <v>6029126.1752961352</v>
      </c>
      <c r="W21" s="245">
        <v>128935767.61240801</v>
      </c>
      <c r="X21" s="245">
        <v>76298958.686348274</v>
      </c>
      <c r="Y21" s="245">
        <v>347299.23651442118</v>
      </c>
      <c r="Z21" s="245">
        <v>52289509.689545281</v>
      </c>
      <c r="AA21" s="245">
        <v>121025198.16219103</v>
      </c>
      <c r="AB21" s="245">
        <v>20242838.47992618</v>
      </c>
    </row>
    <row r="22" spans="1:28" s="181" customFormat="1" ht="18.600000000000001" customHeight="1">
      <c r="A22" s="1045" t="s">
        <v>931</v>
      </c>
      <c r="B22" s="1045"/>
      <c r="C22" s="1045"/>
      <c r="D22" s="2"/>
      <c r="E22" s="245">
        <v>2362008759.7752566</v>
      </c>
      <c r="F22" s="245">
        <v>2247021911.8806477</v>
      </c>
      <c r="G22" s="245">
        <v>1947551461.4915679</v>
      </c>
      <c r="H22" s="245">
        <v>56174469.685894594</v>
      </c>
      <c r="I22" s="245">
        <v>36285352.06575726</v>
      </c>
      <c r="J22" s="245">
        <v>1327383509.6886277</v>
      </c>
      <c r="K22" s="245">
        <v>527708130.05129176</v>
      </c>
      <c r="L22" s="245">
        <v>168195453.21704781</v>
      </c>
      <c r="M22" s="245">
        <v>45917886.902473107</v>
      </c>
      <c r="N22" s="1045" t="s">
        <v>931</v>
      </c>
      <c r="O22" s="1045"/>
      <c r="P22" s="1045"/>
      <c r="Q22" s="2"/>
      <c r="R22" s="245">
        <v>26840620.35913806</v>
      </c>
      <c r="S22" s="245">
        <v>20466839.389939677</v>
      </c>
      <c r="T22" s="245">
        <v>56513397.55547183</v>
      </c>
      <c r="U22" s="245">
        <v>13674242.17784535</v>
      </c>
      <c r="V22" s="245">
        <v>4782466.8321800772</v>
      </c>
      <c r="W22" s="245">
        <v>131274997.17202936</v>
      </c>
      <c r="X22" s="245">
        <v>73940940.593984038</v>
      </c>
      <c r="Y22" s="245">
        <v>616388.1521807767</v>
      </c>
      <c r="Z22" s="245">
        <v>56717668.425864562</v>
      </c>
      <c r="AA22" s="245">
        <v>134775379.42539817</v>
      </c>
      <c r="AB22" s="245">
        <v>19788531.53080038</v>
      </c>
    </row>
    <row r="23" spans="1:28" ht="18.600000000000001" customHeight="1">
      <c r="A23" s="1045" t="s">
        <v>65</v>
      </c>
      <c r="B23" s="1045"/>
      <c r="C23" s="1045"/>
      <c r="D23" s="2"/>
      <c r="E23" s="480"/>
      <c r="F23" s="480"/>
      <c r="G23" s="480"/>
      <c r="H23" s="480"/>
      <c r="I23" s="480"/>
      <c r="J23" s="480"/>
      <c r="K23" s="480"/>
      <c r="L23" s="480"/>
      <c r="M23" s="480"/>
      <c r="N23" s="1045" t="s">
        <v>65</v>
      </c>
      <c r="O23" s="1045"/>
      <c r="P23" s="1045"/>
      <c r="Q23" s="2"/>
      <c r="R23" s="480"/>
      <c r="S23" s="480"/>
      <c r="T23" s="480"/>
      <c r="U23" s="480"/>
      <c r="V23" s="480"/>
      <c r="W23" s="480"/>
      <c r="X23" s="480"/>
      <c r="Y23" s="480"/>
      <c r="Z23" s="480"/>
      <c r="AA23" s="480"/>
      <c r="AB23" s="480"/>
    </row>
    <row r="24" spans="1:28" ht="18.600000000000001" customHeight="1">
      <c r="A24" s="102"/>
      <c r="B24" s="102" t="s">
        <v>66</v>
      </c>
      <c r="C24" s="102"/>
      <c r="D24" s="46"/>
      <c r="E24" s="480">
        <v>2334226828.0572095</v>
      </c>
      <c r="F24" s="480">
        <v>2231933254.1921506</v>
      </c>
      <c r="G24" s="480">
        <v>1937786192.732651</v>
      </c>
      <c r="H24" s="480">
        <v>55211854.651638053</v>
      </c>
      <c r="I24" s="480">
        <v>36285352.06575726</v>
      </c>
      <c r="J24" s="480">
        <v>1326176224.3034465</v>
      </c>
      <c r="K24" s="480">
        <v>520112761.71181118</v>
      </c>
      <c r="L24" s="480">
        <v>163094823.54917935</v>
      </c>
      <c r="M24" s="480">
        <v>45842535.860808678</v>
      </c>
      <c r="N24" s="102"/>
      <c r="O24" s="102" t="s">
        <v>66</v>
      </c>
      <c r="P24" s="102"/>
      <c r="Q24" s="46"/>
      <c r="R24" s="501">
        <v>26763085.436169982</v>
      </c>
      <c r="S24" s="502">
        <v>17755382.307029668</v>
      </c>
      <c r="T24" s="502">
        <v>55014020.014538877</v>
      </c>
      <c r="U24" s="502">
        <v>12937848.895797282</v>
      </c>
      <c r="V24" s="502">
        <v>4781951.0348351914</v>
      </c>
      <c r="W24" s="502">
        <v>131052237.91031545</v>
      </c>
      <c r="X24" s="502">
        <v>73940940.593984038</v>
      </c>
      <c r="Y24" s="502">
        <v>615712.25375540345</v>
      </c>
      <c r="Z24" s="502">
        <v>56495585.062575981</v>
      </c>
      <c r="AA24" s="502">
        <v>122062230.39542186</v>
      </c>
      <c r="AB24" s="502">
        <v>19768656.530368313</v>
      </c>
    </row>
    <row r="25" spans="1:28" ht="18.600000000000001" customHeight="1">
      <c r="A25" s="102"/>
      <c r="B25" s="102" t="s">
        <v>27</v>
      </c>
      <c r="C25" s="102"/>
      <c r="D25" s="46"/>
      <c r="E25" s="480">
        <v>27781931.718044136</v>
      </c>
      <c r="F25" s="480">
        <v>15088657.688500013</v>
      </c>
      <c r="G25" s="480">
        <v>9765268.7589175906</v>
      </c>
      <c r="H25" s="480">
        <v>962615.03425653593</v>
      </c>
      <c r="I25" s="491">
        <v>0</v>
      </c>
      <c r="J25" s="480">
        <v>1207285.3851804805</v>
      </c>
      <c r="K25" s="480">
        <v>7595368.339480577</v>
      </c>
      <c r="L25" s="480">
        <v>5100629.6678684549</v>
      </c>
      <c r="M25" s="480">
        <v>75351.041664433258</v>
      </c>
      <c r="N25" s="102"/>
      <c r="O25" s="102" t="s">
        <v>27</v>
      </c>
      <c r="P25" s="102"/>
      <c r="Q25" s="46"/>
      <c r="R25" s="501">
        <v>77534.922968079554</v>
      </c>
      <c r="S25" s="502">
        <v>2711457.082909991</v>
      </c>
      <c r="T25" s="502">
        <v>1499377.5409329722</v>
      </c>
      <c r="U25" s="502">
        <v>736393.28204809327</v>
      </c>
      <c r="V25" s="502">
        <v>515.79734488591021</v>
      </c>
      <c r="W25" s="502">
        <v>222759.2617139598</v>
      </c>
      <c r="X25" s="502">
        <v>0</v>
      </c>
      <c r="Y25" s="502">
        <v>675.89842537328389</v>
      </c>
      <c r="Z25" s="502">
        <v>222083.36328858652</v>
      </c>
      <c r="AA25" s="502">
        <v>12713149.0299762</v>
      </c>
      <c r="AB25" s="502">
        <v>19875.00043206523</v>
      </c>
    </row>
    <row r="26" spans="1:28" ht="18.600000000000001" customHeight="1">
      <c r="A26" s="1045" t="s">
        <v>28</v>
      </c>
      <c r="B26" s="1045"/>
      <c r="C26" s="1045"/>
      <c r="D26" s="2"/>
      <c r="E26" s="480"/>
      <c r="F26" s="480"/>
      <c r="G26" s="480"/>
      <c r="H26" s="480"/>
      <c r="I26" s="480"/>
      <c r="J26" s="480"/>
      <c r="K26" s="480"/>
      <c r="L26" s="480"/>
      <c r="M26" s="480"/>
      <c r="N26" s="1045" t="s">
        <v>28</v>
      </c>
      <c r="O26" s="1045"/>
      <c r="P26" s="1045"/>
      <c r="Q26" s="2"/>
      <c r="R26" s="501"/>
      <c r="S26" s="502"/>
      <c r="T26" s="502"/>
      <c r="U26" s="502"/>
      <c r="V26" s="502"/>
      <c r="W26" s="502"/>
      <c r="X26" s="502"/>
      <c r="Y26" s="502"/>
      <c r="Z26" s="502"/>
      <c r="AA26" s="502"/>
      <c r="AB26" s="502"/>
    </row>
    <row r="27" spans="1:28" ht="18.600000000000001" customHeight="1">
      <c r="A27" s="102"/>
      <c r="B27" s="102" t="s">
        <v>83</v>
      </c>
      <c r="C27" s="102"/>
      <c r="D27" s="46"/>
      <c r="E27" s="480">
        <v>1913727063.9167862</v>
      </c>
      <c r="F27" s="480">
        <v>1870909638.0815663</v>
      </c>
      <c r="G27" s="480">
        <v>1657503425.79691</v>
      </c>
      <c r="H27" s="480">
        <v>39422370.653879516</v>
      </c>
      <c r="I27" s="480">
        <v>33382561.941828229</v>
      </c>
      <c r="J27" s="480">
        <v>1178281817.5470045</v>
      </c>
      <c r="K27" s="480">
        <v>406416675.65419841</v>
      </c>
      <c r="L27" s="480">
        <v>107059161.57073219</v>
      </c>
      <c r="M27" s="480">
        <v>37386538.133412428</v>
      </c>
      <c r="N27" s="102"/>
      <c r="O27" s="102" t="s">
        <v>83</v>
      </c>
      <c r="P27" s="102"/>
      <c r="Q27" s="46"/>
      <c r="R27" s="501">
        <v>18031119.72449654</v>
      </c>
      <c r="S27" s="502">
        <v>9447942.8275915198</v>
      </c>
      <c r="T27" s="502">
        <v>32278550.686128214</v>
      </c>
      <c r="U27" s="502">
        <v>7145148.367221931</v>
      </c>
      <c r="V27" s="502">
        <v>2769861.8318815725</v>
      </c>
      <c r="W27" s="502">
        <v>106347050.71392207</v>
      </c>
      <c r="X27" s="502">
        <v>59976858.933139026</v>
      </c>
      <c r="Y27" s="502">
        <v>530850.64240285719</v>
      </c>
      <c r="Z27" s="502">
        <v>45839341.138380103</v>
      </c>
      <c r="AA27" s="502">
        <v>60143355.95535934</v>
      </c>
      <c r="AB27" s="502">
        <v>17325930.120140396</v>
      </c>
    </row>
    <row r="28" spans="1:28" ht="18.600000000000001" customHeight="1">
      <c r="A28" s="102"/>
      <c r="B28" s="102" t="s">
        <v>84</v>
      </c>
      <c r="C28" s="102"/>
      <c r="D28" s="46"/>
      <c r="E28" s="480">
        <v>76898009.693735138</v>
      </c>
      <c r="F28" s="480">
        <v>66871273.01682096</v>
      </c>
      <c r="G28" s="480">
        <v>55103506.758265428</v>
      </c>
      <c r="H28" s="480">
        <v>4187736.0809447407</v>
      </c>
      <c r="I28" s="480">
        <v>286311.22762564925</v>
      </c>
      <c r="J28" s="480">
        <v>25706999.131005224</v>
      </c>
      <c r="K28" s="480">
        <v>24922460.318689793</v>
      </c>
      <c r="L28" s="480">
        <v>8553960.8388494905</v>
      </c>
      <c r="M28" s="480">
        <v>689307.00137831562</v>
      </c>
      <c r="N28" s="102"/>
      <c r="O28" s="102" t="s">
        <v>84</v>
      </c>
      <c r="P28" s="102"/>
      <c r="Q28" s="46"/>
      <c r="R28" s="501">
        <v>1077334.6569384877</v>
      </c>
      <c r="S28" s="502">
        <v>1777633.9069409673</v>
      </c>
      <c r="T28" s="502">
        <v>3562027.9687406551</v>
      </c>
      <c r="U28" s="502">
        <v>825769.63346091146</v>
      </c>
      <c r="V28" s="502">
        <v>621887.67139016127</v>
      </c>
      <c r="W28" s="502">
        <v>3213805.4197060671</v>
      </c>
      <c r="X28" s="502">
        <v>521697.74505213584</v>
      </c>
      <c r="Y28" s="502">
        <v>3364.7426958518531</v>
      </c>
      <c r="Z28" s="502">
        <v>2688742.9319580793</v>
      </c>
      <c r="AA28" s="502">
        <v>10418225.974030226</v>
      </c>
      <c r="AB28" s="502">
        <v>391489.29711604823</v>
      </c>
    </row>
    <row r="29" spans="1:28" ht="18.600000000000001" customHeight="1">
      <c r="A29" s="102"/>
      <c r="B29" s="102" t="s">
        <v>85</v>
      </c>
      <c r="C29" s="102"/>
      <c r="D29" s="46"/>
      <c r="E29" s="480">
        <v>166541482.3766847</v>
      </c>
      <c r="F29" s="480">
        <v>130614334.86039962</v>
      </c>
      <c r="G29" s="480">
        <v>99257598.769295186</v>
      </c>
      <c r="H29" s="480">
        <v>6322268.4816561593</v>
      </c>
      <c r="I29" s="480">
        <v>606357.72030336899</v>
      </c>
      <c r="J29" s="480">
        <v>39728105.474342614</v>
      </c>
      <c r="K29" s="480">
        <v>52600867.092992961</v>
      </c>
      <c r="L29" s="480">
        <v>25578330.105902772</v>
      </c>
      <c r="M29" s="480">
        <v>3228677.9007645375</v>
      </c>
      <c r="N29" s="102"/>
      <c r="O29" s="102" t="s">
        <v>85</v>
      </c>
      <c r="P29" s="102"/>
      <c r="Q29" s="46"/>
      <c r="R29" s="501">
        <v>1871524.9467542346</v>
      </c>
      <c r="S29" s="502">
        <v>5356154.3499130523</v>
      </c>
      <c r="T29" s="502">
        <v>10982875.77751321</v>
      </c>
      <c r="U29" s="502">
        <v>3526825.1933942935</v>
      </c>
      <c r="V29" s="502">
        <v>612271.93756345648</v>
      </c>
      <c r="W29" s="502">
        <v>5778405.9852017658</v>
      </c>
      <c r="X29" s="502">
        <v>885162.24155869021</v>
      </c>
      <c r="Y29" s="502">
        <v>24761.536656694345</v>
      </c>
      <c r="Z29" s="502">
        <v>4868482.2069863807</v>
      </c>
      <c r="AA29" s="502">
        <v>37183724.315396607</v>
      </c>
      <c r="AB29" s="502">
        <v>1256576.7991118752</v>
      </c>
    </row>
    <row r="30" spans="1:28" ht="18.600000000000001" customHeight="1">
      <c r="A30" s="102"/>
      <c r="B30" s="102" t="s">
        <v>346</v>
      </c>
      <c r="C30" s="102"/>
      <c r="D30" s="46"/>
      <c r="E30" s="480">
        <v>37853828.551043555</v>
      </c>
      <c r="F30" s="480">
        <v>20152772.042863648</v>
      </c>
      <c r="G30" s="480">
        <v>14020018.558100622</v>
      </c>
      <c r="H30" s="480">
        <v>1693564.797414165</v>
      </c>
      <c r="I30" s="491">
        <v>0</v>
      </c>
      <c r="J30" s="480">
        <v>1381882.076275677</v>
      </c>
      <c r="K30" s="480">
        <v>10944571.684410784</v>
      </c>
      <c r="L30" s="480">
        <v>5831967.3035635203</v>
      </c>
      <c r="M30" s="480">
        <v>108537.23691783566</v>
      </c>
      <c r="N30" s="102"/>
      <c r="O30" s="102" t="s">
        <v>346</v>
      </c>
      <c r="P30" s="102"/>
      <c r="Q30" s="46"/>
      <c r="R30" s="501">
        <v>87667.3499487972</v>
      </c>
      <c r="S30" s="502">
        <v>2969726.7704941006</v>
      </c>
      <c r="T30" s="502">
        <v>1692413.2460896703</v>
      </c>
      <c r="U30" s="502">
        <v>973106.90276822809</v>
      </c>
      <c r="V30" s="502">
        <v>515.79734488591021</v>
      </c>
      <c r="W30" s="502">
        <v>300786.18119949184</v>
      </c>
      <c r="X30" s="502">
        <v>639.67223416754882</v>
      </c>
      <c r="Y30" s="502">
        <v>675.89842537328389</v>
      </c>
      <c r="Z30" s="502">
        <v>299470.61053995101</v>
      </c>
      <c r="AA30" s="502">
        <v>17720931.508611999</v>
      </c>
      <c r="AB30" s="502">
        <v>19875.00043206523</v>
      </c>
    </row>
    <row r="31" spans="1:28" ht="18.600000000000001" customHeight="1">
      <c r="A31" s="102"/>
      <c r="B31" s="102" t="s">
        <v>345</v>
      </c>
      <c r="C31" s="102"/>
      <c r="D31" s="46"/>
      <c r="E31" s="480">
        <v>166988375.23700002</v>
      </c>
      <c r="F31" s="480">
        <v>158473893.87900001</v>
      </c>
      <c r="G31" s="480">
        <v>121666911.60899992</v>
      </c>
      <c r="H31" s="480">
        <v>4548529.6719999993</v>
      </c>
      <c r="I31" s="480">
        <v>2010121.176</v>
      </c>
      <c r="J31" s="480">
        <v>82284705.459999993</v>
      </c>
      <c r="K31" s="480">
        <v>32823555.300999999</v>
      </c>
      <c r="L31" s="480">
        <v>21172033.398000006</v>
      </c>
      <c r="M31" s="480">
        <v>4504826.629999999</v>
      </c>
      <c r="N31" s="102"/>
      <c r="O31" s="102" t="s">
        <v>345</v>
      </c>
      <c r="P31" s="102"/>
      <c r="Q31" s="46"/>
      <c r="R31" s="501">
        <v>5772973.6809999989</v>
      </c>
      <c r="S31" s="502">
        <v>915381.53500000027</v>
      </c>
      <c r="T31" s="502">
        <v>7997529.8770000013</v>
      </c>
      <c r="U31" s="502">
        <v>1203392.0810000002</v>
      </c>
      <c r="V31" s="502">
        <v>777929.59400000016</v>
      </c>
      <c r="W31" s="502">
        <v>15634948.871999988</v>
      </c>
      <c r="X31" s="502">
        <v>12556582.001999998</v>
      </c>
      <c r="Y31" s="502">
        <v>56735.332000000002</v>
      </c>
      <c r="Z31" s="502">
        <v>3021631.5379999997</v>
      </c>
      <c r="AA31" s="502">
        <v>9309141.6720000003</v>
      </c>
      <c r="AB31" s="502">
        <v>794660.3139999999</v>
      </c>
    </row>
    <row r="32" spans="1:28" ht="18.600000000000001" customHeight="1">
      <c r="A32" s="1045" t="s">
        <v>29</v>
      </c>
      <c r="B32" s="1045"/>
      <c r="C32" s="1045"/>
      <c r="D32" s="2"/>
      <c r="E32" s="480"/>
      <c r="F32" s="480"/>
      <c r="G32" s="480"/>
      <c r="H32" s="480"/>
      <c r="I32" s="480"/>
      <c r="J32" s="480"/>
      <c r="K32" s="480"/>
      <c r="L32" s="480"/>
      <c r="M32" s="480"/>
      <c r="N32" s="1045" t="s">
        <v>29</v>
      </c>
      <c r="O32" s="1045"/>
      <c r="P32" s="1045"/>
      <c r="Q32" s="2"/>
      <c r="R32" s="501"/>
      <c r="S32" s="502"/>
      <c r="T32" s="502"/>
      <c r="U32" s="502"/>
      <c r="V32" s="502"/>
      <c r="W32" s="502"/>
      <c r="X32" s="502"/>
      <c r="Y32" s="502"/>
      <c r="Z32" s="502"/>
      <c r="AA32" s="502"/>
      <c r="AB32" s="502"/>
    </row>
    <row r="33" spans="1:28" ht="18.600000000000001" customHeight="1">
      <c r="A33" s="1059" t="s">
        <v>67</v>
      </c>
      <c r="B33" s="1059"/>
      <c r="C33" s="6"/>
      <c r="D33" s="2"/>
      <c r="E33" s="480">
        <v>2354138545.9261203</v>
      </c>
      <c r="F33" s="480">
        <v>2240059060.6493263</v>
      </c>
      <c r="G33" s="480">
        <v>1941569730.1584888</v>
      </c>
      <c r="H33" s="480">
        <v>55815785.364332601</v>
      </c>
      <c r="I33" s="480">
        <v>36237026.970161483</v>
      </c>
      <c r="J33" s="480">
        <v>1324700932.5681455</v>
      </c>
      <c r="K33" s="480">
        <v>524815985.25585252</v>
      </c>
      <c r="L33" s="480">
        <v>167517089.59893784</v>
      </c>
      <c r="M33" s="480">
        <v>45873946.442063957</v>
      </c>
      <c r="N33" s="1059" t="s">
        <v>67</v>
      </c>
      <c r="O33" s="1059"/>
      <c r="P33" s="6"/>
      <c r="Q33" s="2"/>
      <c r="R33" s="501">
        <v>26828690.401056115</v>
      </c>
      <c r="S33" s="502">
        <v>20275360.234832749</v>
      </c>
      <c r="T33" s="502">
        <v>56189076.22558099</v>
      </c>
      <c r="U33" s="502">
        <v>13567549.463224256</v>
      </c>
      <c r="V33" s="502">
        <v>4782466.8321800772</v>
      </c>
      <c r="W33" s="502">
        <v>130972240.89189783</v>
      </c>
      <c r="X33" s="502">
        <v>73880940.612734035</v>
      </c>
      <c r="Y33" s="502">
        <v>616388.1521807767</v>
      </c>
      <c r="Z33" s="502">
        <v>56474912.126983069</v>
      </c>
      <c r="AA33" s="502">
        <v>133847154.22685346</v>
      </c>
      <c r="AB33" s="502">
        <v>19767668.950069938</v>
      </c>
    </row>
    <row r="34" spans="1:28" ht="18.600000000000001" customHeight="1">
      <c r="A34" s="7"/>
      <c r="B34" s="102" t="s">
        <v>30</v>
      </c>
      <c r="C34" s="7"/>
      <c r="D34" s="2"/>
      <c r="E34" s="480">
        <v>1581395837.3599782</v>
      </c>
      <c r="F34" s="480">
        <v>1516865778.2969449</v>
      </c>
      <c r="G34" s="480">
        <v>1333165697.7723839</v>
      </c>
      <c r="H34" s="480">
        <v>40341352.040702939</v>
      </c>
      <c r="I34" s="480">
        <v>32200642.830091249</v>
      </c>
      <c r="J34" s="480">
        <v>915227986.06611121</v>
      </c>
      <c r="K34" s="480">
        <v>345395716.83547902</v>
      </c>
      <c r="L34" s="480">
        <v>90095488.94603014</v>
      </c>
      <c r="M34" s="480">
        <v>30715412.64781449</v>
      </c>
      <c r="N34" s="7"/>
      <c r="O34" s="102" t="s">
        <v>30</v>
      </c>
      <c r="P34" s="7"/>
      <c r="Q34" s="2"/>
      <c r="R34" s="501">
        <v>16769749.675249027</v>
      </c>
      <c r="S34" s="502">
        <v>7613028.298078347</v>
      </c>
      <c r="T34" s="502">
        <v>28051559.325565569</v>
      </c>
      <c r="U34" s="502">
        <v>4875017.1138880905</v>
      </c>
      <c r="V34" s="502">
        <v>2070721.8854346755</v>
      </c>
      <c r="W34" s="502">
        <v>93604591.578527957</v>
      </c>
      <c r="X34" s="502">
        <v>55168909.469985493</v>
      </c>
      <c r="Y34" s="502">
        <v>159240.78284769633</v>
      </c>
      <c r="Z34" s="502">
        <v>38276441.325694621</v>
      </c>
      <c r="AA34" s="502">
        <v>79864248.986204311</v>
      </c>
      <c r="AB34" s="502">
        <v>15334189.923170218</v>
      </c>
    </row>
    <row r="35" spans="1:28" ht="18.600000000000001" customHeight="1">
      <c r="A35" s="42"/>
      <c r="B35" s="42" t="s">
        <v>971</v>
      </c>
      <c r="C35" s="42"/>
      <c r="D35" s="46"/>
      <c r="E35" s="480">
        <v>225133511.24346375</v>
      </c>
      <c r="F35" s="480">
        <v>202805960.24850664</v>
      </c>
      <c r="G35" s="480">
        <v>173357095.11595666</v>
      </c>
      <c r="H35" s="480">
        <v>7478385.4873718759</v>
      </c>
      <c r="I35" s="480">
        <v>3575206.905375002</v>
      </c>
      <c r="J35" s="480">
        <v>92184905.126666591</v>
      </c>
      <c r="K35" s="480">
        <v>70118597.596543103</v>
      </c>
      <c r="L35" s="480">
        <v>18527991.004241824</v>
      </c>
      <c r="M35" s="480">
        <v>5636098.3774110982</v>
      </c>
      <c r="N35" s="42"/>
      <c r="O35" s="42" t="s">
        <v>971</v>
      </c>
      <c r="P35" s="42"/>
      <c r="Q35" s="46"/>
      <c r="R35" s="501">
        <v>3071162.3538350412</v>
      </c>
      <c r="S35" s="502">
        <v>2151913.913744688</v>
      </c>
      <c r="T35" s="502">
        <v>6398480.6895060772</v>
      </c>
      <c r="U35" s="502">
        <v>1108849.7862333569</v>
      </c>
      <c r="V35" s="502">
        <v>161485.88351157054</v>
      </c>
      <c r="W35" s="502">
        <v>10920874.128308192</v>
      </c>
      <c r="X35" s="502">
        <v>5886535.4279706962</v>
      </c>
      <c r="Y35" s="502">
        <v>74981.146169531072</v>
      </c>
      <c r="Z35" s="502">
        <v>4959357.5541679719</v>
      </c>
      <c r="AA35" s="502">
        <v>23806752.9697515</v>
      </c>
      <c r="AB35" s="502">
        <v>1479201.974794317</v>
      </c>
    </row>
    <row r="36" spans="1:28" ht="18.600000000000001" customHeight="1">
      <c r="A36" s="42"/>
      <c r="B36" s="42" t="s">
        <v>972</v>
      </c>
      <c r="C36" s="42"/>
      <c r="D36" s="46"/>
      <c r="E36" s="480">
        <v>1125309542.9170475</v>
      </c>
      <c r="F36" s="480">
        <v>1098287863.8393204</v>
      </c>
      <c r="G36" s="480">
        <v>968200776.49324369</v>
      </c>
      <c r="H36" s="480">
        <v>22458473.892841391</v>
      </c>
      <c r="I36" s="480">
        <v>27331073.657567363</v>
      </c>
      <c r="J36" s="480">
        <v>702917137.39000726</v>
      </c>
      <c r="K36" s="480">
        <v>215494091.55282769</v>
      </c>
      <c r="L36" s="480">
        <v>55017094.351988375</v>
      </c>
      <c r="M36" s="480">
        <v>21150218.430918247</v>
      </c>
      <c r="N36" s="42"/>
      <c r="O36" s="42" t="s">
        <v>972</v>
      </c>
      <c r="P36" s="42"/>
      <c r="Q36" s="46"/>
      <c r="R36" s="501">
        <v>11154490.151627699</v>
      </c>
      <c r="S36" s="502">
        <v>2379259.1562061347</v>
      </c>
      <c r="T36" s="502">
        <v>16663076.574189031</v>
      </c>
      <c r="U36" s="502">
        <v>2545576.9225087008</v>
      </c>
      <c r="V36" s="502">
        <v>1124473.1165385731</v>
      </c>
      <c r="W36" s="502">
        <v>75069992.99408862</v>
      </c>
      <c r="X36" s="502">
        <v>47183761.132810056</v>
      </c>
      <c r="Y36" s="502">
        <v>69473.417519590512</v>
      </c>
      <c r="Z36" s="502">
        <v>27816758.443758972</v>
      </c>
      <c r="AA36" s="502">
        <v>39894177.710203193</v>
      </c>
      <c r="AB36" s="502">
        <v>12872498.63247609</v>
      </c>
    </row>
    <row r="37" spans="1:28" ht="18.600000000000001" customHeight="1">
      <c r="A37" s="42"/>
      <c r="B37" s="42" t="s">
        <v>973</v>
      </c>
      <c r="C37" s="42"/>
      <c r="D37" s="46"/>
      <c r="E37" s="480">
        <v>148081698.05441913</v>
      </c>
      <c r="F37" s="480">
        <v>137040419.19877386</v>
      </c>
      <c r="G37" s="480">
        <v>123599321.92328401</v>
      </c>
      <c r="H37" s="480">
        <v>3881814.8661782462</v>
      </c>
      <c r="I37" s="480">
        <v>1239691.2995000004</v>
      </c>
      <c r="J37" s="480">
        <v>81075138.092342705</v>
      </c>
      <c r="K37" s="480">
        <v>37402677.665263042</v>
      </c>
      <c r="L37" s="480">
        <v>9660151.1797194816</v>
      </c>
      <c r="M37" s="480">
        <v>2046650.874920323</v>
      </c>
      <c r="N37" s="42"/>
      <c r="O37" s="42" t="s">
        <v>973</v>
      </c>
      <c r="P37" s="42"/>
      <c r="Q37" s="46"/>
      <c r="R37" s="501">
        <v>1602067.453596832</v>
      </c>
      <c r="S37" s="502">
        <v>2032091.2122355236</v>
      </c>
      <c r="T37" s="502">
        <v>2817219.2206833358</v>
      </c>
      <c r="U37" s="502">
        <v>559874.5187845492</v>
      </c>
      <c r="V37" s="502">
        <v>602247.89949892042</v>
      </c>
      <c r="W37" s="502">
        <v>3780946.0957702836</v>
      </c>
      <c r="X37" s="502">
        <v>889431.75816732191</v>
      </c>
      <c r="Y37" s="502">
        <v>11697.5458613835</v>
      </c>
      <c r="Z37" s="502">
        <v>2879816.7917415798</v>
      </c>
      <c r="AA37" s="502">
        <v>11533890.912213258</v>
      </c>
      <c r="AB37" s="502">
        <v>492612.05656783667</v>
      </c>
    </row>
    <row r="38" spans="1:28" ht="18.600000000000001" customHeight="1">
      <c r="A38" s="42"/>
      <c r="B38" s="42" t="s">
        <v>974</v>
      </c>
      <c r="C38" s="42"/>
      <c r="D38" s="46"/>
      <c r="E38" s="480">
        <v>82871085.145046279</v>
      </c>
      <c r="F38" s="480">
        <v>78731535.010341898</v>
      </c>
      <c r="G38" s="480">
        <v>68008504.239900693</v>
      </c>
      <c r="H38" s="480">
        <v>6522677.7943114322</v>
      </c>
      <c r="I38" s="480">
        <v>54670.967648885162</v>
      </c>
      <c r="J38" s="480">
        <v>39050805.457094967</v>
      </c>
      <c r="K38" s="480">
        <v>22380350.020845365</v>
      </c>
      <c r="L38" s="480">
        <v>6890252.4100805093</v>
      </c>
      <c r="M38" s="480">
        <v>1882444.9645648117</v>
      </c>
      <c r="N38" s="42"/>
      <c r="O38" s="42" t="s">
        <v>974</v>
      </c>
      <c r="P38" s="42"/>
      <c r="Q38" s="46"/>
      <c r="R38" s="501">
        <v>942029.71618945559</v>
      </c>
      <c r="S38" s="502">
        <v>1049764.015892002</v>
      </c>
      <c r="T38" s="502">
        <v>2172782.8411871358</v>
      </c>
      <c r="U38" s="502">
        <v>660715.88636148802</v>
      </c>
      <c r="V38" s="502">
        <v>182514.98588561168</v>
      </c>
      <c r="W38" s="502">
        <v>3832778.3603607146</v>
      </c>
      <c r="X38" s="502">
        <v>1209181.151037412</v>
      </c>
      <c r="Y38" s="502">
        <v>3088.6732971912352</v>
      </c>
      <c r="Z38" s="502">
        <v>2620508.5360261113</v>
      </c>
      <c r="AA38" s="502">
        <v>4629427.3940363731</v>
      </c>
      <c r="AB38" s="502">
        <v>489877.25933197769</v>
      </c>
    </row>
    <row r="39" spans="1:28" ht="18.600000000000001" customHeight="1">
      <c r="A39" s="42"/>
      <c r="B39" s="102" t="s">
        <v>32</v>
      </c>
      <c r="C39" s="42"/>
      <c r="D39" s="46"/>
      <c r="E39" s="480">
        <v>352933820.68476772</v>
      </c>
      <c r="F39" s="480">
        <v>332785797.6732769</v>
      </c>
      <c r="G39" s="480">
        <v>285431660.57825154</v>
      </c>
      <c r="H39" s="480">
        <v>4848063.5291593391</v>
      </c>
      <c r="I39" s="480">
        <v>2563543.2921125139</v>
      </c>
      <c r="J39" s="480">
        <v>190150504.88370574</v>
      </c>
      <c r="K39" s="480">
        <v>87869548.873273864</v>
      </c>
      <c r="L39" s="480">
        <v>33796591.281378441</v>
      </c>
      <c r="M39" s="480">
        <v>6650610.4557411661</v>
      </c>
      <c r="N39" s="42"/>
      <c r="O39" s="102" t="s">
        <v>32</v>
      </c>
      <c r="P39" s="42"/>
      <c r="Q39" s="46"/>
      <c r="R39" s="501">
        <v>4038209.2445624163</v>
      </c>
      <c r="S39" s="502">
        <v>5659204.6278055869</v>
      </c>
      <c r="T39" s="502">
        <v>10857988.897139018</v>
      </c>
      <c r="U39" s="502">
        <v>4915284.3734863885</v>
      </c>
      <c r="V39" s="502">
        <v>1675293.6826438275</v>
      </c>
      <c r="W39" s="502">
        <v>13557545.813646905</v>
      </c>
      <c r="X39" s="502">
        <v>5366626.8090041205</v>
      </c>
      <c r="Y39" s="502">
        <v>402186.93109930831</v>
      </c>
      <c r="Z39" s="502">
        <v>7788732.0735434648</v>
      </c>
      <c r="AA39" s="502">
        <v>22451496.757893253</v>
      </c>
      <c r="AB39" s="502">
        <v>2303473.7464026492</v>
      </c>
    </row>
    <row r="40" spans="1:28" ht="18.600000000000001" customHeight="1">
      <c r="A40" s="42"/>
      <c r="B40" s="42" t="s">
        <v>975</v>
      </c>
      <c r="C40" s="42"/>
      <c r="D40" s="46"/>
      <c r="E40" s="480">
        <v>284694948.83626229</v>
      </c>
      <c r="F40" s="480">
        <v>271409820.10953605</v>
      </c>
      <c r="G40" s="480">
        <v>237190617.07723111</v>
      </c>
      <c r="H40" s="480">
        <v>3073142.7765031816</v>
      </c>
      <c r="I40" s="480">
        <v>2320669.6049246313</v>
      </c>
      <c r="J40" s="480">
        <v>164753226.2199052</v>
      </c>
      <c r="K40" s="480">
        <v>67043578.47589802</v>
      </c>
      <c r="L40" s="480">
        <v>23518055.973402843</v>
      </c>
      <c r="M40" s="480">
        <v>5750382.3047816288</v>
      </c>
      <c r="N40" s="42"/>
      <c r="O40" s="42" t="s">
        <v>975</v>
      </c>
      <c r="P40" s="42"/>
      <c r="Q40" s="46"/>
      <c r="R40" s="501">
        <v>3589176.4365763292</v>
      </c>
      <c r="S40" s="502">
        <v>3029968.6010282338</v>
      </c>
      <c r="T40" s="502">
        <v>6150558.0864946004</v>
      </c>
      <c r="U40" s="502">
        <v>3735037.434404566</v>
      </c>
      <c r="V40" s="502">
        <v>1262933.1101174853</v>
      </c>
      <c r="W40" s="502">
        <v>10701147.058902293</v>
      </c>
      <c r="X40" s="502">
        <v>4700427.77591448</v>
      </c>
      <c r="Y40" s="502">
        <v>400149.42502261599</v>
      </c>
      <c r="Z40" s="502">
        <v>5600569.857965203</v>
      </c>
      <c r="AA40" s="502">
        <v>15245992.121295238</v>
      </c>
      <c r="AB40" s="502">
        <v>1960863.3945693988</v>
      </c>
    </row>
    <row r="41" spans="1:28" ht="18.600000000000001" customHeight="1">
      <c r="A41" s="42"/>
      <c r="B41" s="42" t="s">
        <v>976</v>
      </c>
      <c r="C41" s="42"/>
      <c r="D41" s="46"/>
      <c r="E41" s="480">
        <v>68238871.848505467</v>
      </c>
      <c r="F41" s="480">
        <v>61375977.563740626</v>
      </c>
      <c r="G41" s="480">
        <v>48241043.501020461</v>
      </c>
      <c r="H41" s="480">
        <v>1774920.752656156</v>
      </c>
      <c r="I41" s="480">
        <v>242873.68718788264</v>
      </c>
      <c r="J41" s="480">
        <v>25397278.663800508</v>
      </c>
      <c r="K41" s="480">
        <v>20825970.397375908</v>
      </c>
      <c r="L41" s="480">
        <v>10278535.307975566</v>
      </c>
      <c r="M41" s="480">
        <v>900228.15095953585</v>
      </c>
      <c r="N41" s="42"/>
      <c r="O41" s="42" t="s">
        <v>976</v>
      </c>
      <c r="P41" s="42"/>
      <c r="Q41" s="46"/>
      <c r="R41" s="501">
        <v>449032.8079860885</v>
      </c>
      <c r="S41" s="502">
        <v>2629236.0267773629</v>
      </c>
      <c r="T41" s="502">
        <v>4707430.8106444199</v>
      </c>
      <c r="U41" s="502">
        <v>1180246.9390818262</v>
      </c>
      <c r="V41" s="502">
        <v>412360.57252634229</v>
      </c>
      <c r="W41" s="502">
        <v>2856398.7547446</v>
      </c>
      <c r="X41" s="502">
        <v>666199.0330896423</v>
      </c>
      <c r="Y41" s="502">
        <v>2037.5060766923234</v>
      </c>
      <c r="Z41" s="502">
        <v>2188162.2155782641</v>
      </c>
      <c r="AA41" s="502">
        <v>7205504.6365980487</v>
      </c>
      <c r="AB41" s="502">
        <v>342610.35183325066</v>
      </c>
    </row>
    <row r="42" spans="1:28" ht="18.600000000000001" customHeight="1">
      <c r="A42" s="42"/>
      <c r="B42" s="102" t="s">
        <v>33</v>
      </c>
      <c r="C42" s="42"/>
      <c r="D42" s="46"/>
      <c r="E42" s="480">
        <v>404593650.79129791</v>
      </c>
      <c r="F42" s="480">
        <v>376675057.7578606</v>
      </c>
      <c r="G42" s="480">
        <v>312400664.01610744</v>
      </c>
      <c r="H42" s="480">
        <v>10232200.767688392</v>
      </c>
      <c r="I42" s="480">
        <v>1268264.477241734</v>
      </c>
      <c r="J42" s="480">
        <v>214267219.98946604</v>
      </c>
      <c r="K42" s="480">
        <v>86632978.781711608</v>
      </c>
      <c r="L42" s="480">
        <v>40981313.872011147</v>
      </c>
      <c r="M42" s="480">
        <v>8200770.8271029303</v>
      </c>
      <c r="N42" s="42"/>
      <c r="O42" s="102" t="s">
        <v>33</v>
      </c>
      <c r="P42" s="42"/>
      <c r="Q42" s="46"/>
      <c r="R42" s="501">
        <v>5946001.6340066213</v>
      </c>
      <c r="S42" s="502">
        <v>6508870.601932223</v>
      </c>
      <c r="T42" s="502">
        <v>16030351.969900684</v>
      </c>
      <c r="U42" s="502">
        <v>3485067.5467385151</v>
      </c>
      <c r="V42" s="502">
        <v>810251.2923301612</v>
      </c>
      <c r="W42" s="502">
        <v>23293079.869741805</v>
      </c>
      <c r="X42" s="502">
        <v>13313349.118185055</v>
      </c>
      <c r="Y42" s="502">
        <v>54319.559868808123</v>
      </c>
      <c r="Z42" s="502">
        <v>9925411.1916879565</v>
      </c>
      <c r="AA42" s="502">
        <v>30036027.457263868</v>
      </c>
      <c r="AB42" s="502">
        <v>2117434.4238264244</v>
      </c>
    </row>
    <row r="43" spans="1:28" ht="18.600000000000001" customHeight="1">
      <c r="A43" s="42"/>
      <c r="B43" s="42" t="s">
        <v>977</v>
      </c>
      <c r="C43" s="6"/>
      <c r="D43" s="2"/>
      <c r="E43" s="494">
        <v>73462308.07725434</v>
      </c>
      <c r="F43" s="494">
        <v>68482106.170544505</v>
      </c>
      <c r="G43" s="494">
        <v>57723531.669357553</v>
      </c>
      <c r="H43" s="494">
        <v>1779558.4499852366</v>
      </c>
      <c r="I43" s="494">
        <v>244206.25777916957</v>
      </c>
      <c r="J43" s="494">
        <v>38103261.445212647</v>
      </c>
      <c r="K43" s="494">
        <v>17596505.516380522</v>
      </c>
      <c r="L43" s="494">
        <v>8352213.9874424208</v>
      </c>
      <c r="M43" s="494">
        <v>1371307.5089236132</v>
      </c>
      <c r="N43" s="42"/>
      <c r="O43" s="42" t="s">
        <v>977</v>
      </c>
      <c r="P43" s="6"/>
      <c r="Q43" s="2"/>
      <c r="R43" s="501">
        <v>469620.13454578823</v>
      </c>
      <c r="S43" s="502">
        <v>1177335.0589383645</v>
      </c>
      <c r="T43" s="502">
        <v>4511335.9050587034</v>
      </c>
      <c r="U43" s="502">
        <v>520114.29981394077</v>
      </c>
      <c r="V43" s="502">
        <v>302501.0801620112</v>
      </c>
      <c r="W43" s="502">
        <v>2406360.5137445363</v>
      </c>
      <c r="X43" s="502">
        <v>781323.6618221784</v>
      </c>
      <c r="Y43" s="502">
        <v>5672.0445156350397</v>
      </c>
      <c r="Z43" s="502">
        <v>1619364.8074067244</v>
      </c>
      <c r="AA43" s="502">
        <v>5434194.4160603406</v>
      </c>
      <c r="AB43" s="502">
        <v>453992.50935051637</v>
      </c>
    </row>
    <row r="44" spans="1:28" ht="18.600000000000001" customHeight="1">
      <c r="A44" s="42"/>
      <c r="B44" s="42" t="s">
        <v>978</v>
      </c>
      <c r="C44" s="6"/>
      <c r="D44" s="2"/>
      <c r="E44" s="494">
        <v>267223274.58317506</v>
      </c>
      <c r="F44" s="494">
        <v>250398863.26370504</v>
      </c>
      <c r="G44" s="494">
        <v>211410762.77963898</v>
      </c>
      <c r="H44" s="494">
        <v>3292971.107105792</v>
      </c>
      <c r="I44" s="494">
        <v>635111.58137977368</v>
      </c>
      <c r="J44" s="494">
        <v>157020366.04103693</v>
      </c>
      <c r="K44" s="494">
        <v>50462314.050116718</v>
      </c>
      <c r="L44" s="494">
        <v>24164149.487263132</v>
      </c>
      <c r="M44" s="494">
        <v>5280100.4006018564</v>
      </c>
      <c r="N44" s="42"/>
      <c r="O44" s="42" t="s">
        <v>978</v>
      </c>
      <c r="P44" s="6"/>
      <c r="Q44" s="2"/>
      <c r="R44" s="501">
        <v>4807358.0508058295</v>
      </c>
      <c r="S44" s="502">
        <v>3530312.4017528123</v>
      </c>
      <c r="T44" s="502">
        <v>7985293.2013215916</v>
      </c>
      <c r="U44" s="502">
        <v>2200934.0198042216</v>
      </c>
      <c r="V44" s="502">
        <v>360151.41297680786</v>
      </c>
      <c r="W44" s="502">
        <v>14823950.996802764</v>
      </c>
      <c r="X44" s="502">
        <v>8399791.6265326738</v>
      </c>
      <c r="Y44" s="502">
        <v>15076.651000000002</v>
      </c>
      <c r="Z44" s="502">
        <v>6409082.7192700831</v>
      </c>
      <c r="AA44" s="502">
        <v>18363281.441241536</v>
      </c>
      <c r="AB44" s="502">
        <v>1538870.1217714828</v>
      </c>
    </row>
    <row r="45" spans="1:28" ht="18.600000000000001" customHeight="1">
      <c r="A45" s="42"/>
      <c r="B45" s="42" t="s">
        <v>979</v>
      </c>
      <c r="C45" s="6"/>
      <c r="D45" s="2"/>
      <c r="E45" s="494">
        <v>63908068.130868457</v>
      </c>
      <c r="F45" s="494">
        <v>57794088.323610909</v>
      </c>
      <c r="G45" s="494">
        <v>43266369.567110769</v>
      </c>
      <c r="H45" s="494">
        <v>5159671.2105973559</v>
      </c>
      <c r="I45" s="494">
        <v>388946.63808279083</v>
      </c>
      <c r="J45" s="494">
        <v>19143592.503216337</v>
      </c>
      <c r="K45" s="494">
        <v>18574159.215214305</v>
      </c>
      <c r="L45" s="494">
        <v>8464950.3973055966</v>
      </c>
      <c r="M45" s="494">
        <v>1549362.917577459</v>
      </c>
      <c r="N45" s="42"/>
      <c r="O45" s="42" t="s">
        <v>979</v>
      </c>
      <c r="P45" s="6"/>
      <c r="Q45" s="2"/>
      <c r="R45" s="501">
        <v>669023.44865500543</v>
      </c>
      <c r="S45" s="502">
        <v>1801223.1412410431</v>
      </c>
      <c r="T45" s="502">
        <v>3533722.8635203941</v>
      </c>
      <c r="U45" s="502">
        <v>764019.22712035</v>
      </c>
      <c r="V45" s="502">
        <v>147598.7991913422</v>
      </c>
      <c r="W45" s="502">
        <v>6062768.3591945218</v>
      </c>
      <c r="X45" s="502">
        <v>4132233.8298302051</v>
      </c>
      <c r="Y45" s="502">
        <v>33570.864353173085</v>
      </c>
      <c r="Z45" s="502">
        <v>1896963.6650111447</v>
      </c>
      <c r="AA45" s="502">
        <v>6238551.599961983</v>
      </c>
      <c r="AB45" s="502">
        <v>124571.79270442539</v>
      </c>
    </row>
    <row r="46" spans="1:28" ht="18.600000000000001" customHeight="1">
      <c r="A46" s="42"/>
      <c r="B46" s="102" t="s">
        <v>35</v>
      </c>
      <c r="C46" s="6"/>
      <c r="D46" s="2"/>
      <c r="E46" s="494">
        <v>15215237.090069015</v>
      </c>
      <c r="F46" s="494">
        <v>13732426.92124759</v>
      </c>
      <c r="G46" s="494">
        <v>10571707.791747982</v>
      </c>
      <c r="H46" s="494">
        <v>394169.0267819193</v>
      </c>
      <c r="I46" s="502">
        <v>204576.37071597215</v>
      </c>
      <c r="J46" s="494">
        <v>5055221.6288613984</v>
      </c>
      <c r="K46" s="494">
        <v>4917740.7653886909</v>
      </c>
      <c r="L46" s="494">
        <v>2643695.4995183214</v>
      </c>
      <c r="M46" s="494">
        <v>307152.51140539633</v>
      </c>
      <c r="N46" s="42"/>
      <c r="O46" s="102" t="s">
        <v>35</v>
      </c>
      <c r="P46" s="6"/>
      <c r="Q46" s="2"/>
      <c r="R46" s="501">
        <v>74729.847238040951</v>
      </c>
      <c r="S46" s="502">
        <v>494256.70701654541</v>
      </c>
      <c r="T46" s="502">
        <v>1249176.0329756502</v>
      </c>
      <c r="U46" s="502">
        <v>292180.42911127687</v>
      </c>
      <c r="V46" s="502">
        <v>226199.97177141177</v>
      </c>
      <c r="W46" s="502">
        <v>517023.62998128892</v>
      </c>
      <c r="X46" s="502">
        <v>32055.215559335411</v>
      </c>
      <c r="Y46" s="502">
        <v>640.87836496393652</v>
      </c>
      <c r="Z46" s="502">
        <v>484327.53605698963</v>
      </c>
      <c r="AA46" s="502">
        <v>1495381.0254920728</v>
      </c>
      <c r="AB46" s="502">
        <v>12570.85667064914</v>
      </c>
    </row>
    <row r="47" spans="1:28" ht="18.600000000000001" customHeight="1">
      <c r="A47" s="1059" t="s">
        <v>36</v>
      </c>
      <c r="B47" s="1059"/>
      <c r="C47" s="6"/>
      <c r="D47" s="2"/>
      <c r="E47" s="494">
        <v>7870213.8491351493</v>
      </c>
      <c r="F47" s="494">
        <v>6962851.2313209567</v>
      </c>
      <c r="G47" s="494">
        <v>5981731.3330794964</v>
      </c>
      <c r="H47" s="494">
        <v>358684.32156199962</v>
      </c>
      <c r="I47" s="494">
        <v>48325.095595774619</v>
      </c>
      <c r="J47" s="494">
        <v>2682577.1204825141</v>
      </c>
      <c r="K47" s="494">
        <v>2892144.7954392093</v>
      </c>
      <c r="L47" s="494">
        <v>678363.61810994975</v>
      </c>
      <c r="M47" s="494">
        <v>43940.460409151099</v>
      </c>
      <c r="N47" s="1059" t="s">
        <v>36</v>
      </c>
      <c r="O47" s="1059"/>
      <c r="P47" s="6"/>
      <c r="Q47" s="2"/>
      <c r="R47" s="501">
        <v>11929.958081948722</v>
      </c>
      <c r="S47" s="502">
        <v>191479.15510692386</v>
      </c>
      <c r="T47" s="502">
        <v>324321.32989083009</v>
      </c>
      <c r="U47" s="502">
        <v>106692.71462109595</v>
      </c>
      <c r="V47" s="502">
        <v>0</v>
      </c>
      <c r="W47" s="502">
        <v>302756.2801315097</v>
      </c>
      <c r="X47" s="502">
        <v>59999.981250005854</v>
      </c>
      <c r="Y47" s="502">
        <v>0</v>
      </c>
      <c r="Z47" s="502">
        <v>242756.29888150384</v>
      </c>
      <c r="AA47" s="502">
        <v>928225.19854463846</v>
      </c>
      <c r="AB47" s="502">
        <v>20862.580730443518</v>
      </c>
    </row>
    <row r="48" spans="1:28" ht="18.600000000000001" customHeight="1">
      <c r="A48" s="1045" t="s">
        <v>166</v>
      </c>
      <c r="B48" s="1045"/>
      <c r="C48" s="1045"/>
      <c r="D48" s="2"/>
      <c r="E48" s="494"/>
      <c r="F48" s="494"/>
      <c r="G48" s="494"/>
      <c r="H48" s="494"/>
      <c r="I48" s="494"/>
      <c r="J48" s="494"/>
      <c r="K48" s="494"/>
      <c r="L48" s="494"/>
      <c r="M48" s="494"/>
      <c r="N48" s="1045" t="s">
        <v>166</v>
      </c>
      <c r="O48" s="1045"/>
      <c r="P48" s="1045"/>
      <c r="Q48" s="2"/>
      <c r="R48" s="501"/>
      <c r="S48" s="502"/>
      <c r="T48" s="502"/>
      <c r="U48" s="502"/>
      <c r="V48" s="502"/>
      <c r="W48" s="502"/>
      <c r="X48" s="502"/>
      <c r="Y48" s="502"/>
      <c r="Z48" s="502"/>
      <c r="AA48" s="502"/>
      <c r="AB48" s="502"/>
    </row>
    <row r="49" spans="1:28" ht="18.600000000000001" customHeight="1">
      <c r="A49" s="1059" t="s">
        <v>37</v>
      </c>
      <c r="B49" s="1059" t="s">
        <v>37</v>
      </c>
      <c r="C49" s="106"/>
      <c r="D49" s="2"/>
      <c r="E49" s="494">
        <v>1247182590.8733068</v>
      </c>
      <c r="F49" s="494">
        <v>1196747198.6246591</v>
      </c>
      <c r="G49" s="494">
        <v>1042383096.2278883</v>
      </c>
      <c r="H49" s="494">
        <v>19987262.75391024</v>
      </c>
      <c r="I49" s="494">
        <v>12282186.932714993</v>
      </c>
      <c r="J49" s="494">
        <v>770321257.01199543</v>
      </c>
      <c r="K49" s="494">
        <v>239792389.52926964</v>
      </c>
      <c r="L49" s="494">
        <v>84977749.557544902</v>
      </c>
      <c r="M49" s="494">
        <v>18307888.629309647</v>
      </c>
      <c r="N49" s="1059" t="s">
        <v>37</v>
      </c>
      <c r="O49" s="1059" t="s">
        <v>37</v>
      </c>
      <c r="P49" s="106"/>
      <c r="Q49" s="2"/>
      <c r="R49" s="501">
        <v>11055760.834991902</v>
      </c>
      <c r="S49" s="502">
        <v>11697474.314821504</v>
      </c>
      <c r="T49" s="502">
        <v>34189342.153892159</v>
      </c>
      <c r="U49" s="502">
        <v>7992685.1797411675</v>
      </c>
      <c r="V49" s="502">
        <v>1734598.4447886192</v>
      </c>
      <c r="W49" s="502">
        <v>69386352.839224353</v>
      </c>
      <c r="X49" s="502">
        <v>41815633.829431951</v>
      </c>
      <c r="Y49" s="502">
        <v>157940.47103068535</v>
      </c>
      <c r="Z49" s="502">
        <v>27412778.538761679</v>
      </c>
      <c r="AA49" s="502">
        <v>58815346.318349011</v>
      </c>
      <c r="AB49" s="502">
        <v>8379954.0697014434</v>
      </c>
    </row>
    <row r="50" spans="1:28" ht="18.600000000000001" customHeight="1">
      <c r="A50" s="102"/>
      <c r="B50" s="102" t="s">
        <v>38</v>
      </c>
      <c r="C50" s="102"/>
      <c r="D50" s="46"/>
      <c r="E50" s="494">
        <v>307242362.51605719</v>
      </c>
      <c r="F50" s="494">
        <v>281953862.19316763</v>
      </c>
      <c r="G50" s="494">
        <v>226625841.81623954</v>
      </c>
      <c r="H50" s="494">
        <v>9172073.3073781002</v>
      </c>
      <c r="I50" s="494">
        <v>512808.13701029518</v>
      </c>
      <c r="J50" s="494">
        <v>148869452.17006475</v>
      </c>
      <c r="K50" s="494">
        <v>68071508.20178616</v>
      </c>
      <c r="L50" s="494">
        <v>35424338.691719271</v>
      </c>
      <c r="M50" s="494">
        <v>4208601.3012919258</v>
      </c>
      <c r="N50" s="102"/>
      <c r="O50" s="102" t="s">
        <v>38</v>
      </c>
      <c r="P50" s="102"/>
      <c r="Q50" s="46"/>
      <c r="R50" s="501">
        <v>2652614.7246805481</v>
      </c>
      <c r="S50" s="502">
        <v>7230332.2525389642</v>
      </c>
      <c r="T50" s="502">
        <v>17402723.958195578</v>
      </c>
      <c r="U50" s="502">
        <v>3132350.7944707684</v>
      </c>
      <c r="V50" s="502">
        <v>797715.66054147424</v>
      </c>
      <c r="W50" s="502">
        <v>19903681.68520923</v>
      </c>
      <c r="X50" s="502">
        <v>6687094.9893341959</v>
      </c>
      <c r="Y50" s="502">
        <v>79532.492665892642</v>
      </c>
      <c r="Z50" s="502">
        <v>13137054.203209143</v>
      </c>
      <c r="AA50" s="502">
        <v>26344130.922744688</v>
      </c>
      <c r="AB50" s="502">
        <v>1055630.5998552302</v>
      </c>
    </row>
    <row r="51" spans="1:28" ht="18.600000000000001" customHeight="1">
      <c r="A51" s="102"/>
      <c r="B51" s="102" t="s">
        <v>39</v>
      </c>
      <c r="C51" s="102"/>
      <c r="D51" s="46"/>
      <c r="E51" s="494">
        <v>465326225.98124158</v>
      </c>
      <c r="F51" s="494">
        <v>452425178.6550923</v>
      </c>
      <c r="G51" s="494">
        <v>404565898.52870041</v>
      </c>
      <c r="H51" s="494">
        <v>4576818.6702831639</v>
      </c>
      <c r="I51" s="494">
        <v>7564790.9568681577</v>
      </c>
      <c r="J51" s="494">
        <v>311052456.97771466</v>
      </c>
      <c r="K51" s="494">
        <v>81371831.923833936</v>
      </c>
      <c r="L51" s="494">
        <v>24263706.007682938</v>
      </c>
      <c r="M51" s="494">
        <v>8095509.8553850492</v>
      </c>
      <c r="N51" s="102"/>
      <c r="O51" s="102" t="s">
        <v>39</v>
      </c>
      <c r="P51" s="102"/>
      <c r="Q51" s="46"/>
      <c r="R51" s="501">
        <v>2281358.0693604806</v>
      </c>
      <c r="S51" s="502">
        <v>2506731.8564940575</v>
      </c>
      <c r="T51" s="502">
        <v>9412002.8286080249</v>
      </c>
      <c r="U51" s="502">
        <v>1616028.6783569269</v>
      </c>
      <c r="V51" s="502">
        <v>352074.71947838226</v>
      </c>
      <c r="W51" s="502">
        <v>23595574.118709363</v>
      </c>
      <c r="X51" s="502">
        <v>15362837.421171105</v>
      </c>
      <c r="Y51" s="502">
        <v>26502.138999999999</v>
      </c>
      <c r="Z51" s="502">
        <v>8206234.5585382385</v>
      </c>
      <c r="AA51" s="502">
        <v>17750321.841602474</v>
      </c>
      <c r="AB51" s="502">
        <v>4849274.5154534364</v>
      </c>
    </row>
    <row r="52" spans="1:28" ht="18.600000000000001" customHeight="1">
      <c r="A52" s="102"/>
      <c r="B52" s="102" t="s">
        <v>40</v>
      </c>
      <c r="C52" s="102"/>
      <c r="D52" s="46"/>
      <c r="E52" s="494">
        <v>474614002.37600839</v>
      </c>
      <c r="F52" s="494">
        <v>462368157.77639925</v>
      </c>
      <c r="G52" s="494">
        <v>411191355.88295072</v>
      </c>
      <c r="H52" s="494">
        <v>6238370.7762489785</v>
      </c>
      <c r="I52" s="494">
        <v>4204587.8388365414</v>
      </c>
      <c r="J52" s="494">
        <v>310399347.86421573</v>
      </c>
      <c r="K52" s="494">
        <v>90349049.403649315</v>
      </c>
      <c r="L52" s="494">
        <v>25289704.858142789</v>
      </c>
      <c r="M52" s="494">
        <v>6003777.4726326857</v>
      </c>
      <c r="N52" s="102"/>
      <c r="O52" s="102" t="s">
        <v>40</v>
      </c>
      <c r="P52" s="102"/>
      <c r="Q52" s="46"/>
      <c r="R52" s="501">
        <v>6121788.0409508673</v>
      </c>
      <c r="S52" s="502">
        <v>1960410.2057884433</v>
      </c>
      <c r="T52" s="502">
        <v>7374615.3670885768</v>
      </c>
      <c r="U52" s="502">
        <v>3244305.7069134712</v>
      </c>
      <c r="V52" s="502">
        <v>584808.06476876303</v>
      </c>
      <c r="W52" s="502">
        <v>25887097.035305772</v>
      </c>
      <c r="X52" s="502">
        <v>19765701.418926641</v>
      </c>
      <c r="Y52" s="502">
        <v>51905.839364792701</v>
      </c>
      <c r="Z52" s="502">
        <v>6069489.7770143617</v>
      </c>
      <c r="AA52" s="502">
        <v>14720893.554001812</v>
      </c>
      <c r="AB52" s="502">
        <v>2475048.9543927787</v>
      </c>
    </row>
    <row r="53" spans="1:28" ht="18.600000000000001" customHeight="1" thickBot="1">
      <c r="A53" s="1060" t="s">
        <v>41</v>
      </c>
      <c r="B53" s="1060"/>
      <c r="C53" s="104"/>
      <c r="D53" s="232"/>
      <c r="E53" s="488">
        <v>1114826168.9019403</v>
      </c>
      <c r="F53" s="488">
        <v>1050274713.255988</v>
      </c>
      <c r="G53" s="488">
        <v>905168365.2636801</v>
      </c>
      <c r="H53" s="488">
        <v>36187206.93198432</v>
      </c>
      <c r="I53" s="488">
        <v>24003165.133042257</v>
      </c>
      <c r="J53" s="488">
        <v>557062252.67663169</v>
      </c>
      <c r="K53" s="488">
        <v>287915740.52202308</v>
      </c>
      <c r="L53" s="488">
        <v>83217703.659502968</v>
      </c>
      <c r="M53" s="488">
        <v>27609998.273163456</v>
      </c>
      <c r="N53" s="1060" t="s">
        <v>41</v>
      </c>
      <c r="O53" s="1060"/>
      <c r="P53" s="104"/>
      <c r="Q53" s="232"/>
      <c r="R53" s="503">
        <v>15784859.52414616</v>
      </c>
      <c r="S53" s="504">
        <v>8769365.0751181543</v>
      </c>
      <c r="T53" s="504">
        <v>22324055.401579548</v>
      </c>
      <c r="U53" s="504">
        <v>5681556.9981041988</v>
      </c>
      <c r="V53" s="504">
        <v>3047868.3873914573</v>
      </c>
      <c r="W53" s="504">
        <v>61888644.332804941</v>
      </c>
      <c r="X53" s="504">
        <v>32125306.764552057</v>
      </c>
      <c r="Y53" s="504">
        <v>458447.68115009129</v>
      </c>
      <c r="Z53" s="504">
        <v>29304889.887102757</v>
      </c>
      <c r="AA53" s="504">
        <v>75960033.107049108</v>
      </c>
      <c r="AB53" s="504">
        <v>11408577.461098937</v>
      </c>
    </row>
    <row r="54" spans="1:28" s="279" customFormat="1" ht="17.25" customHeight="1">
      <c r="A54" s="286"/>
      <c r="B54" s="286"/>
      <c r="C54" s="286"/>
      <c r="D54" s="286"/>
      <c r="E54" s="286"/>
      <c r="F54" s="286"/>
      <c r="G54" s="286"/>
      <c r="H54" s="286"/>
      <c r="K54" s="280"/>
      <c r="L54" s="280"/>
      <c r="M54" s="280"/>
      <c r="N54" s="1118"/>
      <c r="O54" s="1118"/>
      <c r="P54" s="1118"/>
      <c r="Q54" s="1118"/>
      <c r="R54" s="1118"/>
      <c r="S54" s="1118"/>
      <c r="T54" s="1118"/>
      <c r="U54" s="1118"/>
      <c r="V54" s="1118"/>
    </row>
    <row r="59" spans="1:28">
      <c r="L59" s="43"/>
      <c r="M59" s="43"/>
    </row>
    <row r="60" spans="1:28">
      <c r="L60" s="43"/>
      <c r="M60" s="43"/>
    </row>
    <row r="61" spans="1:28">
      <c r="B61" s="42" t="s">
        <v>1006</v>
      </c>
      <c r="E61" s="43">
        <f>E37+E38</f>
        <v>230952783.19946539</v>
      </c>
      <c r="F61" s="43">
        <f t="shared" ref="F61:M61" si="1">F37+F38</f>
        <v>215771954.20911574</v>
      </c>
      <c r="G61" s="43">
        <f t="shared" si="1"/>
        <v>191607826.1631847</v>
      </c>
      <c r="H61" s="43">
        <f t="shared" si="1"/>
        <v>10404492.660489678</v>
      </c>
      <c r="I61" s="43">
        <f t="shared" si="1"/>
        <v>1294362.2671488856</v>
      </c>
      <c r="J61" s="43">
        <f t="shared" si="1"/>
        <v>120125943.54943767</v>
      </c>
      <c r="K61" s="43">
        <f t="shared" si="1"/>
        <v>59783027.68610841</v>
      </c>
      <c r="L61" s="43">
        <f t="shared" si="1"/>
        <v>16550403.589799991</v>
      </c>
      <c r="M61" s="43">
        <f t="shared" si="1"/>
        <v>3929095.8394851349</v>
      </c>
      <c r="N61" s="43"/>
      <c r="O61" s="42" t="s">
        <v>1006</v>
      </c>
      <c r="R61" s="43">
        <f t="shared" ref="R61:AB61" si="2">R37+R38</f>
        <v>2544097.1697862875</v>
      </c>
      <c r="S61" s="43">
        <f t="shared" si="2"/>
        <v>3081855.2281275257</v>
      </c>
      <c r="T61" s="43">
        <f t="shared" si="2"/>
        <v>4990002.0618704716</v>
      </c>
      <c r="U61" s="43">
        <f t="shared" si="2"/>
        <v>1220590.4051460372</v>
      </c>
      <c r="V61" s="43">
        <f t="shared" si="2"/>
        <v>784762.88538453216</v>
      </c>
      <c r="W61" s="43">
        <f t="shared" si="2"/>
        <v>7613724.4561309982</v>
      </c>
      <c r="X61" s="43">
        <f t="shared" si="2"/>
        <v>2098612.909204734</v>
      </c>
      <c r="Y61" s="43">
        <f t="shared" si="2"/>
        <v>14786.219158574735</v>
      </c>
      <c r="Z61" s="43">
        <f t="shared" si="2"/>
        <v>5500325.3277676906</v>
      </c>
      <c r="AA61" s="43">
        <f t="shared" si="2"/>
        <v>16163318.306249632</v>
      </c>
      <c r="AB61" s="43">
        <f t="shared" si="2"/>
        <v>982489.31589981436</v>
      </c>
    </row>
    <row r="62" spans="1:28">
      <c r="L62" s="43"/>
      <c r="M62" s="43"/>
    </row>
    <row r="63" spans="1:28">
      <c r="L63" s="43"/>
      <c r="M63" s="43"/>
    </row>
  </sheetData>
  <mergeCells count="66">
    <mergeCell ref="N49:O49"/>
    <mergeCell ref="A8:C8"/>
    <mergeCell ref="A15:C15"/>
    <mergeCell ref="N15:P15"/>
    <mergeCell ref="N9:P9"/>
    <mergeCell ref="N10:P10"/>
    <mergeCell ref="A10:C10"/>
    <mergeCell ref="A32:C32"/>
    <mergeCell ref="N12:P12"/>
    <mergeCell ref="N16:P16"/>
    <mergeCell ref="A17:C17"/>
    <mergeCell ref="N17:P17"/>
    <mergeCell ref="A21:C21"/>
    <mergeCell ref="N21:P21"/>
    <mergeCell ref="N32:P32"/>
    <mergeCell ref="N47:O47"/>
    <mergeCell ref="N33:O33"/>
    <mergeCell ref="N13:P13"/>
    <mergeCell ref="A16:C16"/>
    <mergeCell ref="A33:B33"/>
    <mergeCell ref="N14:P14"/>
    <mergeCell ref="N18:P18"/>
    <mergeCell ref="N20:P20"/>
    <mergeCell ref="N23:P23"/>
    <mergeCell ref="N22:P22"/>
    <mergeCell ref="A49:B49"/>
    <mergeCell ref="A6:C6"/>
    <mergeCell ref="A53:B53"/>
    <mergeCell ref="A12:C12"/>
    <mergeCell ref="A14:C14"/>
    <mergeCell ref="A7:C7"/>
    <mergeCell ref="A9:C9"/>
    <mergeCell ref="A23:C23"/>
    <mergeCell ref="A20:C20"/>
    <mergeCell ref="A22:C22"/>
    <mergeCell ref="N54:V54"/>
    <mergeCell ref="A1:H1"/>
    <mergeCell ref="I1:M1"/>
    <mergeCell ref="F4:F5"/>
    <mergeCell ref="A3:C5"/>
    <mergeCell ref="G4:K4"/>
    <mergeCell ref="L4:M4"/>
    <mergeCell ref="N53:O53"/>
    <mergeCell ref="A19:C19"/>
    <mergeCell ref="N19:P19"/>
    <mergeCell ref="E3:E5"/>
    <mergeCell ref="A48:C48"/>
    <mergeCell ref="N48:P48"/>
    <mergeCell ref="A26:C26"/>
    <mergeCell ref="N26:P26"/>
    <mergeCell ref="A47:B47"/>
    <mergeCell ref="AB3:AB5"/>
    <mergeCell ref="N6:P6"/>
    <mergeCell ref="N7:P7"/>
    <mergeCell ref="N3:P5"/>
    <mergeCell ref="R3:Z3"/>
    <mergeCell ref="R4:V4"/>
    <mergeCell ref="N1:V1"/>
    <mergeCell ref="AA3:AA5"/>
    <mergeCell ref="W4:X4"/>
    <mergeCell ref="A18:C18"/>
    <mergeCell ref="A13:C13"/>
    <mergeCell ref="A11:C11"/>
    <mergeCell ref="N8:P8"/>
    <mergeCell ref="F3:M3"/>
    <mergeCell ref="N11:P11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2" manualBreakCount="2">
    <brk id="8" max="1048575" man="1"/>
    <brk id="13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/>
  <dimension ref="A1:AN71"/>
  <sheetViews>
    <sheetView view="pageBreakPreview" topLeftCell="A18" zoomScaleNormal="50" zoomScaleSheetLayoutView="100" workbookViewId="0">
      <selection activeCell="A33" sqref="A33:C33"/>
    </sheetView>
  </sheetViews>
  <sheetFormatPr defaultRowHeight="15.75"/>
  <cols>
    <col min="1" max="1" width="2.28515625" style="14" customWidth="1"/>
    <col min="2" max="2" width="15.7109375" style="14" customWidth="1"/>
    <col min="3" max="3" width="2.28515625" style="14" customWidth="1"/>
    <col min="4" max="4" width="1.7109375" style="15" customWidth="1"/>
    <col min="5" max="8" width="19.28515625" style="43" customWidth="1"/>
    <col min="9" max="13" width="18.28515625" style="43" customWidth="1"/>
    <col min="14" max="14" width="2.28515625" style="14" customWidth="1"/>
    <col min="15" max="15" width="15.7109375" style="14" customWidth="1"/>
    <col min="16" max="16" width="2.28515625" style="14" customWidth="1"/>
    <col min="17" max="17" width="1.7109375" style="15" customWidth="1"/>
    <col min="18" max="22" width="15.85546875" style="43" customWidth="1"/>
    <col min="23" max="28" width="17" style="43" customWidth="1"/>
    <col min="29" max="16384" width="9.140625" style="43"/>
  </cols>
  <sheetData>
    <row r="1" spans="1:28" s="159" customFormat="1" ht="35.1" customHeight="1">
      <c r="A1" s="1067" t="s">
        <v>567</v>
      </c>
      <c r="B1" s="1067"/>
      <c r="C1" s="1067"/>
      <c r="D1" s="1067"/>
      <c r="E1" s="1067"/>
      <c r="F1" s="1067"/>
      <c r="G1" s="1067"/>
      <c r="H1" s="1067"/>
      <c r="I1" s="1063" t="s">
        <v>425</v>
      </c>
      <c r="J1" s="1063"/>
      <c r="K1" s="1063"/>
      <c r="L1" s="1063"/>
      <c r="M1" s="1063"/>
      <c r="N1" s="1067" t="s">
        <v>567</v>
      </c>
      <c r="O1" s="1067"/>
      <c r="P1" s="1067"/>
      <c r="Q1" s="1067"/>
      <c r="R1" s="1067"/>
      <c r="S1" s="1067"/>
      <c r="T1" s="1067"/>
      <c r="U1" s="1067"/>
      <c r="V1" s="1067"/>
      <c r="W1" s="157" t="s">
        <v>426</v>
      </c>
      <c r="X1" s="157"/>
      <c r="Z1" s="157"/>
      <c r="AA1" s="157"/>
      <c r="AB1" s="271"/>
    </row>
    <row r="2" spans="1:28" ht="12.95" customHeight="1" thickBot="1">
      <c r="A2" s="43"/>
      <c r="B2" s="161"/>
      <c r="C2" s="161"/>
      <c r="D2" s="162"/>
      <c r="F2" s="479"/>
      <c r="G2" s="479"/>
      <c r="H2" s="479"/>
      <c r="I2" s="479"/>
      <c r="J2" s="479"/>
      <c r="K2" s="479"/>
      <c r="L2" s="479"/>
      <c r="M2" s="164" t="s">
        <v>351</v>
      </c>
      <c r="N2" s="272"/>
      <c r="O2" s="272"/>
      <c r="P2" s="272"/>
      <c r="Q2" s="272"/>
      <c r="R2" s="272"/>
      <c r="S2" s="272"/>
      <c r="T2" s="272"/>
      <c r="U2" s="272"/>
      <c r="AA2" s="479"/>
      <c r="AB2" s="164" t="s">
        <v>351</v>
      </c>
    </row>
    <row r="3" spans="1:28" s="254" customFormat="1" ht="18.75" customHeight="1">
      <c r="A3" s="1042" t="s">
        <v>2</v>
      </c>
      <c r="B3" s="1042"/>
      <c r="C3" s="1042"/>
      <c r="D3" s="165"/>
      <c r="E3" s="1039" t="s">
        <v>1010</v>
      </c>
      <c r="F3" s="1113" t="s">
        <v>149</v>
      </c>
      <c r="G3" s="1114"/>
      <c r="H3" s="1114"/>
      <c r="I3" s="1114"/>
      <c r="J3" s="1114"/>
      <c r="K3" s="1114"/>
      <c r="L3" s="1114"/>
      <c r="M3" s="1114"/>
      <c r="N3" s="1042" t="s">
        <v>2</v>
      </c>
      <c r="O3" s="1042"/>
      <c r="P3" s="1042"/>
      <c r="Q3" s="253"/>
      <c r="R3" s="1113" t="s">
        <v>149</v>
      </c>
      <c r="S3" s="1114"/>
      <c r="T3" s="1114"/>
      <c r="U3" s="1114"/>
      <c r="V3" s="1114"/>
      <c r="W3" s="1114"/>
      <c r="X3" s="1114"/>
      <c r="Y3" s="1114"/>
      <c r="Z3" s="1115"/>
      <c r="AA3" s="1039" t="s">
        <v>1011</v>
      </c>
      <c r="AB3" s="1046" t="s">
        <v>1012</v>
      </c>
    </row>
    <row r="4" spans="1:28" s="254" customFormat="1" ht="19.5" customHeight="1">
      <c r="A4" s="1043"/>
      <c r="B4" s="1043"/>
      <c r="C4" s="1043"/>
      <c r="D4" s="170"/>
      <c r="E4" s="1040"/>
      <c r="F4" s="1051" t="s">
        <v>1013</v>
      </c>
      <c r="G4" s="1106" t="s">
        <v>1014</v>
      </c>
      <c r="H4" s="1107"/>
      <c r="I4" s="1107"/>
      <c r="J4" s="1107"/>
      <c r="K4" s="1108"/>
      <c r="L4" s="1116" t="s">
        <v>194</v>
      </c>
      <c r="M4" s="1117"/>
      <c r="N4" s="1043"/>
      <c r="O4" s="1043"/>
      <c r="P4" s="1043"/>
      <c r="Q4" s="170"/>
      <c r="R4" s="1116" t="s">
        <v>195</v>
      </c>
      <c r="S4" s="1117"/>
      <c r="T4" s="1117"/>
      <c r="U4" s="1117"/>
      <c r="V4" s="1119"/>
      <c r="W4" s="1069" t="s">
        <v>76</v>
      </c>
      <c r="X4" s="1069"/>
      <c r="Y4" s="1070" t="s">
        <v>522</v>
      </c>
      <c r="Z4" s="1071"/>
      <c r="AA4" s="1040"/>
      <c r="AB4" s="1047"/>
    </row>
    <row r="5" spans="1:28" s="276" customFormat="1" ht="48.75" customHeight="1">
      <c r="A5" s="1044"/>
      <c r="B5" s="1044"/>
      <c r="C5" s="1044"/>
      <c r="D5" s="275"/>
      <c r="E5" s="1041"/>
      <c r="F5" s="1052"/>
      <c r="G5" s="175" t="s">
        <v>70</v>
      </c>
      <c r="H5" s="176" t="s">
        <v>87</v>
      </c>
      <c r="I5" s="257" t="s">
        <v>71</v>
      </c>
      <c r="J5" s="175" t="s">
        <v>414</v>
      </c>
      <c r="K5" s="258" t="s">
        <v>79</v>
      </c>
      <c r="L5" s="175" t="s">
        <v>70</v>
      </c>
      <c r="M5" s="175" t="s">
        <v>72</v>
      </c>
      <c r="N5" s="1044"/>
      <c r="O5" s="1044"/>
      <c r="P5" s="1044"/>
      <c r="Q5" s="275"/>
      <c r="R5" s="288" t="s">
        <v>63</v>
      </c>
      <c r="S5" s="288" t="s">
        <v>73</v>
      </c>
      <c r="T5" s="288" t="s">
        <v>74</v>
      </c>
      <c r="U5" s="288" t="s">
        <v>86</v>
      </c>
      <c r="V5" s="288" t="s">
        <v>78</v>
      </c>
      <c r="W5" s="289" t="s">
        <v>70</v>
      </c>
      <c r="X5" s="290" t="s">
        <v>520</v>
      </c>
      <c r="Y5" s="290" t="s">
        <v>75</v>
      </c>
      <c r="Z5" s="290" t="s">
        <v>76</v>
      </c>
      <c r="AA5" s="1041"/>
      <c r="AB5" s="1048"/>
    </row>
    <row r="6" spans="1:28" s="181" customFormat="1" ht="13.5" hidden="1" customHeight="1">
      <c r="A6" s="1049" t="s">
        <v>878</v>
      </c>
      <c r="B6" s="1049"/>
      <c r="C6" s="1049"/>
      <c r="D6" s="177"/>
      <c r="E6" s="178">
        <v>884014361</v>
      </c>
      <c r="F6" s="179">
        <v>816615772</v>
      </c>
      <c r="G6" s="179">
        <v>597130155</v>
      </c>
      <c r="H6" s="179">
        <v>37601085</v>
      </c>
      <c r="I6" s="179">
        <v>19002633</v>
      </c>
      <c r="J6" s="179">
        <v>217723483</v>
      </c>
      <c r="K6" s="179">
        <v>322802954</v>
      </c>
      <c r="L6" s="179">
        <v>115159176</v>
      </c>
      <c r="M6" s="179">
        <v>38654505</v>
      </c>
      <c r="N6" s="1049" t="s">
        <v>878</v>
      </c>
      <c r="O6" s="1049"/>
      <c r="P6" s="1049"/>
      <c r="Q6" s="2"/>
      <c r="R6" s="178">
        <v>13161363.5</v>
      </c>
      <c r="S6" s="179">
        <v>9300868.9700000007</v>
      </c>
      <c r="T6" s="179">
        <v>24730148.800000001</v>
      </c>
      <c r="U6" s="179">
        <v>14357118.5</v>
      </c>
      <c r="V6" s="179">
        <v>14955171</v>
      </c>
      <c r="W6" s="179">
        <v>104326441</v>
      </c>
      <c r="X6" s="277" t="s">
        <v>77</v>
      </c>
      <c r="Y6" s="277" t="s">
        <v>77</v>
      </c>
      <c r="Z6" s="179">
        <v>104326441</v>
      </c>
      <c r="AA6" s="179">
        <v>76453319</v>
      </c>
      <c r="AB6" s="179">
        <v>9054729</v>
      </c>
    </row>
    <row r="7" spans="1:28" s="181" customFormat="1" ht="13.5" hidden="1" customHeight="1">
      <c r="A7" s="1045" t="s">
        <v>879</v>
      </c>
      <c r="B7" s="1045"/>
      <c r="C7" s="1045"/>
      <c r="D7" s="177"/>
      <c r="E7" s="182">
        <v>1212122873.0867617</v>
      </c>
      <c r="F7" s="183">
        <v>1151826185.799772</v>
      </c>
      <c r="G7" s="183">
        <v>860664202.23223579</v>
      </c>
      <c r="H7" s="183">
        <v>61627792.47016219</v>
      </c>
      <c r="I7" s="183">
        <v>25981233.91723733</v>
      </c>
      <c r="J7" s="183">
        <v>414187546.63982821</v>
      </c>
      <c r="K7" s="183">
        <v>358867629.20500857</v>
      </c>
      <c r="L7" s="183">
        <v>128972230.68458322</v>
      </c>
      <c r="M7" s="183">
        <v>65227930.940402821</v>
      </c>
      <c r="N7" s="1045" t="s">
        <v>879</v>
      </c>
      <c r="O7" s="1045"/>
      <c r="P7" s="1045"/>
      <c r="Q7" s="2"/>
      <c r="R7" s="182">
        <v>14934836.423175786</v>
      </c>
      <c r="S7" s="183">
        <v>8358378.8585563535</v>
      </c>
      <c r="T7" s="183">
        <v>20710325.182485808</v>
      </c>
      <c r="U7" s="183">
        <v>6131037.8917467138</v>
      </c>
      <c r="V7" s="183">
        <v>13399372.418269351</v>
      </c>
      <c r="W7" s="183">
        <v>162400101.85289735</v>
      </c>
      <c r="X7" s="278" t="s">
        <v>77</v>
      </c>
      <c r="Y7" s="183">
        <v>210348.96994636179</v>
      </c>
      <c r="Z7" s="183">
        <v>162189752.88295099</v>
      </c>
      <c r="AA7" s="183">
        <v>78676303.587583244</v>
      </c>
      <c r="AB7" s="183">
        <v>18379616.300594278</v>
      </c>
    </row>
    <row r="8" spans="1:28" s="181" customFormat="1" ht="13.5" hidden="1" customHeight="1">
      <c r="A8" s="1045" t="s">
        <v>917</v>
      </c>
      <c r="B8" s="1045"/>
      <c r="C8" s="1045"/>
      <c r="D8" s="177"/>
      <c r="E8" s="182">
        <v>948584982</v>
      </c>
      <c r="F8" s="183">
        <v>937957568</v>
      </c>
      <c r="G8" s="183">
        <v>649592760</v>
      </c>
      <c r="H8" s="183">
        <v>33961983</v>
      </c>
      <c r="I8" s="183">
        <v>12274553</v>
      </c>
      <c r="J8" s="183">
        <v>331576729</v>
      </c>
      <c r="K8" s="183">
        <v>271779495</v>
      </c>
      <c r="L8" s="183">
        <v>281966764</v>
      </c>
      <c r="M8" s="183">
        <v>82824847</v>
      </c>
      <c r="N8" s="1045" t="s">
        <v>917</v>
      </c>
      <c r="O8" s="1045"/>
      <c r="P8" s="1045"/>
      <c r="Q8" s="2"/>
      <c r="R8" s="182">
        <v>15951384</v>
      </c>
      <c r="S8" s="183">
        <v>12407920</v>
      </c>
      <c r="T8" s="183">
        <v>114995367.11999992</v>
      </c>
      <c r="U8" s="183">
        <v>30836771.879999924</v>
      </c>
      <c r="V8" s="183">
        <v>24950474</v>
      </c>
      <c r="W8" s="183">
        <v>6398044</v>
      </c>
      <c r="X8" s="278" t="s">
        <v>77</v>
      </c>
      <c r="Y8" s="278" t="s">
        <v>77</v>
      </c>
      <c r="Z8" s="183">
        <v>6398044</v>
      </c>
      <c r="AA8" s="183">
        <v>11727329</v>
      </c>
      <c r="AB8" s="183">
        <v>1099915</v>
      </c>
    </row>
    <row r="9" spans="1:28" s="181" customFormat="1" ht="13.5" hidden="1" customHeight="1">
      <c r="A9" s="1045" t="s">
        <v>918</v>
      </c>
      <c r="B9" s="1045"/>
      <c r="C9" s="1045"/>
      <c r="D9" s="177"/>
      <c r="E9" s="262">
        <v>887937777.42154884</v>
      </c>
      <c r="F9" s="261">
        <v>868414421.03194356</v>
      </c>
      <c r="G9" s="261">
        <v>647532310.41547668</v>
      </c>
      <c r="H9" s="261">
        <v>52581956.153102256</v>
      </c>
      <c r="I9" s="261">
        <v>10688689.552511062</v>
      </c>
      <c r="J9" s="261">
        <v>276449626.26490414</v>
      </c>
      <c r="K9" s="261">
        <v>307812038.4449591</v>
      </c>
      <c r="L9" s="261">
        <v>121604697.7510175</v>
      </c>
      <c r="M9" s="261">
        <v>54210746.42529235</v>
      </c>
      <c r="N9" s="1045" t="s">
        <v>918</v>
      </c>
      <c r="O9" s="1045"/>
      <c r="P9" s="1045"/>
      <c r="Q9" s="2"/>
      <c r="R9" s="182">
        <v>9975501.050405724</v>
      </c>
      <c r="S9" s="183">
        <v>7094721.0586746205</v>
      </c>
      <c r="T9" s="183">
        <v>19192127.933018804</v>
      </c>
      <c r="U9" s="183">
        <v>23702336.870805494</v>
      </c>
      <c r="V9" s="183">
        <v>7167053.1466036355</v>
      </c>
      <c r="W9" s="183">
        <v>99539624.131666765</v>
      </c>
      <c r="X9" s="278" t="s">
        <v>77</v>
      </c>
      <c r="Y9" s="183">
        <v>262211.26621657744</v>
      </c>
      <c r="Z9" s="183">
        <v>99277412.865450189</v>
      </c>
      <c r="AA9" s="183">
        <v>56690793.854573004</v>
      </c>
      <c r="AB9" s="183">
        <v>37167437.464967608</v>
      </c>
    </row>
    <row r="10" spans="1:28" s="181" customFormat="1" ht="13.5" hidden="1" customHeight="1">
      <c r="A10" s="1045" t="s">
        <v>919</v>
      </c>
      <c r="B10" s="1045"/>
      <c r="C10" s="1045"/>
      <c r="D10" s="177"/>
      <c r="E10" s="262">
        <v>1094008385.2415526</v>
      </c>
      <c r="F10" s="261">
        <v>1050978800.6989181</v>
      </c>
      <c r="G10" s="261">
        <v>817188245.88725257</v>
      </c>
      <c r="H10" s="261">
        <v>141809653.47389013</v>
      </c>
      <c r="I10" s="261">
        <v>20316280.878726214</v>
      </c>
      <c r="J10" s="261">
        <v>296025460.82286692</v>
      </c>
      <c r="K10" s="261">
        <v>359036850.71176863</v>
      </c>
      <c r="L10" s="261">
        <v>118356200.48719232</v>
      </c>
      <c r="M10" s="261">
        <v>56668654.987001732</v>
      </c>
      <c r="N10" s="1045" t="s">
        <v>919</v>
      </c>
      <c r="O10" s="1045"/>
      <c r="P10" s="1045"/>
      <c r="Q10" s="2"/>
      <c r="R10" s="182">
        <v>18549099.55864086</v>
      </c>
      <c r="S10" s="183">
        <v>7603529.6621497804</v>
      </c>
      <c r="T10" s="183">
        <v>21131095.142126884</v>
      </c>
      <c r="U10" s="183">
        <v>7135229.0334181515</v>
      </c>
      <c r="V10" s="183">
        <v>7268592.103854835</v>
      </c>
      <c r="W10" s="183">
        <v>115434354.32447402</v>
      </c>
      <c r="X10" s="183">
        <v>57305211.741886877</v>
      </c>
      <c r="Y10" s="183">
        <v>200175.56460030255</v>
      </c>
      <c r="Z10" s="183">
        <v>57928967.017986692</v>
      </c>
      <c r="AA10" s="183">
        <v>56317162.047994226</v>
      </c>
      <c r="AB10" s="183">
        <v>13287577.505359702</v>
      </c>
    </row>
    <row r="11" spans="1:28" s="181" customFormat="1" ht="13.7" hidden="1" customHeight="1">
      <c r="A11" s="1045" t="s">
        <v>920</v>
      </c>
      <c r="B11" s="1045"/>
      <c r="C11" s="1045"/>
      <c r="D11" s="177"/>
      <c r="E11" s="262">
        <v>1104507474.4175601</v>
      </c>
      <c r="F11" s="149">
        <v>1067995063.900094</v>
      </c>
      <c r="G11" s="149">
        <v>844266328.09188735</v>
      </c>
      <c r="H11" s="149">
        <v>83545723.626557037</v>
      </c>
      <c r="I11" s="149">
        <v>16213505.051686004</v>
      </c>
      <c r="J11" s="149">
        <v>331835129.9245007</v>
      </c>
      <c r="K11" s="149">
        <v>412671969.48914409</v>
      </c>
      <c r="L11" s="149">
        <v>106821589.75731826</v>
      </c>
      <c r="M11" s="149">
        <v>51170554.744952828</v>
      </c>
      <c r="N11" s="1045" t="s">
        <v>920</v>
      </c>
      <c r="O11" s="1045"/>
      <c r="P11" s="1045"/>
      <c r="Q11" s="2"/>
      <c r="R11" s="50">
        <v>11038304.911934117</v>
      </c>
      <c r="S11" s="50">
        <v>6102262.1218957547</v>
      </c>
      <c r="T11" s="50">
        <v>21675359.431122921</v>
      </c>
      <c r="U11" s="50">
        <v>5090005.8642972233</v>
      </c>
      <c r="V11" s="50">
        <v>11745102.683115313</v>
      </c>
      <c r="W11" s="50">
        <v>116907146.05088861</v>
      </c>
      <c r="X11" s="50">
        <v>60633284.890478961</v>
      </c>
      <c r="Y11" s="50">
        <v>260847.84887009184</v>
      </c>
      <c r="Z11" s="50">
        <v>56013013.311539777</v>
      </c>
      <c r="AA11" s="50">
        <v>54090675.056642227</v>
      </c>
      <c r="AB11" s="50">
        <v>17578264.539178129</v>
      </c>
    </row>
    <row r="12" spans="1:28" s="181" customFormat="1" ht="13.7" hidden="1" customHeight="1">
      <c r="A12" s="1045" t="s">
        <v>921</v>
      </c>
      <c r="B12" s="1045"/>
      <c r="C12" s="1045"/>
      <c r="D12" s="177"/>
      <c r="E12" s="262">
        <v>1110604457.444062</v>
      </c>
      <c r="F12" s="149">
        <v>1067774924.8796263</v>
      </c>
      <c r="G12" s="149">
        <v>840124875.26148772</v>
      </c>
      <c r="H12" s="149">
        <v>59000259.028558321</v>
      </c>
      <c r="I12" s="149">
        <v>22343556.438847698</v>
      </c>
      <c r="J12" s="149">
        <v>368720316.52669519</v>
      </c>
      <c r="K12" s="149">
        <v>390060743.2673859</v>
      </c>
      <c r="L12" s="149">
        <v>106536985.83278736</v>
      </c>
      <c r="M12" s="149">
        <v>59212231.787924983</v>
      </c>
      <c r="N12" s="1045" t="s">
        <v>921</v>
      </c>
      <c r="O12" s="1045"/>
      <c r="P12" s="1045"/>
      <c r="Q12" s="2"/>
      <c r="R12" s="50">
        <v>13264109.14223442</v>
      </c>
      <c r="S12" s="50">
        <v>6443666.8464137558</v>
      </c>
      <c r="T12" s="50">
        <v>16799833.136507984</v>
      </c>
      <c r="U12" s="50">
        <v>5424305.6061611259</v>
      </c>
      <c r="V12" s="50">
        <v>5392839.3135451013</v>
      </c>
      <c r="W12" s="50">
        <v>121113063.78535204</v>
      </c>
      <c r="X12" s="50">
        <v>64287966.028651543</v>
      </c>
      <c r="Y12" s="50">
        <v>218282.99935192775</v>
      </c>
      <c r="Z12" s="50">
        <v>56606814.757348619</v>
      </c>
      <c r="AA12" s="50">
        <v>65462529.495163396</v>
      </c>
      <c r="AB12" s="50">
        <v>22632996.930729311</v>
      </c>
    </row>
    <row r="13" spans="1:28" s="181" customFormat="1" ht="13.7" hidden="1" customHeight="1">
      <c r="A13" s="1045" t="s">
        <v>922</v>
      </c>
      <c r="B13" s="1045"/>
      <c r="C13" s="1045"/>
      <c r="D13" s="2"/>
      <c r="E13" s="262">
        <f>F13+AA13-AB13</f>
        <v>1869544789.1675606</v>
      </c>
      <c r="F13" s="261">
        <f>G13+L13+W13</f>
        <v>1821408609.7602091</v>
      </c>
      <c r="G13" s="261">
        <f>H13+I13+J13+K13</f>
        <v>1527930552.4358261</v>
      </c>
      <c r="H13" s="50">
        <v>100844952.89743455</v>
      </c>
      <c r="I13" s="50">
        <v>25986855.63521735</v>
      </c>
      <c r="J13" s="261">
        <v>914634281.11362016</v>
      </c>
      <c r="K13" s="50">
        <v>486464462.78955406</v>
      </c>
      <c r="L13" s="50">
        <v>172340597.70616007</v>
      </c>
      <c r="M13" s="50">
        <v>59557893.776268601</v>
      </c>
      <c r="N13" s="1045" t="s">
        <v>922</v>
      </c>
      <c r="O13" s="1045"/>
      <c r="P13" s="1045"/>
      <c r="Q13" s="2"/>
      <c r="R13" s="50">
        <v>18987109.831270043</v>
      </c>
      <c r="S13" s="50">
        <v>17873331.706460651</v>
      </c>
      <c r="T13" s="50">
        <v>54594051.076658323</v>
      </c>
      <c r="U13" s="50">
        <v>12723577.122161105</v>
      </c>
      <c r="V13" s="50">
        <v>8604634.1933411602</v>
      </c>
      <c r="W13" s="50">
        <v>121137459.61822291</v>
      </c>
      <c r="X13" s="50">
        <v>67631051.20047757</v>
      </c>
      <c r="Y13" s="50">
        <v>366411.61674574146</v>
      </c>
      <c r="Z13" s="50">
        <v>53139996.800999552</v>
      </c>
      <c r="AA13" s="50">
        <v>66151616.111287139</v>
      </c>
      <c r="AB13" s="50">
        <v>18015436.703935511</v>
      </c>
    </row>
    <row r="14" spans="1:28" s="181" customFormat="1" ht="13.7" hidden="1" customHeight="1">
      <c r="A14" s="1045" t="s">
        <v>923</v>
      </c>
      <c r="B14" s="1045"/>
      <c r="C14" s="1045"/>
      <c r="D14" s="2"/>
      <c r="E14" s="262">
        <f>F14+AA14-AB14</f>
        <v>1916344905.2595606</v>
      </c>
      <c r="F14" s="261">
        <f>G14+L14+W14</f>
        <v>1867341228.7660055</v>
      </c>
      <c r="G14" s="261">
        <f>H14+I14+J14+K14</f>
        <v>1571589716.2225025</v>
      </c>
      <c r="H14" s="50">
        <v>111412676.0663711</v>
      </c>
      <c r="I14" s="50">
        <v>26885846.774998259</v>
      </c>
      <c r="J14" s="261">
        <v>1010956523.6246958</v>
      </c>
      <c r="K14" s="50">
        <v>422334669.7564373</v>
      </c>
      <c r="L14" s="50">
        <v>169309892.3320249</v>
      </c>
      <c r="M14" s="50">
        <v>56983589.463435084</v>
      </c>
      <c r="N14" s="1045" t="s">
        <v>923</v>
      </c>
      <c r="O14" s="1045"/>
      <c r="P14" s="1045"/>
      <c r="Q14" s="2"/>
      <c r="R14" s="50">
        <v>22253225.907114081</v>
      </c>
      <c r="S14" s="50">
        <v>16430460.555870375</v>
      </c>
      <c r="T14" s="50">
        <v>53964613.212062433</v>
      </c>
      <c r="U14" s="50">
        <v>12635666.970101021</v>
      </c>
      <c r="V14" s="50">
        <v>7042336.2234417666</v>
      </c>
      <c r="W14" s="50">
        <v>126441620.21147814</v>
      </c>
      <c r="X14" s="50">
        <v>78557811.34831892</v>
      </c>
      <c r="Y14" s="50">
        <v>623278.33891770453</v>
      </c>
      <c r="Z14" s="50">
        <v>47260530.524241075</v>
      </c>
      <c r="AA14" s="50">
        <v>72698499.859068632</v>
      </c>
      <c r="AB14" s="50">
        <v>23694823.365513492</v>
      </c>
    </row>
    <row r="15" spans="1:28" s="181" customFormat="1" ht="13.7" hidden="1" customHeight="1">
      <c r="A15" s="1045" t="s">
        <v>924</v>
      </c>
      <c r="B15" s="1045"/>
      <c r="C15" s="1045"/>
      <c r="D15" s="2"/>
      <c r="E15" s="262">
        <f>F15+AA15-AB15</f>
        <v>1673648466.1110883</v>
      </c>
      <c r="F15" s="261">
        <f>G15+L15+W15</f>
        <v>1608064677.7996874</v>
      </c>
      <c r="G15" s="261">
        <f>H15+I15+J15+K15</f>
        <v>1330088835.0550394</v>
      </c>
      <c r="H15" s="183">
        <v>79016195.464908555</v>
      </c>
      <c r="I15" s="183">
        <v>24791256.296694715</v>
      </c>
      <c r="J15" s="261">
        <v>779494678.67999995</v>
      </c>
      <c r="K15" s="183">
        <v>446786704.6134361</v>
      </c>
      <c r="L15" s="183">
        <v>154817671.96891436</v>
      </c>
      <c r="M15" s="183">
        <v>43800542.707088277</v>
      </c>
      <c r="N15" s="1045" t="s">
        <v>924</v>
      </c>
      <c r="O15" s="1045"/>
      <c r="P15" s="1045"/>
      <c r="Q15" s="2"/>
      <c r="R15" s="183">
        <v>20952760.835444406</v>
      </c>
      <c r="S15" s="183">
        <v>17339563.473829731</v>
      </c>
      <c r="T15" s="183">
        <v>54520179.076550961</v>
      </c>
      <c r="U15" s="183">
        <v>13294329.805591609</v>
      </c>
      <c r="V15" s="183">
        <v>4910296.0704094805</v>
      </c>
      <c r="W15" s="183">
        <v>123158170.77573361</v>
      </c>
      <c r="X15" s="183">
        <v>73091234.90766561</v>
      </c>
      <c r="Y15" s="183">
        <v>163944.0309401046</v>
      </c>
      <c r="Z15" s="183">
        <v>49902991.837127797</v>
      </c>
      <c r="AA15" s="183">
        <v>85637184.368471995</v>
      </c>
      <c r="AB15" s="183">
        <v>20053396.057071295</v>
      </c>
    </row>
    <row r="16" spans="1:28" s="181" customFormat="1" ht="18" hidden="1" customHeight="1">
      <c r="A16" s="1045" t="s">
        <v>925</v>
      </c>
      <c r="B16" s="1045"/>
      <c r="C16" s="1045"/>
      <c r="D16" s="2"/>
      <c r="E16" s="262">
        <v>1729207450.365438</v>
      </c>
      <c r="F16" s="261">
        <v>1650321330.5401149</v>
      </c>
      <c r="G16" s="261">
        <v>1401775308.9063144</v>
      </c>
      <c r="H16" s="261">
        <v>63098015.97606001</v>
      </c>
      <c r="I16" s="183">
        <v>26089338.459277585</v>
      </c>
      <c r="J16" s="261">
        <v>881921579.78337991</v>
      </c>
      <c r="K16" s="183">
        <v>430666374.68759632</v>
      </c>
      <c r="L16" s="183">
        <v>136562057.95076898</v>
      </c>
      <c r="M16" s="183">
        <v>37835957.86405126</v>
      </c>
      <c r="N16" s="1045" t="s">
        <v>925</v>
      </c>
      <c r="O16" s="1045"/>
      <c r="P16" s="1045"/>
      <c r="Q16" s="2"/>
      <c r="R16" s="183">
        <v>14980218.707151899</v>
      </c>
      <c r="S16" s="183">
        <v>17222176.38372235</v>
      </c>
      <c r="T16" s="183">
        <v>44131635.886311285</v>
      </c>
      <c r="U16" s="183">
        <v>16990136.939101957</v>
      </c>
      <c r="V16" s="183">
        <v>5401932.170430324</v>
      </c>
      <c r="W16" s="183">
        <v>111983963.68303233</v>
      </c>
      <c r="X16" s="183">
        <v>64510374.726414204</v>
      </c>
      <c r="Y16" s="183">
        <v>254261.95056054977</v>
      </c>
      <c r="Z16" s="183">
        <v>47219327.006057613</v>
      </c>
      <c r="AA16" s="183">
        <v>100086642.83445083</v>
      </c>
      <c r="AB16" s="183">
        <v>21200523.00912872</v>
      </c>
    </row>
    <row r="17" spans="1:28" s="181" customFormat="1" ht="19.5" hidden="1" customHeight="1">
      <c r="A17" s="1045" t="s">
        <v>926</v>
      </c>
      <c r="B17" s="1045"/>
      <c r="C17" s="1045"/>
      <c r="D17" s="2"/>
      <c r="E17" s="245">
        <v>1961487443.5277247</v>
      </c>
      <c r="F17" s="245">
        <v>1862461779.7014384</v>
      </c>
      <c r="G17" s="245">
        <v>1592699415.4592865</v>
      </c>
      <c r="H17" s="245">
        <v>56035079.219651394</v>
      </c>
      <c r="I17" s="245">
        <v>20293166.304085318</v>
      </c>
      <c r="J17" s="245">
        <v>1037285061.5019439</v>
      </c>
      <c r="K17" s="245">
        <v>479086108.43360746</v>
      </c>
      <c r="L17" s="245">
        <v>147553416.03823197</v>
      </c>
      <c r="M17" s="245">
        <v>37361463.478440605</v>
      </c>
      <c r="N17" s="1045" t="s">
        <v>926</v>
      </c>
      <c r="O17" s="1045"/>
      <c r="P17" s="1045"/>
      <c r="Q17" s="2"/>
      <c r="R17" s="245">
        <v>18262964.361920636</v>
      </c>
      <c r="S17" s="245">
        <v>17706249.831961978</v>
      </c>
      <c r="T17" s="245">
        <v>49144777.729064912</v>
      </c>
      <c r="U17" s="245">
        <v>15886168.037449973</v>
      </c>
      <c r="V17" s="245">
        <v>9191792.5993934143</v>
      </c>
      <c r="W17" s="245">
        <v>122208948.20392454</v>
      </c>
      <c r="X17" s="245">
        <v>71156047.930085033</v>
      </c>
      <c r="Y17" s="245">
        <v>352436.01569032727</v>
      </c>
      <c r="Z17" s="245">
        <v>50700464.258149348</v>
      </c>
      <c r="AA17" s="245">
        <v>118557832.6993084</v>
      </c>
      <c r="AB17" s="245">
        <v>19532168.87302703</v>
      </c>
    </row>
    <row r="18" spans="1:28" s="181" customFormat="1" ht="15.75" customHeight="1">
      <c r="A18" s="1045" t="s">
        <v>927</v>
      </c>
      <c r="B18" s="1045"/>
      <c r="C18" s="1045"/>
      <c r="D18" s="2"/>
      <c r="E18" s="285">
        <f>F18+AA18-AB18</f>
        <v>1622606545.5800607</v>
      </c>
      <c r="F18" s="285">
        <f>G18+L18+W18</f>
        <v>1553648584.6677973</v>
      </c>
      <c r="G18" s="285">
        <f>H18+I18+J18+K18</f>
        <v>1322044902.9243348</v>
      </c>
      <c r="H18" s="245">
        <v>48134226.697586112</v>
      </c>
      <c r="I18" s="245">
        <v>21622586.778182603</v>
      </c>
      <c r="J18" s="245">
        <v>855876728.34116554</v>
      </c>
      <c r="K18" s="245">
        <v>396411361.1074006</v>
      </c>
      <c r="L18" s="245">
        <v>126460920.40524659</v>
      </c>
      <c r="M18" s="245">
        <v>34041821.947817221</v>
      </c>
      <c r="N18" s="1045" t="s">
        <v>927</v>
      </c>
      <c r="O18" s="1045"/>
      <c r="P18" s="1045"/>
      <c r="Q18" s="2"/>
      <c r="R18" s="245">
        <v>15579530.997384274</v>
      </c>
      <c r="S18" s="245">
        <v>15032420.072966484</v>
      </c>
      <c r="T18" s="245">
        <v>41567836.465236917</v>
      </c>
      <c r="U18" s="245">
        <v>14591784.826161196</v>
      </c>
      <c r="V18" s="245">
        <v>5647526.0956805535</v>
      </c>
      <c r="W18" s="245">
        <v>105142761.33821596</v>
      </c>
      <c r="X18" s="245">
        <v>60473264.517373003</v>
      </c>
      <c r="Y18" s="245">
        <v>263743.77673027688</v>
      </c>
      <c r="Z18" s="245">
        <v>44405753.044112645</v>
      </c>
      <c r="AA18" s="245">
        <v>80943746.709172249</v>
      </c>
      <c r="AB18" s="245">
        <v>11985785.796908749</v>
      </c>
    </row>
    <row r="19" spans="1:28" s="181" customFormat="1" ht="15.75" customHeight="1">
      <c r="A19" s="1045" t="s">
        <v>928</v>
      </c>
      <c r="B19" s="1045"/>
      <c r="C19" s="1045"/>
      <c r="D19" s="2"/>
      <c r="E19" s="245">
        <v>1976575535.7306304</v>
      </c>
      <c r="F19" s="245">
        <v>1887818094.8820403</v>
      </c>
      <c r="G19" s="245">
        <v>1603939222.7933161</v>
      </c>
      <c r="H19" s="245">
        <v>49794242.92041114</v>
      </c>
      <c r="I19" s="245">
        <v>29229771.450746041</v>
      </c>
      <c r="J19" s="245">
        <v>1052866166.4356915</v>
      </c>
      <c r="K19" s="245">
        <v>472049041.9864639</v>
      </c>
      <c r="L19" s="245">
        <v>160438626.17625916</v>
      </c>
      <c r="M19" s="245">
        <v>41403783.888343148</v>
      </c>
      <c r="N19" s="1045" t="s">
        <v>928</v>
      </c>
      <c r="O19" s="1045"/>
      <c r="P19" s="1045"/>
      <c r="Q19" s="2"/>
      <c r="R19" s="245">
        <v>20599308.413328398</v>
      </c>
      <c r="S19" s="245">
        <v>20077013.190110017</v>
      </c>
      <c r="T19" s="245">
        <v>53594510.197038457</v>
      </c>
      <c r="U19" s="245">
        <v>18553260.053438365</v>
      </c>
      <c r="V19" s="245">
        <v>6210750.434000113</v>
      </c>
      <c r="W19" s="245">
        <v>123440245.91246736</v>
      </c>
      <c r="X19" s="245">
        <v>65709038.855836667</v>
      </c>
      <c r="Y19" s="245">
        <v>316509.0393580143</v>
      </c>
      <c r="Z19" s="245">
        <v>57414698.017272882</v>
      </c>
      <c r="AA19" s="245">
        <v>108374434.91079684</v>
      </c>
      <c r="AB19" s="245">
        <v>19616994.062205464</v>
      </c>
    </row>
    <row r="20" spans="1:28" s="181" customFormat="1" ht="15.75" customHeight="1">
      <c r="A20" s="1045" t="s">
        <v>929</v>
      </c>
      <c r="B20" s="1045"/>
      <c r="C20" s="1045"/>
      <c r="D20" s="2"/>
      <c r="E20" s="245">
        <v>2061582424.4305871</v>
      </c>
      <c r="F20" s="245">
        <v>1972100453.8784561</v>
      </c>
      <c r="G20" s="245">
        <v>1692738136.9200251</v>
      </c>
      <c r="H20" s="245">
        <v>33742597.498634771</v>
      </c>
      <c r="I20" s="245">
        <v>27969698.550922256</v>
      </c>
      <c r="J20" s="245">
        <v>1129104080.6300826</v>
      </c>
      <c r="K20" s="245">
        <v>501921760.24039036</v>
      </c>
      <c r="L20" s="245">
        <v>159462865.65126267</v>
      </c>
      <c r="M20" s="245">
        <v>43865163.324620284</v>
      </c>
      <c r="N20" s="1045" t="s">
        <v>929</v>
      </c>
      <c r="O20" s="1045"/>
      <c r="P20" s="1045"/>
      <c r="Q20" s="2"/>
      <c r="R20" s="245">
        <v>24413032.719058942</v>
      </c>
      <c r="S20" s="245">
        <v>20075008.079675313</v>
      </c>
      <c r="T20" s="245">
        <v>50609686.001117133</v>
      </c>
      <c r="U20" s="245">
        <v>14565022.807579225</v>
      </c>
      <c r="V20" s="245">
        <v>5934952.7192114126</v>
      </c>
      <c r="W20" s="245">
        <v>119899451.30716555</v>
      </c>
      <c r="X20" s="245">
        <v>70314885.609816074</v>
      </c>
      <c r="Y20" s="245">
        <v>451146.73938871425</v>
      </c>
      <c r="Z20" s="245">
        <v>49133418.957960568</v>
      </c>
      <c r="AA20" s="245">
        <v>110364228.7517581</v>
      </c>
      <c r="AB20" s="245">
        <v>20882258.199627183</v>
      </c>
    </row>
    <row r="21" spans="1:28" s="181" customFormat="1" ht="15.75" customHeight="1">
      <c r="A21" s="1045" t="s">
        <v>930</v>
      </c>
      <c r="B21" s="1045"/>
      <c r="C21" s="1045"/>
      <c r="D21" s="2"/>
      <c r="E21" s="245">
        <v>2327557771.6801295</v>
      </c>
      <c r="F21" s="245">
        <v>2226775411.9978642</v>
      </c>
      <c r="G21" s="245">
        <v>1926832167.3227859</v>
      </c>
      <c r="H21" s="245">
        <v>50438539.85671977</v>
      </c>
      <c r="I21" s="245">
        <v>31515796.894087169</v>
      </c>
      <c r="J21" s="245">
        <v>1301181267.8617427</v>
      </c>
      <c r="K21" s="245">
        <v>543696562.71023703</v>
      </c>
      <c r="L21" s="245">
        <v>171007477.06266958</v>
      </c>
      <c r="M21" s="245">
        <v>46067162.217533663</v>
      </c>
      <c r="N21" s="1045" t="s">
        <v>930</v>
      </c>
      <c r="O21" s="1045"/>
      <c r="P21" s="1045"/>
      <c r="Q21" s="2"/>
      <c r="R21" s="245">
        <v>25969709.380104728</v>
      </c>
      <c r="S21" s="245">
        <v>21472837.285488848</v>
      </c>
      <c r="T21" s="245">
        <v>56687938.633477397</v>
      </c>
      <c r="U21" s="245">
        <v>14780703.370768767</v>
      </c>
      <c r="V21" s="245">
        <v>6029126.1752961352</v>
      </c>
      <c r="W21" s="245">
        <v>128935767.61240801</v>
      </c>
      <c r="X21" s="245">
        <v>76298958.686348274</v>
      </c>
      <c r="Y21" s="245">
        <v>347299.23651442118</v>
      </c>
      <c r="Z21" s="245">
        <v>52289509.689545281</v>
      </c>
      <c r="AA21" s="245">
        <v>121025198.16219103</v>
      </c>
      <c r="AB21" s="245">
        <v>20242838.47992618</v>
      </c>
    </row>
    <row r="22" spans="1:28" s="181" customFormat="1" ht="16.5" customHeight="1">
      <c r="A22" s="1045" t="s">
        <v>931</v>
      </c>
      <c r="B22" s="1045"/>
      <c r="C22" s="1045"/>
      <c r="D22" s="2"/>
      <c r="E22" s="245">
        <v>2362008759.7752566</v>
      </c>
      <c r="F22" s="245">
        <v>2247021911.8806477</v>
      </c>
      <c r="G22" s="245">
        <v>1947551461.4915679</v>
      </c>
      <c r="H22" s="245">
        <v>56174469.685894594</v>
      </c>
      <c r="I22" s="245">
        <v>36285352.06575726</v>
      </c>
      <c r="J22" s="245">
        <v>1327383509.6886277</v>
      </c>
      <c r="K22" s="245">
        <v>527708130.05129176</v>
      </c>
      <c r="L22" s="245">
        <v>168195453.21704781</v>
      </c>
      <c r="M22" s="245">
        <v>45917886.902473107</v>
      </c>
      <c r="N22" s="1045" t="s">
        <v>931</v>
      </c>
      <c r="O22" s="1045"/>
      <c r="P22" s="1045"/>
      <c r="Q22" s="2"/>
      <c r="R22" s="245">
        <v>26840620.35913806</v>
      </c>
      <c r="S22" s="245">
        <v>20466839.389939677</v>
      </c>
      <c r="T22" s="245">
        <v>56513397.55547183</v>
      </c>
      <c r="U22" s="245">
        <v>13674242.17784535</v>
      </c>
      <c r="V22" s="245">
        <v>4782466.8321800772</v>
      </c>
      <c r="W22" s="245">
        <v>131274997.17202936</v>
      </c>
      <c r="X22" s="245">
        <v>73940940.593984038</v>
      </c>
      <c r="Y22" s="245">
        <v>616388.1521807767</v>
      </c>
      <c r="Z22" s="245">
        <v>56717668.425864562</v>
      </c>
      <c r="AA22" s="245">
        <v>134775379.42539817</v>
      </c>
      <c r="AB22" s="245">
        <v>19788531.53080038</v>
      </c>
    </row>
    <row r="23" spans="1:28" ht="13.7" customHeight="1">
      <c r="A23" s="1045" t="s">
        <v>739</v>
      </c>
      <c r="B23" s="1045"/>
      <c r="C23" s="1045"/>
      <c r="D23" s="2"/>
      <c r="E23" s="245"/>
      <c r="F23" s="250"/>
      <c r="G23" s="250"/>
      <c r="H23" s="250"/>
      <c r="I23" s="250"/>
      <c r="J23" s="250"/>
      <c r="K23" s="250"/>
      <c r="L23" s="250"/>
      <c r="M23" s="250"/>
      <c r="N23" s="1045" t="s">
        <v>739</v>
      </c>
      <c r="O23" s="1045"/>
      <c r="P23" s="1045"/>
      <c r="Q23" s="2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</row>
    <row r="24" spans="1:28" ht="13.7" customHeight="1">
      <c r="A24" s="102"/>
      <c r="B24" s="42" t="s">
        <v>932</v>
      </c>
      <c r="C24" s="102"/>
      <c r="D24" s="492"/>
      <c r="E24" s="493">
        <v>323082296.56211203</v>
      </c>
      <c r="F24" s="480">
        <v>268208761.65021804</v>
      </c>
      <c r="G24" s="480">
        <v>213530163.56564152</v>
      </c>
      <c r="H24" s="480">
        <v>12253521.119271358</v>
      </c>
      <c r="I24" s="480">
        <v>1064790.0568050132</v>
      </c>
      <c r="J24" s="480">
        <v>101611919.87548551</v>
      </c>
      <c r="K24" s="480">
        <v>98599932.51407893</v>
      </c>
      <c r="L24" s="480">
        <v>40196292.381890573</v>
      </c>
      <c r="M24" s="480">
        <v>7767834.0913748816</v>
      </c>
      <c r="N24" s="102"/>
      <c r="O24" s="42" t="s">
        <v>932</v>
      </c>
      <c r="P24" s="102"/>
      <c r="Q24" s="46"/>
      <c r="R24" s="480">
        <v>4494707.7042973135</v>
      </c>
      <c r="S24" s="480">
        <v>9449428.3866361044</v>
      </c>
      <c r="T24" s="480">
        <v>14114771.104884511</v>
      </c>
      <c r="U24" s="480">
        <v>3758109.6317912228</v>
      </c>
      <c r="V24" s="480">
        <v>611441.46290653513</v>
      </c>
      <c r="W24" s="480">
        <v>14482305.702686641</v>
      </c>
      <c r="X24" s="480">
        <v>5149719.1811713567</v>
      </c>
      <c r="Y24" s="480">
        <v>26783.973184956503</v>
      </c>
      <c r="Z24" s="480">
        <v>9305802.5483303145</v>
      </c>
      <c r="AA24" s="480">
        <v>57253717.758286878</v>
      </c>
      <c r="AB24" s="480">
        <v>2380182.8463929538</v>
      </c>
    </row>
    <row r="25" spans="1:28" ht="13.7" customHeight="1">
      <c r="A25" s="102"/>
      <c r="B25" s="42" t="s">
        <v>933</v>
      </c>
      <c r="C25" s="102"/>
      <c r="D25" s="492"/>
      <c r="E25" s="493">
        <v>260095018.06675234</v>
      </c>
      <c r="F25" s="480">
        <v>242133991.4421654</v>
      </c>
      <c r="G25" s="480">
        <v>203672157.65642911</v>
      </c>
      <c r="H25" s="480">
        <v>10183626.756452283</v>
      </c>
      <c r="I25" s="480">
        <v>3009926.2152105174</v>
      </c>
      <c r="J25" s="480">
        <v>113036483.40640876</v>
      </c>
      <c r="K25" s="480">
        <v>77442121.278357551</v>
      </c>
      <c r="L25" s="480">
        <v>25336030.543815669</v>
      </c>
      <c r="M25" s="480">
        <v>6870015.0464489795</v>
      </c>
      <c r="N25" s="102"/>
      <c r="O25" s="42" t="s">
        <v>933</v>
      </c>
      <c r="P25" s="102"/>
      <c r="Q25" s="46"/>
      <c r="R25" s="480">
        <v>2756999.9676739862</v>
      </c>
      <c r="S25" s="480">
        <v>3573629.8092112034</v>
      </c>
      <c r="T25" s="480">
        <v>7716451.6102579087</v>
      </c>
      <c r="U25" s="480">
        <v>2225991.6632979577</v>
      </c>
      <c r="V25" s="480">
        <v>2192942.4469256145</v>
      </c>
      <c r="W25" s="480">
        <v>13125803.241920365</v>
      </c>
      <c r="X25" s="480">
        <v>4372337.5368732112</v>
      </c>
      <c r="Y25" s="480">
        <v>35542.567998159837</v>
      </c>
      <c r="Z25" s="480">
        <v>8717923.1370490063</v>
      </c>
      <c r="AA25" s="480">
        <v>20311535.569845121</v>
      </c>
      <c r="AB25" s="480">
        <v>2350508.9452578747</v>
      </c>
    </row>
    <row r="26" spans="1:28" ht="13.7" customHeight="1">
      <c r="A26" s="102"/>
      <c r="B26" s="42" t="s">
        <v>934</v>
      </c>
      <c r="C26" s="102"/>
      <c r="D26" s="492"/>
      <c r="E26" s="493">
        <v>455066308.1453948</v>
      </c>
      <c r="F26" s="480">
        <v>435373661.10392177</v>
      </c>
      <c r="G26" s="480">
        <v>376644918.76852417</v>
      </c>
      <c r="H26" s="480">
        <v>12354452.956775079</v>
      </c>
      <c r="I26" s="480">
        <v>4448365.6973959496</v>
      </c>
      <c r="J26" s="480">
        <v>254002472.09669304</v>
      </c>
      <c r="K26" s="480">
        <v>105839628.01766029</v>
      </c>
      <c r="L26" s="480">
        <v>36340151.406708091</v>
      </c>
      <c r="M26" s="480">
        <v>10697301.273792353</v>
      </c>
      <c r="N26" s="102"/>
      <c r="O26" s="42" t="s">
        <v>934</v>
      </c>
      <c r="P26" s="102"/>
      <c r="Q26" s="46"/>
      <c r="R26" s="480">
        <v>4427198.1331011876</v>
      </c>
      <c r="S26" s="480">
        <v>3910126.8129317216</v>
      </c>
      <c r="T26" s="480">
        <v>12011513.11349358</v>
      </c>
      <c r="U26" s="480">
        <v>4744113.6970413215</v>
      </c>
      <c r="V26" s="480">
        <v>549898.37634792703</v>
      </c>
      <c r="W26" s="480">
        <v>22388590.928689454</v>
      </c>
      <c r="X26" s="480">
        <v>9656433.2136828322</v>
      </c>
      <c r="Y26" s="480">
        <v>411237.62685735419</v>
      </c>
      <c r="Z26" s="480">
        <v>12320920.088149283</v>
      </c>
      <c r="AA26" s="480">
        <v>23056338.814783733</v>
      </c>
      <c r="AB26" s="480">
        <v>3363691.7733104415</v>
      </c>
    </row>
    <row r="27" spans="1:28" ht="13.7" customHeight="1">
      <c r="A27" s="102"/>
      <c r="B27" s="42" t="s">
        <v>935</v>
      </c>
      <c r="C27" s="102"/>
      <c r="D27" s="492"/>
      <c r="E27" s="493">
        <v>260477869.49653813</v>
      </c>
      <c r="F27" s="480">
        <v>254501731.09132341</v>
      </c>
      <c r="G27" s="480">
        <v>226640256.68224511</v>
      </c>
      <c r="H27" s="480">
        <v>2212709.5678244024</v>
      </c>
      <c r="I27" s="480">
        <v>1910420.3013457651</v>
      </c>
      <c r="J27" s="480">
        <v>163706660.45220855</v>
      </c>
      <c r="K27" s="480">
        <v>58810466.360866405</v>
      </c>
      <c r="L27" s="480">
        <v>14896723.13740412</v>
      </c>
      <c r="M27" s="480">
        <v>4111310.0178569066</v>
      </c>
      <c r="N27" s="102"/>
      <c r="O27" s="42" t="s">
        <v>935</v>
      </c>
      <c r="P27" s="102"/>
      <c r="Q27" s="46"/>
      <c r="R27" s="480">
        <v>2684360.8140655672</v>
      </c>
      <c r="S27" s="480">
        <v>1929219.7866708094</v>
      </c>
      <c r="T27" s="480">
        <v>5079067.7478357609</v>
      </c>
      <c r="U27" s="480">
        <v>901016.28597507381</v>
      </c>
      <c r="V27" s="480">
        <v>191748.48500000002</v>
      </c>
      <c r="W27" s="480">
        <v>12964751.271674173</v>
      </c>
      <c r="X27" s="480">
        <v>5143346.9614606882</v>
      </c>
      <c r="Y27" s="480">
        <v>20280.765140306117</v>
      </c>
      <c r="Z27" s="480">
        <v>7801123.545073186</v>
      </c>
      <c r="AA27" s="480">
        <v>7630691.1730539128</v>
      </c>
      <c r="AB27" s="480">
        <v>1654552.7678391186</v>
      </c>
    </row>
    <row r="28" spans="1:28" ht="13.7" customHeight="1">
      <c r="A28" s="102"/>
      <c r="B28" s="42" t="s">
        <v>936</v>
      </c>
      <c r="C28" s="102"/>
      <c r="D28" s="492"/>
      <c r="E28" s="493">
        <v>471268612.24344891</v>
      </c>
      <c r="F28" s="480">
        <v>464602528.01302028</v>
      </c>
      <c r="G28" s="480">
        <v>400920504.94973224</v>
      </c>
      <c r="H28" s="480">
        <v>14192267.832571432</v>
      </c>
      <c r="I28" s="480">
        <v>9971735.4509999994</v>
      </c>
      <c r="J28" s="480">
        <v>281200224.08183163</v>
      </c>
      <c r="K28" s="480">
        <v>95556277.584329084</v>
      </c>
      <c r="L28" s="480">
        <v>27473517.071229596</v>
      </c>
      <c r="M28" s="480">
        <v>6689652.8110000016</v>
      </c>
      <c r="N28" s="102"/>
      <c r="O28" s="42" t="s">
        <v>936</v>
      </c>
      <c r="P28" s="102"/>
      <c r="Q28" s="46"/>
      <c r="R28" s="480">
        <v>7099216.5389999999</v>
      </c>
      <c r="S28" s="480">
        <v>724553.84948979598</v>
      </c>
      <c r="T28" s="480">
        <v>10975745.585999997</v>
      </c>
      <c r="U28" s="480">
        <v>1097743.552739796</v>
      </c>
      <c r="V28" s="480">
        <v>886604.73300000001</v>
      </c>
      <c r="W28" s="480">
        <v>36208505.992058672</v>
      </c>
      <c r="X28" s="480">
        <v>22577972.831795923</v>
      </c>
      <c r="Y28" s="480">
        <v>76495.285000000003</v>
      </c>
      <c r="Z28" s="480">
        <v>13554037.875262752</v>
      </c>
      <c r="AA28" s="480">
        <v>11454881.159428574</v>
      </c>
      <c r="AB28" s="480">
        <v>4788796.9290000005</v>
      </c>
    </row>
    <row r="29" spans="1:28" ht="13.7" customHeight="1">
      <c r="A29" s="102"/>
      <c r="B29" s="42" t="s">
        <v>937</v>
      </c>
      <c r="C29" s="102"/>
      <c r="D29" s="492"/>
      <c r="E29" s="493">
        <v>592018655.26100004</v>
      </c>
      <c r="F29" s="480">
        <v>582201238.58000016</v>
      </c>
      <c r="G29" s="480">
        <v>526143459.86899996</v>
      </c>
      <c r="H29" s="480">
        <v>4977891.4529999997</v>
      </c>
      <c r="I29" s="480">
        <v>15880114.344000001</v>
      </c>
      <c r="J29" s="480">
        <v>413825749.77599996</v>
      </c>
      <c r="K29" s="480">
        <v>91459704.296000019</v>
      </c>
      <c r="L29" s="480">
        <v>23952738.676000003</v>
      </c>
      <c r="M29" s="480">
        <v>9781773.6620000023</v>
      </c>
      <c r="N29" s="102"/>
      <c r="O29" s="42" t="s">
        <v>937</v>
      </c>
      <c r="P29" s="102"/>
      <c r="Q29" s="46"/>
      <c r="R29" s="480">
        <v>5378137.2010000004</v>
      </c>
      <c r="S29" s="480">
        <v>879880.74500000011</v>
      </c>
      <c r="T29" s="480">
        <v>6615848.3930000011</v>
      </c>
      <c r="U29" s="480">
        <v>947267.34699999995</v>
      </c>
      <c r="V29" s="480">
        <v>349831.32799999998</v>
      </c>
      <c r="W29" s="480">
        <v>32105040.035</v>
      </c>
      <c r="X29" s="480">
        <v>27041130.868999999</v>
      </c>
      <c r="Y29" s="480">
        <v>46047.934000000001</v>
      </c>
      <c r="Z29" s="480">
        <v>5017861.2320000008</v>
      </c>
      <c r="AA29" s="480">
        <v>15068214.950000001</v>
      </c>
      <c r="AB29" s="480">
        <v>5250798.2690000003</v>
      </c>
    </row>
    <row r="30" spans="1:28" ht="13.7" customHeight="1">
      <c r="A30" s="1045" t="s">
        <v>740</v>
      </c>
      <c r="B30" s="1045"/>
      <c r="C30" s="1045"/>
      <c r="D30" s="177"/>
      <c r="E30" s="493"/>
      <c r="F30" s="480"/>
      <c r="G30" s="480"/>
      <c r="H30" s="480"/>
      <c r="I30" s="480"/>
      <c r="J30" s="480"/>
      <c r="K30" s="480"/>
      <c r="L30" s="480"/>
      <c r="M30" s="480"/>
      <c r="N30" s="1045" t="s">
        <v>740</v>
      </c>
      <c r="O30" s="1045"/>
      <c r="P30" s="1045"/>
      <c r="Q30" s="2"/>
      <c r="R30" s="480"/>
      <c r="S30" s="480"/>
      <c r="T30" s="480"/>
      <c r="U30" s="480"/>
      <c r="V30" s="480"/>
      <c r="W30" s="480"/>
      <c r="X30" s="480"/>
      <c r="Y30" s="480"/>
      <c r="Z30" s="480"/>
      <c r="AA30" s="480"/>
      <c r="AB30" s="480"/>
    </row>
    <row r="31" spans="1:28" ht="13.7" customHeight="1">
      <c r="A31" s="102"/>
      <c r="B31" s="62" t="s">
        <v>741</v>
      </c>
      <c r="C31" s="102"/>
      <c r="D31" s="492"/>
      <c r="E31" s="493">
        <v>120672520.89483334</v>
      </c>
      <c r="F31" s="480">
        <v>95130883.791082859</v>
      </c>
      <c r="G31" s="480">
        <v>76900978.047771588</v>
      </c>
      <c r="H31" s="480">
        <v>3252445.6696281857</v>
      </c>
      <c r="I31" s="480">
        <v>1974768.8213180711</v>
      </c>
      <c r="J31" s="480">
        <v>35641582.718400098</v>
      </c>
      <c r="K31" s="480">
        <v>36032180.838425241</v>
      </c>
      <c r="L31" s="480">
        <v>12755166.730431242</v>
      </c>
      <c r="M31" s="480">
        <v>1887246.4445786083</v>
      </c>
      <c r="N31" s="102"/>
      <c r="O31" s="62" t="s">
        <v>741</v>
      </c>
      <c r="P31" s="102"/>
      <c r="Q31" s="46"/>
      <c r="R31" s="480">
        <v>1575174.4141542306</v>
      </c>
      <c r="S31" s="480">
        <v>2928487.8920087372</v>
      </c>
      <c r="T31" s="480">
        <v>4812584.7549553392</v>
      </c>
      <c r="U31" s="480">
        <v>1457292.5955364839</v>
      </c>
      <c r="V31" s="480">
        <v>94380.629197835209</v>
      </c>
      <c r="W31" s="480">
        <v>5474739.0128799928</v>
      </c>
      <c r="X31" s="480">
        <v>1699413.4868011312</v>
      </c>
      <c r="Y31" s="480">
        <v>6668.8291605743798</v>
      </c>
      <c r="Z31" s="480">
        <v>3768656.6969182878</v>
      </c>
      <c r="AA31" s="480">
        <v>26385923.761934843</v>
      </c>
      <c r="AB31" s="480">
        <v>844286.65818421985</v>
      </c>
    </row>
    <row r="32" spans="1:28" ht="13.7" customHeight="1">
      <c r="A32" s="102"/>
      <c r="B32" s="62" t="s">
        <v>742</v>
      </c>
      <c r="C32" s="102"/>
      <c r="D32" s="492"/>
      <c r="E32" s="493">
        <v>32107230.918467354</v>
      </c>
      <c r="F32" s="480">
        <v>24192124.263524048</v>
      </c>
      <c r="G32" s="480">
        <v>17539993.819979712</v>
      </c>
      <c r="H32" s="480">
        <v>1103030.7222900891</v>
      </c>
      <c r="I32" s="480">
        <v>197524.02157342303</v>
      </c>
      <c r="J32" s="480">
        <v>7044254.3411653163</v>
      </c>
      <c r="K32" s="480">
        <v>9195184.7349508796</v>
      </c>
      <c r="L32" s="480">
        <v>5788342.1334439833</v>
      </c>
      <c r="M32" s="480">
        <v>1238480.8222697051</v>
      </c>
      <c r="N32" s="102"/>
      <c r="O32" s="62" t="s">
        <v>742</v>
      </c>
      <c r="P32" s="102"/>
      <c r="Q32" s="46"/>
      <c r="R32" s="480">
        <v>495254.42406702653</v>
      </c>
      <c r="S32" s="480">
        <v>1292505.5431472827</v>
      </c>
      <c r="T32" s="480">
        <v>1771119.6826724366</v>
      </c>
      <c r="U32" s="480">
        <v>701461.6347705787</v>
      </c>
      <c r="V32" s="480">
        <v>289520.02651694958</v>
      </c>
      <c r="W32" s="480">
        <v>863788.31010036881</v>
      </c>
      <c r="X32" s="480">
        <v>290888.5814600513</v>
      </c>
      <c r="Y32" s="480">
        <v>353.29940893061479</v>
      </c>
      <c r="Z32" s="480">
        <v>572546.42923138663</v>
      </c>
      <c r="AA32" s="480">
        <v>8477248.5853217132</v>
      </c>
      <c r="AB32" s="480">
        <v>562141.93037840829</v>
      </c>
    </row>
    <row r="33" spans="1:40" ht="13.7" customHeight="1">
      <c r="A33" s="42"/>
      <c r="B33" s="62" t="s">
        <v>744</v>
      </c>
      <c r="C33" s="42"/>
      <c r="D33" s="492"/>
      <c r="E33" s="493">
        <v>73914220.577035576</v>
      </c>
      <c r="F33" s="480">
        <v>60799041.75382223</v>
      </c>
      <c r="G33" s="480">
        <v>48254678.968825787</v>
      </c>
      <c r="H33" s="480">
        <v>4453494.7042450337</v>
      </c>
      <c r="I33" s="480">
        <v>86080.70698746953</v>
      </c>
      <c r="J33" s="480">
        <v>18084034.086351223</v>
      </c>
      <c r="K33" s="480">
        <v>25631069.471242037</v>
      </c>
      <c r="L33" s="480">
        <v>9781351.9127489086</v>
      </c>
      <c r="M33" s="480">
        <v>1205303.0327420719</v>
      </c>
      <c r="N33" s="42"/>
      <c r="O33" s="62" t="s">
        <v>744</v>
      </c>
      <c r="P33" s="42"/>
      <c r="Q33" s="46"/>
      <c r="R33" s="480">
        <v>407873.57156372699</v>
      </c>
      <c r="S33" s="480">
        <v>2979589.6521272925</v>
      </c>
      <c r="T33" s="480">
        <v>4190306.7408538423</v>
      </c>
      <c r="U33" s="480">
        <v>797616.55210383201</v>
      </c>
      <c r="V33" s="480">
        <v>200662.36335814671</v>
      </c>
      <c r="W33" s="480">
        <v>2763010.8722475613</v>
      </c>
      <c r="X33" s="480">
        <v>963354.37106631231</v>
      </c>
      <c r="Y33" s="480">
        <v>436.22030467428254</v>
      </c>
      <c r="Z33" s="480">
        <v>1799220.2808765753</v>
      </c>
      <c r="AA33" s="480">
        <v>13440359.242163204</v>
      </c>
      <c r="AB33" s="480">
        <v>325180.41894984682</v>
      </c>
    </row>
    <row r="34" spans="1:40" ht="13.7" customHeight="1">
      <c r="A34" s="42"/>
      <c r="B34" s="62" t="s">
        <v>746</v>
      </c>
      <c r="C34" s="42"/>
      <c r="D34" s="492"/>
      <c r="E34" s="493">
        <v>170113400.29418907</v>
      </c>
      <c r="F34" s="480">
        <v>150236537.60882968</v>
      </c>
      <c r="G34" s="480">
        <v>117671289.12770598</v>
      </c>
      <c r="H34" s="480">
        <v>8393298.3053194731</v>
      </c>
      <c r="I34" s="480">
        <v>1273389.7941061431</v>
      </c>
      <c r="J34" s="480">
        <v>57602155.39698872</v>
      </c>
      <c r="K34" s="480">
        <v>50402445.631291695</v>
      </c>
      <c r="L34" s="480">
        <v>23897233.160875797</v>
      </c>
      <c r="M34" s="480">
        <v>6780829.7278952338</v>
      </c>
      <c r="N34" s="42"/>
      <c r="O34" s="62" t="s">
        <v>746</v>
      </c>
      <c r="P34" s="42"/>
      <c r="Q34" s="46"/>
      <c r="R34" s="480">
        <v>2615016.7693536696</v>
      </c>
      <c r="S34" s="480">
        <v>4069447.274284435</v>
      </c>
      <c r="T34" s="480">
        <v>7164436.8749787342</v>
      </c>
      <c r="U34" s="480">
        <v>1858031.504404668</v>
      </c>
      <c r="V34" s="480">
        <v>1409471.0099590663</v>
      </c>
      <c r="W34" s="480">
        <v>8668015.3202481735</v>
      </c>
      <c r="X34" s="480">
        <v>1987721.3475173383</v>
      </c>
      <c r="Y34" s="480">
        <v>38515.83264289728</v>
      </c>
      <c r="Z34" s="480">
        <v>6641778.1400879296</v>
      </c>
      <c r="AA34" s="480">
        <v>22142363.011831172</v>
      </c>
      <c r="AB34" s="480">
        <v>2265500.326472118</v>
      </c>
    </row>
    <row r="35" spans="1:40" ht="13.7" customHeight="1">
      <c r="A35" s="42"/>
      <c r="B35" s="62" t="s">
        <v>748</v>
      </c>
      <c r="C35" s="42"/>
      <c r="D35" s="492"/>
      <c r="E35" s="493">
        <v>209516326.91446158</v>
      </c>
      <c r="F35" s="480">
        <v>198401795.98902604</v>
      </c>
      <c r="G35" s="480">
        <v>168605376.21440998</v>
      </c>
      <c r="H35" s="480">
        <v>6312456.3614531336</v>
      </c>
      <c r="I35" s="480">
        <v>3077859.4178935844</v>
      </c>
      <c r="J35" s="480">
        <v>105104745.94479549</v>
      </c>
      <c r="K35" s="480">
        <v>54110314.490267523</v>
      </c>
      <c r="L35" s="480">
        <v>18198134.402924366</v>
      </c>
      <c r="M35" s="480">
        <v>5181417.5545119541</v>
      </c>
      <c r="N35" s="42"/>
      <c r="O35" s="62" t="s">
        <v>748</v>
      </c>
      <c r="P35" s="42"/>
      <c r="Q35" s="46"/>
      <c r="R35" s="480">
        <v>2143202.8549929769</v>
      </c>
      <c r="S35" s="480">
        <v>2649370.0144965444</v>
      </c>
      <c r="T35" s="480">
        <v>6092460.6356264614</v>
      </c>
      <c r="U35" s="480">
        <v>1905555.4633353446</v>
      </c>
      <c r="V35" s="480">
        <v>226127.87996107171</v>
      </c>
      <c r="W35" s="480">
        <v>11598285.371691769</v>
      </c>
      <c r="X35" s="480">
        <v>5003572.8641224597</v>
      </c>
      <c r="Y35" s="480">
        <v>389980.36611342372</v>
      </c>
      <c r="Z35" s="480">
        <v>6204732.1414558925</v>
      </c>
      <c r="AA35" s="480">
        <v>12423577.948224431</v>
      </c>
      <c r="AB35" s="480">
        <v>1309047.0227886871</v>
      </c>
    </row>
    <row r="36" spans="1:40" ht="13.7" customHeight="1">
      <c r="A36" s="42"/>
      <c r="B36" s="62" t="s">
        <v>750</v>
      </c>
      <c r="C36" s="42"/>
      <c r="D36" s="492"/>
      <c r="E36" s="493">
        <v>342619294.72561002</v>
      </c>
      <c r="F36" s="480">
        <v>329573679.39987856</v>
      </c>
      <c r="G36" s="480">
        <v>280787635.68975776</v>
      </c>
      <c r="H36" s="480">
        <v>5917159.2482001483</v>
      </c>
      <c r="I36" s="480">
        <v>1229751.0347755111</v>
      </c>
      <c r="J36" s="480">
        <v>184212813.74096164</v>
      </c>
      <c r="K36" s="480">
        <v>89427911.665820524</v>
      </c>
      <c r="L36" s="480">
        <v>32557881.889637232</v>
      </c>
      <c r="M36" s="480">
        <v>8864128.325323604</v>
      </c>
      <c r="N36" s="42"/>
      <c r="O36" s="62" t="s">
        <v>750</v>
      </c>
      <c r="P36" s="42"/>
      <c r="Q36" s="46"/>
      <c r="R36" s="480">
        <v>4154921.1475285329</v>
      </c>
      <c r="S36" s="480">
        <v>2659697.6365338331</v>
      </c>
      <c r="T36" s="480">
        <v>11758900.244935539</v>
      </c>
      <c r="U36" s="480">
        <v>3940740.8601287091</v>
      </c>
      <c r="V36" s="480">
        <v>1179493.6751870071</v>
      </c>
      <c r="W36" s="480">
        <v>16228161.820483714</v>
      </c>
      <c r="X36" s="480">
        <v>6679237.9657004466</v>
      </c>
      <c r="Y36" s="480">
        <v>37857.700228847782</v>
      </c>
      <c r="Z36" s="480">
        <v>9511066.1545544155</v>
      </c>
      <c r="AA36" s="480">
        <v>16027839.502271365</v>
      </c>
      <c r="AB36" s="480">
        <v>2982224.1765398839</v>
      </c>
    </row>
    <row r="37" spans="1:40" ht="13.7" customHeight="1">
      <c r="A37" s="42"/>
      <c r="B37" s="62" t="s">
        <v>752</v>
      </c>
      <c r="C37" s="42"/>
      <c r="D37" s="492"/>
      <c r="E37" s="493">
        <v>210839948.28617764</v>
      </c>
      <c r="F37" s="480">
        <v>204271099.01698187</v>
      </c>
      <c r="G37" s="480">
        <v>180380357.28031462</v>
      </c>
      <c r="H37" s="480">
        <v>4505051.5149567621</v>
      </c>
      <c r="I37" s="480">
        <v>515800.35610304371</v>
      </c>
      <c r="J37" s="480">
        <v>127600145.08685383</v>
      </c>
      <c r="K37" s="480">
        <v>47759360.322400913</v>
      </c>
      <c r="L37" s="480">
        <v>10914173.160013827</v>
      </c>
      <c r="M37" s="480">
        <v>3758338.1204607207</v>
      </c>
      <c r="N37" s="42"/>
      <c r="O37" s="62" t="s">
        <v>752</v>
      </c>
      <c r="P37" s="42"/>
      <c r="Q37" s="46"/>
      <c r="R37" s="480">
        <v>1671259.4045147425</v>
      </c>
      <c r="S37" s="480">
        <v>905797.06432886503</v>
      </c>
      <c r="T37" s="480">
        <v>3819607.1208736799</v>
      </c>
      <c r="U37" s="480">
        <v>693429.97883581219</v>
      </c>
      <c r="V37" s="480">
        <v>65741.471000000005</v>
      </c>
      <c r="W37" s="480">
        <v>12976568.576653441</v>
      </c>
      <c r="X37" s="480">
        <v>8171294.2351744482</v>
      </c>
      <c r="Y37" s="480">
        <v>24443.984321428576</v>
      </c>
      <c r="Z37" s="480">
        <v>4780830.3571575703</v>
      </c>
      <c r="AA37" s="480">
        <v>8018955.0010656305</v>
      </c>
      <c r="AB37" s="480">
        <v>1450105.7318698072</v>
      </c>
    </row>
    <row r="38" spans="1:40" ht="13.7" customHeight="1">
      <c r="A38" s="42"/>
      <c r="B38" s="62" t="s">
        <v>754</v>
      </c>
      <c r="C38" s="42"/>
      <c r="D38" s="492"/>
      <c r="E38" s="493">
        <v>233628176.23247173</v>
      </c>
      <c r="F38" s="480">
        <v>230434078.92150325</v>
      </c>
      <c r="G38" s="480">
        <v>205110748.6238063</v>
      </c>
      <c r="H38" s="480">
        <v>3861858.0458017406</v>
      </c>
      <c r="I38" s="480">
        <v>4819672.1840000004</v>
      </c>
      <c r="J38" s="480">
        <v>140461479.19111088</v>
      </c>
      <c r="K38" s="480">
        <v>55967739.202893592</v>
      </c>
      <c r="L38" s="480">
        <v>16236502.856972696</v>
      </c>
      <c r="M38" s="480">
        <v>4728744.8346912209</v>
      </c>
      <c r="N38" s="42"/>
      <c r="O38" s="62" t="s">
        <v>754</v>
      </c>
      <c r="P38" s="42"/>
      <c r="Q38" s="46"/>
      <c r="R38" s="480">
        <v>3513356.4019631473</v>
      </c>
      <c r="S38" s="480">
        <v>1842894.0360126472</v>
      </c>
      <c r="T38" s="480">
        <v>4957965.7765757386</v>
      </c>
      <c r="U38" s="480">
        <v>937025.99772994325</v>
      </c>
      <c r="V38" s="480">
        <v>256515.81000000003</v>
      </c>
      <c r="W38" s="480">
        <v>9086827.440724289</v>
      </c>
      <c r="X38" s="480">
        <v>4328619.8831418203</v>
      </c>
      <c r="Y38" s="480">
        <v>12615.288</v>
      </c>
      <c r="Z38" s="480">
        <v>4745592.2695824699</v>
      </c>
      <c r="AA38" s="480">
        <v>4841770.0285858782</v>
      </c>
      <c r="AB38" s="480">
        <v>1647672.7176174172</v>
      </c>
    </row>
    <row r="39" spans="1:40" ht="13.7" customHeight="1">
      <c r="A39" s="42"/>
      <c r="B39" s="62" t="s">
        <v>756</v>
      </c>
      <c r="C39" s="42"/>
      <c r="D39" s="492"/>
      <c r="E39" s="493">
        <v>450944341.13399994</v>
      </c>
      <c r="F39" s="480">
        <v>444221505.5629999</v>
      </c>
      <c r="G39" s="480">
        <v>401769060.34899998</v>
      </c>
      <c r="H39" s="480">
        <v>2280415.7910000002</v>
      </c>
      <c r="I39" s="480">
        <v>7230391.3850000007</v>
      </c>
      <c r="J39" s="480">
        <v>315648073.72300005</v>
      </c>
      <c r="K39" s="480">
        <v>76610179.450000003</v>
      </c>
      <c r="L39" s="480">
        <v>18021170.071000002</v>
      </c>
      <c r="M39" s="480">
        <v>2872524.2280000011</v>
      </c>
      <c r="N39" s="42"/>
      <c r="O39" s="62" t="s">
        <v>756</v>
      </c>
      <c r="P39" s="42"/>
      <c r="Q39" s="46"/>
      <c r="R39" s="480">
        <v>5494858.0479999995</v>
      </c>
      <c r="S39" s="480">
        <v>648234.88600000017</v>
      </c>
      <c r="T39" s="480">
        <v>7402389.9120000005</v>
      </c>
      <c r="U39" s="480">
        <v>585007.88400000008</v>
      </c>
      <c r="V39" s="480">
        <v>1018155.113</v>
      </c>
      <c r="W39" s="480">
        <v>24431275.142999995</v>
      </c>
      <c r="X39" s="480">
        <v>20847199.017000001</v>
      </c>
      <c r="Y39" s="480">
        <v>67988.432000000001</v>
      </c>
      <c r="Z39" s="480">
        <v>3516087.6939999992</v>
      </c>
      <c r="AA39" s="480">
        <v>10026027.394000001</v>
      </c>
      <c r="AB39" s="480">
        <v>3303191.8230000013</v>
      </c>
    </row>
    <row r="40" spans="1:40" ht="13.7" customHeight="1">
      <c r="A40" s="42"/>
      <c r="B40" s="62" t="s">
        <v>758</v>
      </c>
      <c r="C40" s="42"/>
      <c r="D40" s="492"/>
      <c r="E40" s="493">
        <v>517653299.7980001</v>
      </c>
      <c r="F40" s="480">
        <v>509761165.57300001</v>
      </c>
      <c r="G40" s="480">
        <v>450531343.37</v>
      </c>
      <c r="H40" s="480">
        <v>16095259.322999999</v>
      </c>
      <c r="I40" s="480">
        <v>15880114.344000001</v>
      </c>
      <c r="J40" s="480">
        <v>335984225.45899999</v>
      </c>
      <c r="K40" s="480">
        <v>82571744.244000003</v>
      </c>
      <c r="L40" s="480">
        <v>20045496.899000004</v>
      </c>
      <c r="M40" s="480">
        <v>9400873.8120000027</v>
      </c>
      <c r="N40" s="42"/>
      <c r="O40" s="62" t="s">
        <v>758</v>
      </c>
      <c r="P40" s="42"/>
      <c r="Q40" s="46"/>
      <c r="R40" s="480">
        <v>4769703.3230000008</v>
      </c>
      <c r="S40" s="480">
        <v>490815.39100000006</v>
      </c>
      <c r="T40" s="480">
        <v>4543625.8120000008</v>
      </c>
      <c r="U40" s="480">
        <v>798079.70700000005</v>
      </c>
      <c r="V40" s="480">
        <v>42398.853999999999</v>
      </c>
      <c r="W40" s="480">
        <v>39184325.304000005</v>
      </c>
      <c r="X40" s="480">
        <v>23969638.842000004</v>
      </c>
      <c r="Y40" s="480">
        <v>37528.199999999997</v>
      </c>
      <c r="Z40" s="480">
        <v>15177158.262</v>
      </c>
      <c r="AA40" s="480">
        <v>12991314.950000001</v>
      </c>
      <c r="AB40" s="480">
        <v>5099180.7250000006</v>
      </c>
    </row>
    <row r="41" spans="1:40" ht="13.7" customHeight="1">
      <c r="A41" s="1045" t="s">
        <v>759</v>
      </c>
      <c r="B41" s="1045"/>
      <c r="C41" s="1045"/>
      <c r="D41" s="492"/>
      <c r="E41" s="493"/>
      <c r="F41" s="480"/>
      <c r="G41" s="480"/>
      <c r="H41" s="480"/>
      <c r="I41" s="480"/>
      <c r="J41" s="480"/>
      <c r="K41" s="480"/>
      <c r="L41" s="480"/>
      <c r="M41" s="480"/>
      <c r="N41" s="1045" t="s">
        <v>759</v>
      </c>
      <c r="O41" s="1045"/>
      <c r="P41" s="1045"/>
      <c r="Q41" s="46"/>
      <c r="R41" s="480"/>
      <c r="S41" s="480"/>
      <c r="T41" s="480"/>
      <c r="U41" s="480"/>
      <c r="V41" s="480"/>
      <c r="W41" s="480"/>
      <c r="X41" s="480"/>
      <c r="Y41" s="480"/>
      <c r="Z41" s="480"/>
      <c r="AA41" s="480"/>
      <c r="AB41" s="480"/>
    </row>
    <row r="42" spans="1:40" ht="13.7" customHeight="1">
      <c r="A42" s="42"/>
      <c r="B42" s="62" t="s">
        <v>741</v>
      </c>
      <c r="C42" s="42"/>
      <c r="D42" s="492"/>
      <c r="E42" s="493">
        <v>91827126.423021197</v>
      </c>
      <c r="F42" s="480">
        <v>67709486.426138774</v>
      </c>
      <c r="G42" s="480">
        <v>49419062.184423044</v>
      </c>
      <c r="H42" s="480">
        <v>2207943.0827990184</v>
      </c>
      <c r="I42" s="480">
        <v>414053.42422281054</v>
      </c>
      <c r="J42" s="480">
        <v>16696046.150211293</v>
      </c>
      <c r="K42" s="480">
        <v>30101019.527189948</v>
      </c>
      <c r="L42" s="480">
        <v>12821785.576164095</v>
      </c>
      <c r="M42" s="480">
        <v>2369929.4143123301</v>
      </c>
      <c r="N42" s="42"/>
      <c r="O42" s="62" t="s">
        <v>741</v>
      </c>
      <c r="P42" s="42"/>
      <c r="Q42" s="46"/>
      <c r="R42" s="480">
        <v>1894303.4022677108</v>
      </c>
      <c r="S42" s="480">
        <v>2691825.7274181913</v>
      </c>
      <c r="T42" s="480">
        <v>4433618.5093490472</v>
      </c>
      <c r="U42" s="480">
        <v>1337808.7539096121</v>
      </c>
      <c r="V42" s="480">
        <v>94299.768907190897</v>
      </c>
      <c r="W42" s="480">
        <v>5468638.6655516168</v>
      </c>
      <c r="X42" s="480">
        <v>2155277.4796469607</v>
      </c>
      <c r="Y42" s="480">
        <v>6759.5798748600955</v>
      </c>
      <c r="Z42" s="480">
        <v>3306601.6060297941</v>
      </c>
      <c r="AA42" s="480">
        <v>25427295.953275729</v>
      </c>
      <c r="AB42" s="480">
        <v>1309655.9563931869</v>
      </c>
    </row>
    <row r="43" spans="1:40" ht="13.7" customHeight="1">
      <c r="A43" s="42"/>
      <c r="B43" s="62" t="s">
        <v>742</v>
      </c>
      <c r="C43" s="42"/>
      <c r="D43" s="492"/>
      <c r="E43" s="493">
        <v>35402346.676902182</v>
      </c>
      <c r="F43" s="480">
        <v>27653830.231722038</v>
      </c>
      <c r="G43" s="480">
        <v>19067477.614615969</v>
      </c>
      <c r="H43" s="480">
        <v>1336790.9413932986</v>
      </c>
      <c r="I43" s="491">
        <v>71801.89676874681</v>
      </c>
      <c r="J43" s="480">
        <v>7683409.1208941126</v>
      </c>
      <c r="K43" s="480">
        <v>9975475.6555597931</v>
      </c>
      <c r="L43" s="480">
        <v>6756734.3313211482</v>
      </c>
      <c r="M43" s="480">
        <v>1531268.6681142822</v>
      </c>
      <c r="N43" s="42"/>
      <c r="O43" s="62" t="s">
        <v>742</v>
      </c>
      <c r="P43" s="42"/>
      <c r="Q43" s="46"/>
      <c r="R43" s="480">
        <v>566310.18311687082</v>
      </c>
      <c r="S43" s="480">
        <v>1368803.9121775711</v>
      </c>
      <c r="T43" s="480">
        <v>2500674.4019244034</v>
      </c>
      <c r="U43" s="480">
        <v>653195.49953527458</v>
      </c>
      <c r="V43" s="480">
        <v>136481.66645274148</v>
      </c>
      <c r="W43" s="480">
        <v>1829618.2857849183</v>
      </c>
      <c r="X43" s="480">
        <v>673405.53157436498</v>
      </c>
      <c r="Y43" s="480">
        <v>716.0624996846941</v>
      </c>
      <c r="Z43" s="480">
        <v>1155496.6917108691</v>
      </c>
      <c r="AA43" s="480">
        <v>8036046.3186182091</v>
      </c>
      <c r="AB43" s="480">
        <v>287529.8734380299</v>
      </c>
    </row>
    <row r="44" spans="1:40" ht="13.7" customHeight="1">
      <c r="A44" s="42"/>
      <c r="B44" s="62" t="s">
        <v>744</v>
      </c>
      <c r="C44" s="42"/>
      <c r="D44" s="492"/>
      <c r="E44" s="493">
        <v>95168909.3472853</v>
      </c>
      <c r="F44" s="480">
        <v>80954269.236403674</v>
      </c>
      <c r="G44" s="480">
        <v>61278085.874781646</v>
      </c>
      <c r="H44" s="480">
        <v>7541128.0569264181</v>
      </c>
      <c r="I44" s="480">
        <v>645138.17582462309</v>
      </c>
      <c r="J44" s="480">
        <v>22427868.900434081</v>
      </c>
      <c r="K44" s="480">
        <v>30663950.741596535</v>
      </c>
      <c r="L44" s="480">
        <v>14937422.374812413</v>
      </c>
      <c r="M44" s="480">
        <v>3355572.6211678847</v>
      </c>
      <c r="N44" s="42"/>
      <c r="O44" s="62" t="s">
        <v>744</v>
      </c>
      <c r="P44" s="42"/>
      <c r="Q44" s="46"/>
      <c r="R44" s="480">
        <v>1387706.1595101105</v>
      </c>
      <c r="S44" s="480">
        <v>3112549.3328896421</v>
      </c>
      <c r="T44" s="480">
        <v>5580971.4934090534</v>
      </c>
      <c r="U44" s="480">
        <v>1031688.9480803368</v>
      </c>
      <c r="V44" s="480">
        <v>468933.81975538231</v>
      </c>
      <c r="W44" s="480">
        <v>4738760.9868095955</v>
      </c>
      <c r="X44" s="480">
        <v>2155754.9655438354</v>
      </c>
      <c r="Y44" s="480">
        <v>624.52099963448927</v>
      </c>
      <c r="Z44" s="480">
        <v>2582381.5002661287</v>
      </c>
      <c r="AA44" s="480">
        <v>15289096.868298875</v>
      </c>
      <c r="AB44" s="480">
        <v>1074456.7574172043</v>
      </c>
    </row>
    <row r="45" spans="1:40" ht="13.7" customHeight="1">
      <c r="A45" s="102"/>
      <c r="B45" s="62" t="s">
        <v>746</v>
      </c>
      <c r="C45" s="102"/>
      <c r="D45" s="492"/>
      <c r="E45" s="493">
        <v>171456735.994755</v>
      </c>
      <c r="F45" s="480">
        <v>149988408.72562808</v>
      </c>
      <c r="G45" s="480">
        <v>118092559.80861782</v>
      </c>
      <c r="H45" s="480">
        <v>7895293.1546693882</v>
      </c>
      <c r="I45" s="480">
        <v>2440681.261510096</v>
      </c>
      <c r="J45" s="480">
        <v>58385364.31208843</v>
      </c>
      <c r="K45" s="480">
        <v>49371221.080349952</v>
      </c>
      <c r="L45" s="480">
        <v>21677799.045105398</v>
      </c>
      <c r="M45" s="480">
        <v>5769156.3367605908</v>
      </c>
      <c r="N45" s="102"/>
      <c r="O45" s="62" t="s">
        <v>746</v>
      </c>
      <c r="P45" s="102"/>
      <c r="Q45" s="46"/>
      <c r="R45" s="480">
        <v>2159459.9657452158</v>
      </c>
      <c r="S45" s="480">
        <v>4113544.7547543794</v>
      </c>
      <c r="T45" s="480">
        <v>6663040.4183405247</v>
      </c>
      <c r="U45" s="480">
        <v>2029518.6658420654</v>
      </c>
      <c r="V45" s="480">
        <v>943078.90366262046</v>
      </c>
      <c r="W45" s="480">
        <v>10218049.871904947</v>
      </c>
      <c r="X45" s="480">
        <v>3725525.616429186</v>
      </c>
      <c r="Y45" s="480">
        <v>41160.724096162936</v>
      </c>
      <c r="Z45" s="480">
        <v>6451363.5313795879</v>
      </c>
      <c r="AA45" s="480">
        <v>23101942.368698481</v>
      </c>
      <c r="AB45" s="480">
        <v>1633615.0995717077</v>
      </c>
    </row>
    <row r="46" spans="1:40" ht="13.7" customHeight="1">
      <c r="A46" s="102"/>
      <c r="B46" s="62" t="s">
        <v>748</v>
      </c>
      <c r="C46" s="102"/>
      <c r="D46" s="492"/>
      <c r="E46" s="493">
        <v>205498713.8107416</v>
      </c>
      <c r="F46" s="480">
        <v>196226503.95633566</v>
      </c>
      <c r="G46" s="480">
        <v>167220034.88715219</v>
      </c>
      <c r="H46" s="480">
        <v>7085152.1135544712</v>
      </c>
      <c r="I46" s="480">
        <v>1785312.4521609624</v>
      </c>
      <c r="J46" s="480">
        <v>106259763.76592417</v>
      </c>
      <c r="K46" s="480">
        <v>52089806.555512592</v>
      </c>
      <c r="L46" s="480">
        <v>19641811.77060255</v>
      </c>
      <c r="M46" s="480">
        <v>5953239.8629991049</v>
      </c>
      <c r="N46" s="102"/>
      <c r="O46" s="62" t="s">
        <v>748</v>
      </c>
      <c r="P46" s="102"/>
      <c r="Q46" s="46"/>
      <c r="R46" s="480">
        <v>2230434.6586571042</v>
      </c>
      <c r="S46" s="480">
        <v>2520587.0166881555</v>
      </c>
      <c r="T46" s="480">
        <v>6867204.0915750684</v>
      </c>
      <c r="U46" s="480">
        <v>1466843.5490284134</v>
      </c>
      <c r="V46" s="480">
        <v>603502.59165469755</v>
      </c>
      <c r="W46" s="480">
        <v>9364657.2985806409</v>
      </c>
      <c r="X46" s="480">
        <v>2540303.3077745354</v>
      </c>
      <c r="Y46" s="480">
        <v>386219.08204964083</v>
      </c>
      <c r="Z46" s="480">
        <v>6438134.908756461</v>
      </c>
      <c r="AA46" s="480">
        <v>10545341.953376234</v>
      </c>
      <c r="AB46" s="480">
        <v>1273132.0989699974</v>
      </c>
    </row>
    <row r="47" spans="1:40" ht="13.7" customHeight="1">
      <c r="A47" s="102"/>
      <c r="B47" s="62" t="s">
        <v>750</v>
      </c>
      <c r="C47" s="102"/>
      <c r="D47" s="492"/>
      <c r="E47" s="493">
        <v>353912611.28073132</v>
      </c>
      <c r="F47" s="480">
        <v>340911769.07077229</v>
      </c>
      <c r="G47" s="480">
        <v>296892460.6734364</v>
      </c>
      <c r="H47" s="480">
        <v>5798801.3518659128</v>
      </c>
      <c r="I47" s="480">
        <v>2769278.9581669634</v>
      </c>
      <c r="J47" s="480">
        <v>193505448.42103601</v>
      </c>
      <c r="K47" s="480">
        <v>94818931.942367569</v>
      </c>
      <c r="L47" s="480">
        <v>26071256.883109599</v>
      </c>
      <c r="M47" s="480">
        <v>5735353.8381597716</v>
      </c>
      <c r="N47" s="102"/>
      <c r="O47" s="62" t="s">
        <v>750</v>
      </c>
      <c r="P47" s="102"/>
      <c r="Q47" s="46"/>
      <c r="R47" s="480">
        <v>2921362.0251725959</v>
      </c>
      <c r="S47" s="480">
        <v>2753119.5645438605</v>
      </c>
      <c r="T47" s="480">
        <v>9764601.4518652521</v>
      </c>
      <c r="U47" s="480">
        <v>3743526.5646206602</v>
      </c>
      <c r="V47" s="480">
        <v>1153293.438747444</v>
      </c>
      <c r="W47" s="480">
        <v>17948051.514226396</v>
      </c>
      <c r="X47" s="480">
        <v>8669545.1176133975</v>
      </c>
      <c r="Y47" s="480">
        <v>37253.989339365056</v>
      </c>
      <c r="Z47" s="480">
        <v>9241252.4072736222</v>
      </c>
      <c r="AA47" s="480">
        <v>15789283.079233516</v>
      </c>
      <c r="AB47" s="480">
        <v>2788440.8692742484</v>
      </c>
    </row>
    <row r="48" spans="1:40" ht="13.7" customHeight="1">
      <c r="A48" s="102"/>
      <c r="B48" s="62" t="s">
        <v>752</v>
      </c>
      <c r="C48" s="102"/>
      <c r="D48" s="492"/>
      <c r="E48" s="493">
        <v>190174656.19273558</v>
      </c>
      <c r="F48" s="480">
        <v>182801042.65230942</v>
      </c>
      <c r="G48" s="480">
        <v>163774763.31226847</v>
      </c>
      <c r="H48" s="480">
        <v>2156222.9768843194</v>
      </c>
      <c r="I48" s="480">
        <v>1733661.4161030436</v>
      </c>
      <c r="J48" s="480">
        <v>117538561.26412199</v>
      </c>
      <c r="K48" s="480">
        <v>42346317.655159131</v>
      </c>
      <c r="L48" s="480">
        <v>11507391.245649645</v>
      </c>
      <c r="M48" s="480">
        <v>4495893.330952256</v>
      </c>
      <c r="N48" s="102"/>
      <c r="O48" s="62" t="s">
        <v>752</v>
      </c>
      <c r="P48" s="102"/>
      <c r="Q48" s="46"/>
      <c r="R48" s="480">
        <v>1697062.9987696311</v>
      </c>
      <c r="S48" s="480">
        <v>918233.32985107938</v>
      </c>
      <c r="T48" s="480">
        <v>3616797.9521466121</v>
      </c>
      <c r="U48" s="480">
        <v>714722.43593006418</v>
      </c>
      <c r="V48" s="480">
        <v>64681.198000000004</v>
      </c>
      <c r="W48" s="480">
        <v>7518888.0943912501</v>
      </c>
      <c r="X48" s="480">
        <v>3740356.7759946026</v>
      </c>
      <c r="Y48" s="480">
        <v>19938.112056122449</v>
      </c>
      <c r="Z48" s="480">
        <v>3758593.20634053</v>
      </c>
      <c r="AA48" s="480">
        <v>8471801.304169802</v>
      </c>
      <c r="AB48" s="480">
        <v>1098187.7637435955</v>
      </c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</row>
    <row r="49" spans="1:40" ht="13.7" customHeight="1">
      <c r="A49" s="102"/>
      <c r="B49" s="62" t="s">
        <v>754</v>
      </c>
      <c r="C49" s="102"/>
      <c r="D49" s="492"/>
      <c r="E49" s="493">
        <v>243662826.72007409</v>
      </c>
      <c r="F49" s="480">
        <v>242277061.41933912</v>
      </c>
      <c r="G49" s="480">
        <v>211263845.19327599</v>
      </c>
      <c r="H49" s="480">
        <v>3191861.4358017403</v>
      </c>
      <c r="I49" s="480">
        <v>7485789.0380000006</v>
      </c>
      <c r="J49" s="480">
        <v>142518790.81791723</v>
      </c>
      <c r="K49" s="480">
        <v>58067403.901556939</v>
      </c>
      <c r="L49" s="480">
        <v>19853416.726283234</v>
      </c>
      <c r="M49" s="480">
        <v>4672540.994006901</v>
      </c>
      <c r="N49" s="102"/>
      <c r="O49" s="62" t="s">
        <v>754</v>
      </c>
      <c r="P49" s="102"/>
      <c r="Q49" s="46"/>
      <c r="R49" s="480">
        <v>6853941.9458988206</v>
      </c>
      <c r="S49" s="480">
        <v>1782580.8866167581</v>
      </c>
      <c r="T49" s="480">
        <v>5002485.5218618019</v>
      </c>
      <c r="U49" s="480">
        <v>1285286.1728989466</v>
      </c>
      <c r="V49" s="480">
        <v>256581.20500000002</v>
      </c>
      <c r="W49" s="480">
        <v>11159799.499779964</v>
      </c>
      <c r="X49" s="480">
        <v>7081043.3644071259</v>
      </c>
      <c r="Y49" s="480">
        <v>16569.541265306121</v>
      </c>
      <c r="Z49" s="480">
        <v>4062186.5941075347</v>
      </c>
      <c r="AA49" s="480">
        <v>5084379.2357273689</v>
      </c>
      <c r="AB49" s="480">
        <v>3698613.9349924168</v>
      </c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</row>
    <row r="50" spans="1:40" ht="13.7" customHeight="1">
      <c r="A50" s="102"/>
      <c r="B50" s="62" t="s">
        <v>756</v>
      </c>
      <c r="C50" s="102"/>
      <c r="D50" s="492"/>
      <c r="E50" s="493">
        <v>469262324.18999988</v>
      </c>
      <c r="F50" s="480">
        <v>461204677.89999986</v>
      </c>
      <c r="G50" s="480">
        <v>421742569.65399998</v>
      </c>
      <c r="H50" s="480">
        <v>2804035.29</v>
      </c>
      <c r="I50" s="480">
        <v>3059521.0989999999</v>
      </c>
      <c r="J50" s="480">
        <v>332979876.99200004</v>
      </c>
      <c r="K50" s="480">
        <v>82899136.273000002</v>
      </c>
      <c r="L50" s="480">
        <v>15292937.1</v>
      </c>
      <c r="M50" s="480">
        <v>3256172.1890000007</v>
      </c>
      <c r="N50" s="102"/>
      <c r="O50" s="62" t="s">
        <v>756</v>
      </c>
      <c r="P50" s="102"/>
      <c r="Q50" s="46"/>
      <c r="R50" s="480">
        <v>2804968.659</v>
      </c>
      <c r="S50" s="480">
        <v>702998.25400000019</v>
      </c>
      <c r="T50" s="480">
        <v>7045132.5750000002</v>
      </c>
      <c r="U50" s="480">
        <v>611063.58600000001</v>
      </c>
      <c r="V50" s="480">
        <v>872601.83700000006</v>
      </c>
      <c r="W50" s="480">
        <v>24169171.14599999</v>
      </c>
      <c r="X50" s="480">
        <v>19626418.105</v>
      </c>
      <c r="Y50" s="480">
        <v>71666.495999999999</v>
      </c>
      <c r="Z50" s="480">
        <v>4471086.5449999981</v>
      </c>
      <c r="AA50" s="480">
        <v>9544442.5930000003</v>
      </c>
      <c r="AB50" s="480">
        <v>1486796.3030000001</v>
      </c>
    </row>
    <row r="51" spans="1:40" ht="13.7" customHeight="1">
      <c r="A51" s="102"/>
      <c r="B51" s="62" t="s">
        <v>758</v>
      </c>
      <c r="C51" s="102"/>
      <c r="D51" s="492"/>
      <c r="E51" s="493">
        <v>505642509.13900006</v>
      </c>
      <c r="F51" s="480">
        <v>497294862.26200002</v>
      </c>
      <c r="G51" s="480">
        <v>438800602.28900003</v>
      </c>
      <c r="H51" s="480">
        <v>16157241.282</v>
      </c>
      <c r="I51" s="480">
        <v>15880114.344000001</v>
      </c>
      <c r="J51" s="480">
        <v>329388379.94400001</v>
      </c>
      <c r="K51" s="480">
        <v>77374866.718999982</v>
      </c>
      <c r="L51" s="480">
        <v>19634898.164000005</v>
      </c>
      <c r="M51" s="480">
        <v>8778759.6469999999</v>
      </c>
      <c r="N51" s="102"/>
      <c r="O51" s="62" t="s">
        <v>758</v>
      </c>
      <c r="P51" s="102"/>
      <c r="Q51" s="46"/>
      <c r="R51" s="480">
        <v>4325070.3609999996</v>
      </c>
      <c r="S51" s="480">
        <v>502596.61100000009</v>
      </c>
      <c r="T51" s="480">
        <v>5038871.1399999997</v>
      </c>
      <c r="U51" s="480">
        <v>800588.00200000009</v>
      </c>
      <c r="V51" s="480">
        <v>189012.40299999999</v>
      </c>
      <c r="W51" s="480">
        <v>38859361.809</v>
      </c>
      <c r="X51" s="480">
        <v>23573310.330000002</v>
      </c>
      <c r="Y51" s="480">
        <v>35480.043999999994</v>
      </c>
      <c r="Z51" s="480">
        <v>15250571.435000001</v>
      </c>
      <c r="AA51" s="480">
        <v>13485749.751000002</v>
      </c>
      <c r="AB51" s="480">
        <v>5138102.8740000008</v>
      </c>
    </row>
    <row r="52" spans="1:40" ht="13.7" customHeight="1">
      <c r="A52" s="1045" t="s">
        <v>760</v>
      </c>
      <c r="B52" s="1045"/>
      <c r="C52" s="1045"/>
      <c r="D52" s="177"/>
      <c r="E52" s="493"/>
      <c r="F52" s="480"/>
      <c r="G52" s="480"/>
      <c r="H52" s="480"/>
      <c r="I52" s="480"/>
      <c r="J52" s="480"/>
      <c r="K52" s="480"/>
      <c r="L52" s="480"/>
      <c r="M52" s="480"/>
      <c r="N52" s="1045" t="s">
        <v>760</v>
      </c>
      <c r="O52" s="1045"/>
      <c r="P52" s="1045"/>
      <c r="Q52" s="2"/>
      <c r="R52" s="480"/>
      <c r="S52" s="480"/>
      <c r="T52" s="480"/>
      <c r="U52" s="480"/>
      <c r="V52" s="480"/>
      <c r="W52" s="480"/>
      <c r="X52" s="480"/>
      <c r="Y52" s="480"/>
      <c r="Z52" s="480"/>
      <c r="AA52" s="480"/>
      <c r="AB52" s="480"/>
    </row>
    <row r="53" spans="1:40" ht="13.7" customHeight="1">
      <c r="A53" s="44"/>
      <c r="B53" s="62" t="s">
        <v>741</v>
      </c>
      <c r="C53" s="44"/>
      <c r="D53" s="177"/>
      <c r="E53" s="493">
        <v>17710821.325271141</v>
      </c>
      <c r="F53" s="480">
        <v>12020231.023563333</v>
      </c>
      <c r="G53" s="480">
        <v>7574902.0747407926</v>
      </c>
      <c r="H53" s="480">
        <v>705808.95413430361</v>
      </c>
      <c r="I53" s="480">
        <v>54113.83690070876</v>
      </c>
      <c r="J53" s="480">
        <v>633894.0471547934</v>
      </c>
      <c r="K53" s="480">
        <v>6181085.2365509858</v>
      </c>
      <c r="L53" s="480">
        <v>4102583.9126913175</v>
      </c>
      <c r="M53" s="480">
        <v>97032.429421025328</v>
      </c>
      <c r="N53" s="44"/>
      <c r="O53" s="62" t="s">
        <v>741</v>
      </c>
      <c r="P53" s="44"/>
      <c r="Q53" s="231"/>
      <c r="R53" s="480">
        <v>144072.76235971012</v>
      </c>
      <c r="S53" s="480">
        <v>1940925.5015920124</v>
      </c>
      <c r="T53" s="480">
        <v>1271931.309451232</v>
      </c>
      <c r="U53" s="480">
        <v>648399.99686734111</v>
      </c>
      <c r="V53" s="480">
        <v>221.91300000000001</v>
      </c>
      <c r="W53" s="480">
        <v>342745.03613121941</v>
      </c>
      <c r="X53" s="480">
        <v>2660.9322341675488</v>
      </c>
      <c r="Y53" s="491">
        <v>518.35651238178889</v>
      </c>
      <c r="Z53" s="480">
        <v>339565.74738467007</v>
      </c>
      <c r="AA53" s="480">
        <v>6450627.8556774678</v>
      </c>
      <c r="AB53" s="480">
        <v>760037.55396966776</v>
      </c>
    </row>
    <row r="54" spans="1:40" ht="13.7" customHeight="1">
      <c r="A54" s="6"/>
      <c r="B54" s="62" t="s">
        <v>742</v>
      </c>
      <c r="C54" s="6"/>
      <c r="D54" s="177"/>
      <c r="E54" s="493">
        <v>20117171.975827716</v>
      </c>
      <c r="F54" s="480">
        <v>12930825.952636797</v>
      </c>
      <c r="G54" s="480">
        <v>9039424.3192841243</v>
      </c>
      <c r="H54" s="480">
        <v>624203.69947979134</v>
      </c>
      <c r="I54" s="491">
        <v>48325.095595774619</v>
      </c>
      <c r="J54" s="480">
        <v>1489461.5511291879</v>
      </c>
      <c r="K54" s="480">
        <v>6877433.9730793722</v>
      </c>
      <c r="L54" s="480">
        <v>3724404.5726871635</v>
      </c>
      <c r="M54" s="480">
        <v>194725.54086769256</v>
      </c>
      <c r="N54" s="6"/>
      <c r="O54" s="62" t="s">
        <v>742</v>
      </c>
      <c r="P54" s="6"/>
      <c r="Q54" s="2"/>
      <c r="R54" s="480">
        <v>186899.26952726359</v>
      </c>
      <c r="S54" s="480">
        <v>1551541.8334185726</v>
      </c>
      <c r="T54" s="480">
        <v>1204125.4217043815</v>
      </c>
      <c r="U54" s="480">
        <v>561007.25175292324</v>
      </c>
      <c r="V54" s="480">
        <v>26105.255416332122</v>
      </c>
      <c r="W54" s="480">
        <v>166997.06066550559</v>
      </c>
      <c r="X54" s="480">
        <v>41.249998405283591</v>
      </c>
      <c r="Y54" s="480">
        <v>198.75000432065232</v>
      </c>
      <c r="Z54" s="480">
        <v>166757.06066277967</v>
      </c>
      <c r="AA54" s="480">
        <v>7309877.3797120303</v>
      </c>
      <c r="AB54" s="480">
        <v>123531.35652111782</v>
      </c>
    </row>
    <row r="55" spans="1:40" ht="13.7" customHeight="1">
      <c r="A55" s="102"/>
      <c r="B55" s="62" t="s">
        <v>744</v>
      </c>
      <c r="C55" s="102"/>
      <c r="D55" s="492"/>
      <c r="E55" s="493">
        <v>36613668.129224248</v>
      </c>
      <c r="F55" s="480">
        <v>23442387.934774317</v>
      </c>
      <c r="G55" s="480">
        <v>17060575.107320435</v>
      </c>
      <c r="H55" s="480">
        <v>1173200.843972262</v>
      </c>
      <c r="I55" s="480">
        <v>381400.10162960266</v>
      </c>
      <c r="J55" s="480">
        <v>4493014.3329979517</v>
      </c>
      <c r="K55" s="480">
        <v>11012959.828720618</v>
      </c>
      <c r="L55" s="480">
        <v>5413255.8954627179</v>
      </c>
      <c r="M55" s="480">
        <v>275416.38810073485</v>
      </c>
      <c r="N55" s="102"/>
      <c r="O55" s="62" t="s">
        <v>744</v>
      </c>
      <c r="P55" s="102"/>
      <c r="Q55" s="46"/>
      <c r="R55" s="480">
        <v>183211.41623998183</v>
      </c>
      <c r="S55" s="480">
        <v>1966365.5553783271</v>
      </c>
      <c r="T55" s="480">
        <v>2175995.5885862033</v>
      </c>
      <c r="U55" s="480">
        <v>781984.04796296021</v>
      </c>
      <c r="V55" s="480">
        <v>30282.899194512411</v>
      </c>
      <c r="W55" s="480">
        <v>968556.93199116539</v>
      </c>
      <c r="X55" s="480">
        <v>30990.459236150302</v>
      </c>
      <c r="Y55" s="480">
        <v>2959.945899818852</v>
      </c>
      <c r="Z55" s="480">
        <v>934606.52685519622</v>
      </c>
      <c r="AA55" s="480">
        <v>13393038.473622968</v>
      </c>
      <c r="AB55" s="480">
        <v>221758.27917301271</v>
      </c>
    </row>
    <row r="56" spans="1:40" ht="13.7" customHeight="1">
      <c r="A56" s="102"/>
      <c r="B56" s="62" t="s">
        <v>746</v>
      </c>
      <c r="C56" s="102"/>
      <c r="D56" s="492"/>
      <c r="E56" s="493">
        <v>81064604.428282723</v>
      </c>
      <c r="F56" s="480">
        <v>61816142.309028804</v>
      </c>
      <c r="G56" s="480">
        <v>47009848.688644856</v>
      </c>
      <c r="H56" s="480">
        <v>3806846.1253766911</v>
      </c>
      <c r="I56" s="480">
        <v>86040.365447494274</v>
      </c>
      <c r="J56" s="480">
        <v>14296579.865830204</v>
      </c>
      <c r="K56" s="480">
        <v>28820382.331990477</v>
      </c>
      <c r="L56" s="480">
        <v>11503051.530858524</v>
      </c>
      <c r="M56" s="480">
        <v>1098680.8551355232</v>
      </c>
      <c r="N56" s="102"/>
      <c r="O56" s="62" t="s">
        <v>746</v>
      </c>
      <c r="P56" s="102"/>
      <c r="Q56" s="46"/>
      <c r="R56" s="480">
        <v>465244.42067941063</v>
      </c>
      <c r="S56" s="480">
        <v>3174346.0173245934</v>
      </c>
      <c r="T56" s="480">
        <v>5492351.5603911998</v>
      </c>
      <c r="U56" s="480">
        <v>1006323.0642197641</v>
      </c>
      <c r="V56" s="480">
        <v>266105.61310803273</v>
      </c>
      <c r="W56" s="480">
        <v>3303242.0895254128</v>
      </c>
      <c r="X56" s="480">
        <v>45448.283288211853</v>
      </c>
      <c r="Y56" s="480">
        <v>10601.628146567849</v>
      </c>
      <c r="Z56" s="480">
        <v>3247192.1780906334</v>
      </c>
      <c r="AA56" s="480">
        <v>19454874.195108082</v>
      </c>
      <c r="AB56" s="480">
        <v>206412.07585412249</v>
      </c>
    </row>
    <row r="57" spans="1:40" ht="13.7" customHeight="1">
      <c r="A57" s="102"/>
      <c r="B57" s="62" t="s">
        <v>748</v>
      </c>
      <c r="C57" s="102"/>
      <c r="D57" s="492"/>
      <c r="E57" s="493">
        <v>96389147.93013379</v>
      </c>
      <c r="F57" s="480">
        <v>80354536.193451777</v>
      </c>
      <c r="G57" s="480">
        <v>64263076.255906776</v>
      </c>
      <c r="H57" s="480">
        <v>4741838.7992500495</v>
      </c>
      <c r="I57" s="480">
        <v>332744.38830825215</v>
      </c>
      <c r="J57" s="480">
        <v>26527930.334446836</v>
      </c>
      <c r="K57" s="480">
        <v>32660562.733901657</v>
      </c>
      <c r="L57" s="480">
        <v>11899077.146470034</v>
      </c>
      <c r="M57" s="480">
        <v>2177641.8453818564</v>
      </c>
      <c r="N57" s="102"/>
      <c r="O57" s="62" t="s">
        <v>748</v>
      </c>
      <c r="P57" s="102"/>
      <c r="Q57" s="46"/>
      <c r="R57" s="480">
        <v>791357.08892971149</v>
      </c>
      <c r="S57" s="480">
        <v>2420582.5572533673</v>
      </c>
      <c r="T57" s="480">
        <v>4755136.2574683959</v>
      </c>
      <c r="U57" s="480">
        <v>1191013.4837595872</v>
      </c>
      <c r="V57" s="480">
        <v>563345.91367711406</v>
      </c>
      <c r="W57" s="480">
        <v>4192382.7910750359</v>
      </c>
      <c r="X57" s="480">
        <v>685005.88966750039</v>
      </c>
      <c r="Y57" s="480">
        <v>19044.3614379432</v>
      </c>
      <c r="Z57" s="480">
        <v>3488332.5399695905</v>
      </c>
      <c r="AA57" s="480">
        <v>16713840.083255516</v>
      </c>
      <c r="AB57" s="480">
        <v>679228.34657347889</v>
      </c>
    </row>
    <row r="58" spans="1:40" ht="13.7" customHeight="1">
      <c r="A58" s="102"/>
      <c r="B58" s="62" t="s">
        <v>750</v>
      </c>
      <c r="C58" s="102"/>
      <c r="D58" s="492"/>
      <c r="E58" s="493">
        <v>200785482.12577942</v>
      </c>
      <c r="F58" s="480">
        <v>186885076.52327916</v>
      </c>
      <c r="G58" s="480">
        <v>147016931.83177447</v>
      </c>
      <c r="H58" s="480">
        <v>7783684.692439612</v>
      </c>
      <c r="I58" s="480">
        <v>1528053.8713050683</v>
      </c>
      <c r="J58" s="480">
        <v>74397185.750179321</v>
      </c>
      <c r="K58" s="480">
        <v>63308007.517850399</v>
      </c>
      <c r="L58" s="480">
        <v>26706364.523425896</v>
      </c>
      <c r="M58" s="480">
        <v>6156101.1783077819</v>
      </c>
      <c r="N58" s="102"/>
      <c r="O58" s="62" t="s">
        <v>750</v>
      </c>
      <c r="P58" s="102"/>
      <c r="Q58" s="46"/>
      <c r="R58" s="480">
        <v>3654342.3591948696</v>
      </c>
      <c r="S58" s="480">
        <v>3187980.8544950183</v>
      </c>
      <c r="T58" s="480">
        <v>10388702.942125166</v>
      </c>
      <c r="U58" s="480">
        <v>2045201.0548978467</v>
      </c>
      <c r="V58" s="480">
        <v>1274036.1344052211</v>
      </c>
      <c r="W58" s="480">
        <v>13161780.16807895</v>
      </c>
      <c r="X58" s="480">
        <v>3581393.6738170958</v>
      </c>
      <c r="Y58" s="480">
        <v>14353.81238629679</v>
      </c>
      <c r="Z58" s="480">
        <v>9566032.6818755548</v>
      </c>
      <c r="AA58" s="480">
        <v>16546756.416437091</v>
      </c>
      <c r="AB58" s="480">
        <v>2646350.8139367453</v>
      </c>
    </row>
    <row r="59" spans="1:40" ht="13.7" customHeight="1">
      <c r="A59" s="102"/>
      <c r="B59" s="62" t="s">
        <v>752</v>
      </c>
      <c r="C59" s="102"/>
      <c r="D59" s="492"/>
      <c r="E59" s="493">
        <v>139556234.54411677</v>
      </c>
      <c r="F59" s="480">
        <v>133780088.48607825</v>
      </c>
      <c r="G59" s="480">
        <v>111204124.48129661</v>
      </c>
      <c r="H59" s="480">
        <v>2327140.7179792407</v>
      </c>
      <c r="I59" s="480">
        <v>1177161.9185965306</v>
      </c>
      <c r="J59" s="480">
        <v>69600793.980064735</v>
      </c>
      <c r="K59" s="480">
        <v>38099027.864656106</v>
      </c>
      <c r="L59" s="480">
        <v>14954795.331441332</v>
      </c>
      <c r="M59" s="480">
        <v>4980332.8649408994</v>
      </c>
      <c r="N59" s="102"/>
      <c r="O59" s="62" t="s">
        <v>752</v>
      </c>
      <c r="P59" s="102"/>
      <c r="Q59" s="46"/>
      <c r="R59" s="480">
        <v>1870408.5554062771</v>
      </c>
      <c r="S59" s="480">
        <v>1256696.0061904974</v>
      </c>
      <c r="T59" s="480">
        <v>3748029.8289654213</v>
      </c>
      <c r="U59" s="480">
        <v>2866281.8090215567</v>
      </c>
      <c r="V59" s="480">
        <v>233046.26691668053</v>
      </c>
      <c r="W59" s="480">
        <v>7621168.6733403234</v>
      </c>
      <c r="X59" s="480">
        <v>2520844.0943569681</v>
      </c>
      <c r="Y59" s="480">
        <v>408673.86126034195</v>
      </c>
      <c r="Z59" s="480">
        <v>4691650.717723011</v>
      </c>
      <c r="AA59" s="480">
        <v>6980512.59377742</v>
      </c>
      <c r="AB59" s="480">
        <v>1204366.5357390041</v>
      </c>
    </row>
    <row r="60" spans="1:40" ht="13.7" customHeight="1">
      <c r="A60" s="102"/>
      <c r="B60" s="62" t="s">
        <v>754</v>
      </c>
      <c r="C60" s="102"/>
      <c r="D60" s="492"/>
      <c r="E60" s="493">
        <v>181562742.14194298</v>
      </c>
      <c r="F60" s="480">
        <v>175661287.82533193</v>
      </c>
      <c r="G60" s="480">
        <v>152485628.61634144</v>
      </c>
      <c r="H60" s="480">
        <v>4937701.3429017831</v>
      </c>
      <c r="I60" s="480">
        <v>615788.49310304376</v>
      </c>
      <c r="J60" s="480">
        <v>95386312.618300423</v>
      </c>
      <c r="K60" s="480">
        <v>51545826.162036218</v>
      </c>
      <c r="L60" s="480">
        <v>14645628.876399029</v>
      </c>
      <c r="M60" s="480">
        <v>4630137.5138283102</v>
      </c>
      <c r="N60" s="102"/>
      <c r="O60" s="62" t="s">
        <v>754</v>
      </c>
      <c r="P60" s="102"/>
      <c r="Q60" s="46"/>
      <c r="R60" s="480">
        <v>2064122.439496011</v>
      </c>
      <c r="S60" s="480">
        <v>1005496.8268774038</v>
      </c>
      <c r="T60" s="480">
        <v>5192404.3658158574</v>
      </c>
      <c r="U60" s="480">
        <v>857784.57655293937</v>
      </c>
      <c r="V60" s="480">
        <v>895683.15382851369</v>
      </c>
      <c r="W60" s="480">
        <v>8530030.3325913884</v>
      </c>
      <c r="X60" s="480">
        <v>3314852.1200648649</v>
      </c>
      <c r="Y60" s="480">
        <v>8268.2774183096517</v>
      </c>
      <c r="Z60" s="480">
        <v>5206909.9351082109</v>
      </c>
      <c r="AA60" s="480">
        <v>7555388.9991462268</v>
      </c>
      <c r="AB60" s="480">
        <v>1653934.6825351731</v>
      </c>
    </row>
    <row r="61" spans="1:40" ht="13.7" customHeight="1">
      <c r="A61" s="102"/>
      <c r="B61" s="62" t="s">
        <v>756</v>
      </c>
      <c r="C61" s="102"/>
      <c r="D61" s="492"/>
      <c r="E61" s="493">
        <v>350169187.56261671</v>
      </c>
      <c r="F61" s="480">
        <v>341018160.97549421</v>
      </c>
      <c r="G61" s="480">
        <v>299785382.27835423</v>
      </c>
      <c r="H61" s="480">
        <v>7657889.2593608322</v>
      </c>
      <c r="I61" s="480">
        <v>4167877.6708707712</v>
      </c>
      <c r="J61" s="480">
        <v>202484333.17231986</v>
      </c>
      <c r="K61" s="480">
        <v>85475282.175802499</v>
      </c>
      <c r="L61" s="480">
        <v>23539778.437265061</v>
      </c>
      <c r="M61" s="480">
        <v>9708307.0455505159</v>
      </c>
      <c r="N61" s="102"/>
      <c r="O61" s="62" t="s">
        <v>756</v>
      </c>
      <c r="P61" s="102"/>
      <c r="Q61" s="46"/>
      <c r="R61" s="480">
        <v>3995682.8055701279</v>
      </c>
      <c r="S61" s="480">
        <v>2507697.9104098403</v>
      </c>
      <c r="T61" s="480">
        <v>5214935.7919639237</v>
      </c>
      <c r="U61" s="480">
        <v>1701687.5851369817</v>
      </c>
      <c r="V61" s="480">
        <v>411467.29863367026</v>
      </c>
      <c r="W61" s="480">
        <v>17693000.259875216</v>
      </c>
      <c r="X61" s="480">
        <v>12147720.011320643</v>
      </c>
      <c r="Y61" s="480">
        <v>37150.451114795935</v>
      </c>
      <c r="Z61" s="480">
        <v>5508129.7974397782</v>
      </c>
      <c r="AA61" s="480">
        <v>11168277.923334884</v>
      </c>
      <c r="AB61" s="480">
        <v>2017251.3362123496</v>
      </c>
    </row>
    <row r="62" spans="1:40" ht="13.7" customHeight="1" thickBot="1">
      <c r="A62" s="104"/>
      <c r="B62" s="63" t="s">
        <v>758</v>
      </c>
      <c r="C62" s="104"/>
      <c r="D62" s="500"/>
      <c r="E62" s="495">
        <v>1238039699.6120512</v>
      </c>
      <c r="F62" s="488">
        <v>1219113174.6570101</v>
      </c>
      <c r="G62" s="488">
        <v>1092111567.8379083</v>
      </c>
      <c r="H62" s="488">
        <v>22416155.250999998</v>
      </c>
      <c r="I62" s="488">
        <v>27893846.324000001</v>
      </c>
      <c r="J62" s="488">
        <v>838074004.03620386</v>
      </c>
      <c r="K62" s="488">
        <v>203727562.22670415</v>
      </c>
      <c r="L62" s="488">
        <v>51706512.990346923</v>
      </c>
      <c r="M62" s="488">
        <v>16599511.240938775</v>
      </c>
      <c r="N62" s="104"/>
      <c r="O62" s="63" t="s">
        <v>758</v>
      </c>
      <c r="P62" s="104"/>
      <c r="Q62" s="232"/>
      <c r="R62" s="488">
        <v>13485279.241734695</v>
      </c>
      <c r="S62" s="488">
        <v>1455206.3269999996</v>
      </c>
      <c r="T62" s="488">
        <v>17069784.488999996</v>
      </c>
      <c r="U62" s="488">
        <v>2014559.3076734694</v>
      </c>
      <c r="V62" s="488">
        <v>1082172.3839999998</v>
      </c>
      <c r="W62" s="488">
        <v>75295093.828755096</v>
      </c>
      <c r="X62" s="488">
        <v>51611983.88000001</v>
      </c>
      <c r="Y62" s="488">
        <v>114618.70800000001</v>
      </c>
      <c r="Z62" s="488">
        <v>23568491.240755107</v>
      </c>
      <c r="AA62" s="488">
        <v>29202185.505326532</v>
      </c>
      <c r="AB62" s="488">
        <v>10275660.550285714</v>
      </c>
    </row>
    <row r="63" spans="1:40" s="279" customFormat="1" ht="13.7" customHeight="1">
      <c r="A63" s="1110"/>
      <c r="B63" s="1110"/>
      <c r="C63" s="1110"/>
      <c r="D63" s="1110"/>
      <c r="E63" s="1110"/>
      <c r="F63" s="1110"/>
      <c r="G63" s="1110"/>
      <c r="H63" s="1110"/>
      <c r="K63" s="280"/>
      <c r="L63" s="280"/>
      <c r="M63" s="280"/>
      <c r="N63" s="1110"/>
      <c r="O63" s="1110"/>
      <c r="P63" s="1110"/>
      <c r="Q63" s="1110"/>
      <c r="R63" s="1110"/>
      <c r="S63" s="1110"/>
      <c r="T63" s="1110"/>
      <c r="U63" s="1110"/>
      <c r="V63" s="1110"/>
    </row>
    <row r="64" spans="1:40" ht="12.75" customHeight="1">
      <c r="K64" s="44"/>
      <c r="L64" s="44"/>
      <c r="M64" s="44"/>
    </row>
    <row r="65" spans="1:17">
      <c r="K65" s="44"/>
      <c r="L65" s="44"/>
      <c r="M65" s="44"/>
    </row>
    <row r="66" spans="1:17">
      <c r="K66" s="44"/>
      <c r="L66" s="44"/>
      <c r="M66" s="44"/>
    </row>
    <row r="67" spans="1:17" ht="15">
      <c r="A67" s="43"/>
      <c r="B67" s="43"/>
      <c r="C67" s="43"/>
      <c r="D67" s="43"/>
      <c r="K67" s="44"/>
      <c r="L67" s="44"/>
      <c r="M67" s="44"/>
      <c r="N67" s="43"/>
      <c r="O67" s="43"/>
      <c r="P67" s="43"/>
      <c r="Q67" s="43"/>
    </row>
    <row r="68" spans="1:17" ht="15">
      <c r="A68" s="43"/>
      <c r="B68" s="43"/>
      <c r="C68" s="43"/>
      <c r="D68" s="43"/>
      <c r="K68" s="44"/>
      <c r="L68" s="44"/>
      <c r="M68" s="44"/>
      <c r="N68" s="43"/>
      <c r="O68" s="43"/>
      <c r="P68" s="43"/>
      <c r="Q68" s="43"/>
    </row>
    <row r="69" spans="1:17" ht="15">
      <c r="A69" s="43"/>
      <c r="B69" s="43"/>
      <c r="C69" s="43"/>
      <c r="D69" s="43"/>
      <c r="K69" s="44"/>
      <c r="L69" s="44"/>
      <c r="M69" s="44"/>
      <c r="N69" s="43"/>
      <c r="O69" s="43"/>
      <c r="P69" s="43"/>
      <c r="Q69" s="43"/>
    </row>
    <row r="70" spans="1:17" ht="15">
      <c r="A70" s="43"/>
      <c r="B70" s="43"/>
      <c r="C70" s="43"/>
      <c r="D70" s="43"/>
      <c r="K70" s="44"/>
      <c r="L70" s="44"/>
      <c r="M70" s="44"/>
      <c r="N70" s="43"/>
      <c r="O70" s="43"/>
      <c r="P70" s="43"/>
      <c r="Q70" s="43"/>
    </row>
    <row r="71" spans="1:17" ht="15">
      <c r="A71" s="43"/>
      <c r="B71" s="43"/>
      <c r="C71" s="43"/>
      <c r="D71" s="43"/>
      <c r="K71" s="44"/>
      <c r="L71" s="44"/>
      <c r="M71" s="44"/>
      <c r="N71" s="43"/>
      <c r="O71" s="43"/>
      <c r="P71" s="43"/>
      <c r="Q71" s="43"/>
    </row>
  </sheetData>
  <mergeCells count="60">
    <mergeCell ref="N12:P12"/>
    <mergeCell ref="A15:C15"/>
    <mergeCell ref="N15:P15"/>
    <mergeCell ref="A16:C16"/>
    <mergeCell ref="N16:P16"/>
    <mergeCell ref="N17:P17"/>
    <mergeCell ref="N20:P20"/>
    <mergeCell ref="A20:C20"/>
    <mergeCell ref="N18:P18"/>
    <mergeCell ref="A21:C21"/>
    <mergeCell ref="N21:P21"/>
    <mergeCell ref="A63:H63"/>
    <mergeCell ref="N63:V63"/>
    <mergeCell ref="N41:P41"/>
    <mergeCell ref="A41:C41"/>
    <mergeCell ref="N52:P52"/>
    <mergeCell ref="A52:C52"/>
    <mergeCell ref="A30:C30"/>
    <mergeCell ref="N23:P23"/>
    <mergeCell ref="N30:P30"/>
    <mergeCell ref="I1:M1"/>
    <mergeCell ref="G4:K4"/>
    <mergeCell ref="F3:M3"/>
    <mergeCell ref="N19:P19"/>
    <mergeCell ref="A19:C19"/>
    <mergeCell ref="A18:C18"/>
    <mergeCell ref="A17:C17"/>
    <mergeCell ref="A8:C8"/>
    <mergeCell ref="A10:C10"/>
    <mergeCell ref="N1:V1"/>
    <mergeCell ref="N7:P7"/>
    <mergeCell ref="A1:H1"/>
    <mergeCell ref="A23:C23"/>
    <mergeCell ref="R4:V4"/>
    <mergeCell ref="A7:C7"/>
    <mergeCell ref="AA3:AA5"/>
    <mergeCell ref="A3:C5"/>
    <mergeCell ref="A6:C6"/>
    <mergeCell ref="E3:E5"/>
    <mergeCell ref="F4:F5"/>
    <mergeCell ref="L4:M4"/>
    <mergeCell ref="W4:X4"/>
    <mergeCell ref="Y4:Z4"/>
    <mergeCell ref="R3:Z3"/>
    <mergeCell ref="A22:C22"/>
    <mergeCell ref="N22:P22"/>
    <mergeCell ref="AB3:AB5"/>
    <mergeCell ref="N10:P10"/>
    <mergeCell ref="A11:C11"/>
    <mergeCell ref="N11:P11"/>
    <mergeCell ref="A14:C14"/>
    <mergeCell ref="N14:P14"/>
    <mergeCell ref="A13:C13"/>
    <mergeCell ref="N9:P9"/>
    <mergeCell ref="N13:P13"/>
    <mergeCell ref="N8:P8"/>
    <mergeCell ref="A12:C12"/>
    <mergeCell ref="A9:C9"/>
    <mergeCell ref="N6:P6"/>
    <mergeCell ref="N3:P5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2" manualBreakCount="2">
    <brk id="8" max="1048575" man="1"/>
    <brk id="13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61"/>
  <sheetViews>
    <sheetView view="pageBreakPreview" zoomScaleNormal="50" workbookViewId="0">
      <selection activeCell="A33" sqref="A33:C33"/>
    </sheetView>
  </sheetViews>
  <sheetFormatPr defaultRowHeight="15.75"/>
  <cols>
    <col min="1" max="1" width="2.28515625" style="14" customWidth="1"/>
    <col min="2" max="2" width="18.7109375" style="14" customWidth="1"/>
    <col min="3" max="3" width="2.28515625" style="14" customWidth="1"/>
    <col min="4" max="4" width="1.7109375" style="15" customWidth="1"/>
    <col min="5" max="7" width="21.85546875" style="43" customWidth="1"/>
    <col min="8" max="12" width="18.28515625" style="43" customWidth="1"/>
    <col min="13" max="16384" width="9.140625" style="43"/>
  </cols>
  <sheetData>
    <row r="1" spans="1:12" s="159" customFormat="1" ht="35.1" customHeight="1">
      <c r="A1" s="1067" t="s">
        <v>568</v>
      </c>
      <c r="B1" s="1067"/>
      <c r="C1" s="1067"/>
      <c r="D1" s="1067"/>
      <c r="E1" s="1067"/>
      <c r="F1" s="1067"/>
      <c r="G1" s="1067"/>
      <c r="H1" s="1063" t="s">
        <v>363</v>
      </c>
      <c r="I1" s="1063"/>
      <c r="J1" s="1063"/>
      <c r="K1" s="1063"/>
      <c r="L1" s="1063"/>
    </row>
    <row r="2" spans="1:12" ht="12.95" customHeight="1" thickBot="1">
      <c r="A2" s="479"/>
      <c r="B2" s="252"/>
      <c r="C2" s="252"/>
      <c r="D2" s="291"/>
      <c r="E2" s="479"/>
      <c r="F2" s="479"/>
      <c r="G2" s="479"/>
      <c r="H2" s="479"/>
      <c r="I2" s="479"/>
      <c r="J2" s="479"/>
      <c r="K2" s="479"/>
      <c r="L2" s="164" t="s">
        <v>351</v>
      </c>
    </row>
    <row r="3" spans="1:12" ht="15" customHeight="1">
      <c r="A3" s="1042" t="s">
        <v>25</v>
      </c>
      <c r="B3" s="1042"/>
      <c r="C3" s="1042"/>
      <c r="D3" s="170"/>
      <c r="E3" s="1039" t="s">
        <v>197</v>
      </c>
      <c r="F3" s="292" t="s">
        <v>198</v>
      </c>
      <c r="G3" s="292"/>
      <c r="H3" s="292"/>
      <c r="I3" s="292"/>
      <c r="J3" s="292" t="s">
        <v>199</v>
      </c>
      <c r="K3" s="292"/>
      <c r="L3" s="293"/>
    </row>
    <row r="4" spans="1:12" ht="15" customHeight="1">
      <c r="A4" s="1043"/>
      <c r="B4" s="1043"/>
      <c r="C4" s="1043"/>
      <c r="D4" s="170"/>
      <c r="E4" s="1040"/>
      <c r="F4" s="1073" t="s">
        <v>70</v>
      </c>
      <c r="G4" s="1073" t="s">
        <v>200</v>
      </c>
      <c r="H4" s="1079" t="s">
        <v>201</v>
      </c>
      <c r="I4" s="1073" t="s">
        <v>202</v>
      </c>
      <c r="J4" s="1073" t="s">
        <v>70</v>
      </c>
      <c r="K4" s="1073" t="s">
        <v>203</v>
      </c>
      <c r="L4" s="1077" t="s">
        <v>204</v>
      </c>
    </row>
    <row r="5" spans="1:12" ht="48.75" customHeight="1">
      <c r="A5" s="1044"/>
      <c r="B5" s="1044"/>
      <c r="C5" s="1044"/>
      <c r="D5" s="174"/>
      <c r="E5" s="1041"/>
      <c r="F5" s="1041"/>
      <c r="G5" s="1041"/>
      <c r="H5" s="1052"/>
      <c r="I5" s="1041"/>
      <c r="J5" s="1041"/>
      <c r="K5" s="1041"/>
      <c r="L5" s="1048"/>
    </row>
    <row r="6" spans="1:12" s="181" customFormat="1" ht="15.75" hidden="1" customHeight="1">
      <c r="A6" s="1049" t="s">
        <v>879</v>
      </c>
      <c r="B6" s="1049"/>
      <c r="C6" s="1049"/>
      <c r="D6" s="2"/>
      <c r="E6" s="178">
        <v>1151826185.799772</v>
      </c>
      <c r="F6" s="179">
        <v>893350322.77902472</v>
      </c>
      <c r="G6" s="179">
        <v>804470584.85440421</v>
      </c>
      <c r="H6" s="179">
        <v>57677724.437222272</v>
      </c>
      <c r="I6" s="179">
        <v>31202013.487398982</v>
      </c>
      <c r="J6" s="179">
        <v>258475863.02074483</v>
      </c>
      <c r="K6" s="179">
        <v>265380930.84711596</v>
      </c>
      <c r="L6" s="179">
        <v>-6905067.8263727287</v>
      </c>
    </row>
    <row r="7" spans="1:12" s="181" customFormat="1" ht="15.75" hidden="1" customHeight="1">
      <c r="A7" s="1045" t="s">
        <v>917</v>
      </c>
      <c r="B7" s="1045"/>
      <c r="C7" s="1045"/>
      <c r="D7" s="2"/>
      <c r="E7" s="278" t="s">
        <v>16</v>
      </c>
      <c r="F7" s="278" t="s">
        <v>16</v>
      </c>
      <c r="G7" s="278" t="s">
        <v>16</v>
      </c>
      <c r="H7" s="278" t="s">
        <v>16</v>
      </c>
      <c r="I7" s="278" t="s">
        <v>16</v>
      </c>
      <c r="J7" s="278" t="s">
        <v>16</v>
      </c>
      <c r="K7" s="278" t="s">
        <v>16</v>
      </c>
      <c r="L7" s="278" t="s">
        <v>16</v>
      </c>
    </row>
    <row r="8" spans="1:12" s="181" customFormat="1" ht="15.75" hidden="1" customHeight="1">
      <c r="A8" s="1045" t="s">
        <v>918</v>
      </c>
      <c r="B8" s="1045"/>
      <c r="C8" s="1045"/>
      <c r="D8" s="2"/>
      <c r="E8" s="262">
        <v>868414421.03194356</v>
      </c>
      <c r="F8" s="183">
        <v>646892774.75283229</v>
      </c>
      <c r="G8" s="183">
        <v>549642144.51203966</v>
      </c>
      <c r="H8" s="183">
        <v>67344228.417728901</v>
      </c>
      <c r="I8" s="183">
        <v>29906401.823062155</v>
      </c>
      <c r="J8" s="183">
        <v>221484047.46170244</v>
      </c>
      <c r="K8" s="183">
        <v>247400044.96104524</v>
      </c>
      <c r="L8" s="183">
        <v>-25915997.499343891</v>
      </c>
    </row>
    <row r="9" spans="1:12" s="181" customFormat="1" ht="15.75" hidden="1" customHeight="1">
      <c r="A9" s="1045" t="s">
        <v>919</v>
      </c>
      <c r="B9" s="1045"/>
      <c r="C9" s="1045"/>
      <c r="D9" s="2"/>
      <c r="E9" s="262">
        <v>1050978800.6989181</v>
      </c>
      <c r="F9" s="183">
        <v>797727295.55094707</v>
      </c>
      <c r="G9" s="183">
        <v>683303155.25964534</v>
      </c>
      <c r="H9" s="183">
        <v>68486492.789971858</v>
      </c>
      <c r="I9" s="183">
        <v>45937647.501329675</v>
      </c>
      <c r="J9" s="183">
        <v>253251505.14797112</v>
      </c>
      <c r="K9" s="183">
        <v>282425075.65857679</v>
      </c>
      <c r="L9" s="183">
        <v>-29173570.510605689</v>
      </c>
    </row>
    <row r="10" spans="1:12" s="181" customFormat="1" ht="15.75" hidden="1" customHeight="1">
      <c r="A10" s="1045" t="s">
        <v>920</v>
      </c>
      <c r="B10" s="1045"/>
      <c r="C10" s="1045"/>
      <c r="D10" s="2"/>
      <c r="E10" s="149">
        <v>1067995063.900098</v>
      </c>
      <c r="F10" s="50">
        <v>831434490.03410792</v>
      </c>
      <c r="G10" s="50">
        <v>722722020.65428984</v>
      </c>
      <c r="H10" s="50">
        <v>72261525.734537184</v>
      </c>
      <c r="I10" s="50">
        <v>36450943.645281695</v>
      </c>
      <c r="J10" s="50">
        <v>236560573.86598521</v>
      </c>
      <c r="K10" s="50">
        <v>259722000.93643349</v>
      </c>
      <c r="L10" s="50">
        <v>-23161427.07044746</v>
      </c>
    </row>
    <row r="11" spans="1:12" s="181" customFormat="1" ht="15.75" hidden="1" customHeight="1">
      <c r="A11" s="1045" t="s">
        <v>921</v>
      </c>
      <c r="B11" s="1045"/>
      <c r="C11" s="1045"/>
      <c r="D11" s="2"/>
      <c r="E11" s="149">
        <v>1067774924.8796263</v>
      </c>
      <c r="F11" s="50">
        <v>819185648.9277606</v>
      </c>
      <c r="G11" s="50">
        <v>719392843.58047867</v>
      </c>
      <c r="H11" s="50">
        <v>66133630.380050376</v>
      </c>
      <c r="I11" s="50">
        <v>33659174.967231058</v>
      </c>
      <c r="J11" s="50">
        <v>248589275.95186689</v>
      </c>
      <c r="K11" s="50">
        <v>271931798.65626091</v>
      </c>
      <c r="L11" s="50">
        <v>-23342522.704393949</v>
      </c>
    </row>
    <row r="12" spans="1:12" s="181" customFormat="1" ht="15.75" hidden="1" customHeight="1">
      <c r="A12" s="1045" t="s">
        <v>922</v>
      </c>
      <c r="B12" s="1045"/>
      <c r="C12" s="1045"/>
      <c r="D12" s="2"/>
      <c r="E12" s="185" t="s">
        <v>400</v>
      </c>
      <c r="F12" s="185" t="s">
        <v>400</v>
      </c>
      <c r="G12" s="185" t="s">
        <v>400</v>
      </c>
      <c r="H12" s="185" t="s">
        <v>400</v>
      </c>
      <c r="I12" s="185" t="s">
        <v>400</v>
      </c>
      <c r="J12" s="185" t="s">
        <v>400</v>
      </c>
      <c r="K12" s="185" t="s">
        <v>400</v>
      </c>
      <c r="L12" s="185" t="s">
        <v>400</v>
      </c>
    </row>
    <row r="13" spans="1:12" s="181" customFormat="1" ht="15.75" hidden="1" customHeight="1">
      <c r="A13" s="1045" t="s">
        <v>923</v>
      </c>
      <c r="B13" s="1045"/>
      <c r="C13" s="1045"/>
      <c r="D13" s="2"/>
      <c r="E13" s="262">
        <f>F13+J13</f>
        <v>1809278903.2706246</v>
      </c>
      <c r="F13" s="261">
        <f>G13+H13+I13</f>
        <v>1506128939.8401039</v>
      </c>
      <c r="G13" s="261">
        <v>1386454876.1232986</v>
      </c>
      <c r="H13" s="183">
        <v>75937739.828953728</v>
      </c>
      <c r="I13" s="50">
        <v>43736323.887851544</v>
      </c>
      <c r="J13" s="50">
        <v>303149963.43052077</v>
      </c>
      <c r="K13" s="50">
        <v>301856174.15928048</v>
      </c>
      <c r="L13" s="50">
        <v>1293789.2712404351</v>
      </c>
    </row>
    <row r="14" spans="1:12" s="181" customFormat="1" ht="15.75" hidden="1" customHeight="1">
      <c r="A14" s="1045" t="s">
        <v>924</v>
      </c>
      <c r="B14" s="1045"/>
      <c r="C14" s="1045"/>
      <c r="D14" s="2"/>
      <c r="E14" s="262">
        <f>F14+J14</f>
        <v>1551363741.8683434</v>
      </c>
      <c r="F14" s="261">
        <f>G14+H14+I14</f>
        <v>1274736725.3060017</v>
      </c>
      <c r="G14" s="261">
        <v>1151627766</v>
      </c>
      <c r="H14" s="183">
        <v>87250605.80941993</v>
      </c>
      <c r="I14" s="183">
        <v>35858353.4965818</v>
      </c>
      <c r="J14" s="183">
        <v>276627016.56234175</v>
      </c>
      <c r="K14" s="183">
        <v>291833489.91973096</v>
      </c>
      <c r="L14" s="183">
        <v>-15206473.357389038</v>
      </c>
    </row>
    <row r="15" spans="1:12" s="181" customFormat="1" ht="15.75" hidden="1" customHeight="1">
      <c r="A15" s="1045" t="s">
        <v>925</v>
      </c>
      <c r="B15" s="1045"/>
      <c r="C15" s="1045"/>
      <c r="D15" s="2"/>
      <c r="E15" s="261">
        <v>1598848494.3334563</v>
      </c>
      <c r="F15" s="261">
        <v>1312842590.7319293</v>
      </c>
      <c r="G15" s="261">
        <v>1238450976.7702041</v>
      </c>
      <c r="H15" s="183">
        <v>32845041.98960245</v>
      </c>
      <c r="I15" s="183">
        <v>41546571.972124033</v>
      </c>
      <c r="J15" s="183">
        <v>286005903.60152584</v>
      </c>
      <c r="K15" s="183">
        <v>288555885.87464345</v>
      </c>
      <c r="L15" s="183">
        <v>-2549982.2731193737</v>
      </c>
    </row>
    <row r="16" spans="1:12" s="181" customFormat="1" ht="16.5" hidden="1" customHeight="1">
      <c r="A16" s="1045" t="s">
        <v>926</v>
      </c>
      <c r="B16" s="1045"/>
      <c r="C16" s="1045"/>
      <c r="D16" s="2"/>
      <c r="E16" s="245">
        <v>1806885737.2984271</v>
      </c>
      <c r="F16" s="245">
        <v>1486225843.0230834</v>
      </c>
      <c r="G16" s="245">
        <v>1401126342.5779359</v>
      </c>
      <c r="H16" s="245">
        <v>34014531.525050156</v>
      </c>
      <c r="I16" s="245">
        <v>51084968.920095801</v>
      </c>
      <c r="J16" s="245">
        <v>320659894.27534473</v>
      </c>
      <c r="K16" s="245">
        <v>310325617.37253189</v>
      </c>
      <c r="L16" s="245">
        <v>10334276.90281258</v>
      </c>
    </row>
    <row r="17" spans="1:12" s="181" customFormat="1" ht="15.75" customHeight="1">
      <c r="A17" s="1045" t="s">
        <v>927</v>
      </c>
      <c r="B17" s="1045"/>
      <c r="C17" s="1045"/>
      <c r="D17" s="2"/>
      <c r="E17" s="294" t="s">
        <v>828</v>
      </c>
      <c r="F17" s="294" t="s">
        <v>828</v>
      </c>
      <c r="G17" s="294" t="s">
        <v>828</v>
      </c>
      <c r="H17" s="294" t="s">
        <v>828</v>
      </c>
      <c r="I17" s="294" t="s">
        <v>828</v>
      </c>
      <c r="J17" s="294" t="s">
        <v>828</v>
      </c>
      <c r="K17" s="294" t="s">
        <v>828</v>
      </c>
      <c r="L17" s="294" t="s">
        <v>828</v>
      </c>
    </row>
    <row r="18" spans="1:12" s="181" customFormat="1" ht="15.75" customHeight="1">
      <c r="A18" s="1045" t="s">
        <v>928</v>
      </c>
      <c r="B18" s="1045"/>
      <c r="C18" s="1045"/>
      <c r="D18" s="2"/>
      <c r="E18" s="245">
        <v>1829300639.4857309</v>
      </c>
      <c r="F18" s="245">
        <v>1468974356.7092235</v>
      </c>
      <c r="G18" s="245">
        <v>1400273915.3743753</v>
      </c>
      <c r="H18" s="245">
        <v>39172976.468415625</v>
      </c>
      <c r="I18" s="245">
        <v>29527464.866432294</v>
      </c>
      <c r="J18" s="245">
        <v>360326282.77650476</v>
      </c>
      <c r="K18" s="245">
        <v>339716985.98869389</v>
      </c>
      <c r="L18" s="245">
        <v>20609296.787810676</v>
      </c>
    </row>
    <row r="19" spans="1:12" s="181" customFormat="1" ht="15.75" customHeight="1">
      <c r="A19" s="1045" t="s">
        <v>929</v>
      </c>
      <c r="B19" s="1045"/>
      <c r="C19" s="1045"/>
      <c r="D19" s="2"/>
      <c r="E19" s="245">
        <v>1913570358.5609207</v>
      </c>
      <c r="F19" s="245">
        <v>1552484302.749403</v>
      </c>
      <c r="G19" s="245">
        <v>1477562456.9443328</v>
      </c>
      <c r="H19" s="245">
        <v>40045147.25936126</v>
      </c>
      <c r="I19" s="245">
        <v>34876698.545709863</v>
      </c>
      <c r="J19" s="245">
        <v>361086055.8115235</v>
      </c>
      <c r="K19" s="245">
        <v>319772959.59404767</v>
      </c>
      <c r="L19" s="245">
        <v>41313096.217477351</v>
      </c>
    </row>
    <row r="20" spans="1:12" s="181" customFormat="1" ht="15.75" customHeight="1">
      <c r="A20" s="1045" t="s">
        <v>930</v>
      </c>
      <c r="B20" s="1045"/>
      <c r="C20" s="1045"/>
      <c r="D20" s="2"/>
      <c r="E20" s="245">
        <v>2162405349.4769664</v>
      </c>
      <c r="F20" s="245">
        <v>1790206827.7685723</v>
      </c>
      <c r="G20" s="245">
        <v>1685373928.5784187</v>
      </c>
      <c r="H20" s="245">
        <v>56827116.239590183</v>
      </c>
      <c r="I20" s="245">
        <v>48005782.950564675</v>
      </c>
      <c r="J20" s="245">
        <v>372198521.70839375</v>
      </c>
      <c r="K20" s="245">
        <v>332871018.1152972</v>
      </c>
      <c r="L20" s="245">
        <v>39327503.593096405</v>
      </c>
    </row>
    <row r="21" spans="1:12" s="181" customFormat="1" ht="15.75" customHeight="1">
      <c r="A21" s="1045" t="s">
        <v>931</v>
      </c>
      <c r="B21" s="1045"/>
      <c r="C21" s="1045"/>
      <c r="D21" s="2"/>
      <c r="E21" s="245">
        <v>2181981090.0158982</v>
      </c>
      <c r="F21" s="245">
        <v>1803865225.1648479</v>
      </c>
      <c r="G21" s="245">
        <v>1701465611.4138632</v>
      </c>
      <c r="H21" s="245">
        <v>52105190.22592967</v>
      </c>
      <c r="I21" s="245">
        <v>50294423.525053836</v>
      </c>
      <c r="J21" s="245">
        <v>378115864.85105354</v>
      </c>
      <c r="K21" s="245">
        <v>336693174.74084091</v>
      </c>
      <c r="L21" s="245">
        <v>41422690.11021591</v>
      </c>
    </row>
    <row r="22" spans="1:12" ht="18.600000000000001" customHeight="1">
      <c r="A22" s="1045" t="s">
        <v>65</v>
      </c>
      <c r="B22" s="1045"/>
      <c r="C22" s="1045"/>
      <c r="D22" s="2"/>
      <c r="E22" s="496"/>
      <c r="F22" s="480"/>
      <c r="G22" s="480"/>
      <c r="H22" s="480"/>
      <c r="I22" s="480"/>
      <c r="J22" s="480"/>
      <c r="K22" s="480"/>
      <c r="L22" s="480"/>
    </row>
    <row r="23" spans="1:12" ht="18.600000000000001" customHeight="1">
      <c r="A23" s="102"/>
      <c r="B23" s="102" t="s">
        <v>66</v>
      </c>
      <c r="C23" s="102"/>
      <c r="D23" s="46"/>
      <c r="E23" s="480">
        <v>2170158068.0457578</v>
      </c>
      <c r="F23" s="494">
        <v>1799212734.2222674</v>
      </c>
      <c r="G23" s="480">
        <v>1697284035.1013427</v>
      </c>
      <c r="H23" s="480">
        <v>51992431.449143723</v>
      </c>
      <c r="I23" s="480">
        <v>49936267.67177891</v>
      </c>
      <c r="J23" s="480">
        <v>370945333.82349277</v>
      </c>
      <c r="K23" s="480">
        <v>331182923.07149416</v>
      </c>
      <c r="L23" s="480">
        <v>39762410.752002269</v>
      </c>
    </row>
    <row r="24" spans="1:12" ht="18.600000000000001" customHeight="1">
      <c r="A24" s="102"/>
      <c r="B24" s="102" t="s">
        <v>27</v>
      </c>
      <c r="C24" s="102"/>
      <c r="D24" s="46"/>
      <c r="E24" s="480">
        <v>11823021.970141726</v>
      </c>
      <c r="F24" s="480">
        <v>4652490.9425806077</v>
      </c>
      <c r="G24" s="480">
        <v>4181576.3125197487</v>
      </c>
      <c r="H24" s="480">
        <v>112758.7767859392</v>
      </c>
      <c r="I24" s="480">
        <v>358155.8532749195</v>
      </c>
      <c r="J24" s="480">
        <v>7170531.0275611253</v>
      </c>
      <c r="K24" s="480">
        <v>5510251.6693475386</v>
      </c>
      <c r="L24" s="480">
        <v>1660279.3582135781</v>
      </c>
    </row>
    <row r="25" spans="1:12" ht="18.600000000000001" customHeight="1">
      <c r="A25" s="1045" t="s">
        <v>28</v>
      </c>
      <c r="B25" s="1045"/>
      <c r="C25" s="1045"/>
      <c r="D25" s="2"/>
      <c r="E25" s="480"/>
      <c r="F25" s="480"/>
      <c r="G25" s="480"/>
      <c r="H25" s="480"/>
      <c r="I25" s="480"/>
      <c r="J25" s="480"/>
      <c r="K25" s="480"/>
      <c r="L25" s="480"/>
    </row>
    <row r="26" spans="1:12" ht="18.600000000000001" customHeight="1">
      <c r="A26" s="102"/>
      <c r="B26" s="102" t="s">
        <v>83</v>
      </c>
      <c r="C26" s="102"/>
      <c r="D26" s="46"/>
      <c r="E26" s="480">
        <v>1833496247.1310618</v>
      </c>
      <c r="F26" s="480">
        <v>1552220727.3432038</v>
      </c>
      <c r="G26" s="480">
        <v>1470306176.0896635</v>
      </c>
      <c r="H26" s="480">
        <v>40966668.524514943</v>
      </c>
      <c r="I26" s="480">
        <v>40947882.729024582</v>
      </c>
      <c r="J26" s="480">
        <v>281275519.78786016</v>
      </c>
      <c r="K26" s="480">
        <v>253519145.99521601</v>
      </c>
      <c r="L26" s="480">
        <v>27756373.792645212</v>
      </c>
    </row>
    <row r="27" spans="1:12" ht="18.600000000000001" customHeight="1">
      <c r="A27" s="102"/>
      <c r="B27" s="102" t="s">
        <v>84</v>
      </c>
      <c r="C27" s="102"/>
      <c r="D27" s="46"/>
      <c r="E27" s="480">
        <v>62589197.901224755</v>
      </c>
      <c r="F27" s="480">
        <v>46077643.934567444</v>
      </c>
      <c r="G27" s="480">
        <v>43902920.079980001</v>
      </c>
      <c r="H27" s="480">
        <v>1196804.0496079638</v>
      </c>
      <c r="I27" s="480">
        <v>977919.80497948593</v>
      </c>
      <c r="J27" s="480">
        <v>16511553.966657251</v>
      </c>
      <c r="K27" s="480">
        <v>17982366.818522505</v>
      </c>
      <c r="L27" s="480">
        <v>-1470812.8518652623</v>
      </c>
    </row>
    <row r="28" spans="1:12" ht="18.600000000000001" customHeight="1">
      <c r="A28" s="102"/>
      <c r="B28" s="102" t="s">
        <v>85</v>
      </c>
      <c r="C28" s="102"/>
      <c r="D28" s="46"/>
      <c r="E28" s="480">
        <v>118640693.92124619</v>
      </c>
      <c r="F28" s="480">
        <v>83209543.074882492</v>
      </c>
      <c r="G28" s="480">
        <v>71138403.207431883</v>
      </c>
      <c r="H28" s="480">
        <v>6305154.5453687981</v>
      </c>
      <c r="I28" s="480">
        <v>5765985.3220818117</v>
      </c>
      <c r="J28" s="480">
        <v>35431150.846363693</v>
      </c>
      <c r="K28" s="480">
        <v>32470403.105305236</v>
      </c>
      <c r="L28" s="480">
        <v>2960747.7410584972</v>
      </c>
    </row>
    <row r="29" spans="1:12" ht="18.600000000000001" customHeight="1">
      <c r="A29" s="102"/>
      <c r="B29" s="102" t="s">
        <v>346</v>
      </c>
      <c r="C29" s="102"/>
      <c r="D29" s="46"/>
      <c r="E29" s="480">
        <v>16508220.280365711</v>
      </c>
      <c r="F29" s="480">
        <v>6830556.7841922054</v>
      </c>
      <c r="G29" s="480">
        <v>6202110.0547863105</v>
      </c>
      <c r="H29" s="480">
        <v>114521.9344379528</v>
      </c>
      <c r="I29" s="480">
        <v>513924.7949679413</v>
      </c>
      <c r="J29" s="480">
        <v>9677663.4961735085</v>
      </c>
      <c r="K29" s="480">
        <v>7499275.6407962469</v>
      </c>
      <c r="L29" s="480">
        <v>2178387.8553772555</v>
      </c>
    </row>
    <row r="30" spans="1:12" ht="18.600000000000001" customHeight="1">
      <c r="A30" s="102"/>
      <c r="B30" s="102" t="s">
        <v>345</v>
      </c>
      <c r="C30" s="102"/>
      <c r="D30" s="46"/>
      <c r="E30" s="480">
        <v>150746730.78200004</v>
      </c>
      <c r="F30" s="480">
        <v>115526754.02799997</v>
      </c>
      <c r="G30" s="480">
        <v>109916001.98199996</v>
      </c>
      <c r="H30" s="480">
        <v>3522041.1720000007</v>
      </c>
      <c r="I30" s="480">
        <v>2088710.8739999998</v>
      </c>
      <c r="J30" s="480">
        <v>35219976.754000001</v>
      </c>
      <c r="K30" s="480">
        <v>25221983.181000002</v>
      </c>
      <c r="L30" s="480">
        <v>9997993.5729999952</v>
      </c>
    </row>
    <row r="31" spans="1:12" ht="18.600000000000001" customHeight="1">
      <c r="A31" s="1045" t="s">
        <v>29</v>
      </c>
      <c r="B31" s="1045"/>
      <c r="C31" s="1045"/>
      <c r="D31" s="2"/>
      <c r="E31" s="480"/>
      <c r="F31" s="480"/>
      <c r="G31" s="480"/>
      <c r="H31" s="480"/>
      <c r="I31" s="480"/>
      <c r="J31" s="480"/>
      <c r="K31" s="480"/>
      <c r="L31" s="480"/>
    </row>
    <row r="32" spans="1:12" ht="18.600000000000001" customHeight="1">
      <c r="A32" s="1059" t="s">
        <v>67</v>
      </c>
      <c r="B32" s="1059"/>
      <c r="C32" s="6"/>
      <c r="D32" s="2"/>
      <c r="E32" s="480">
        <v>2175432426.800005</v>
      </c>
      <c r="F32" s="480">
        <v>1799680023.6954057</v>
      </c>
      <c r="G32" s="480">
        <v>1697399331.9867489</v>
      </c>
      <c r="H32" s="480">
        <v>51986564.84600921</v>
      </c>
      <c r="I32" s="480">
        <v>50294126.862646542</v>
      </c>
      <c r="J32" s="480">
        <v>375752403.1046018</v>
      </c>
      <c r="K32" s="480">
        <v>334728222.30414331</v>
      </c>
      <c r="L32" s="480">
        <v>41024180.800462</v>
      </c>
    </row>
    <row r="33" spans="1:12" ht="18.600000000000001" customHeight="1">
      <c r="A33" s="7"/>
      <c r="B33" s="102" t="s">
        <v>30</v>
      </c>
      <c r="C33" s="6"/>
      <c r="D33" s="2"/>
      <c r="E33" s="480">
        <v>1485276240.2652261</v>
      </c>
      <c r="F33" s="480">
        <v>1251005693.9307597</v>
      </c>
      <c r="G33" s="480">
        <v>1176702115.3745034</v>
      </c>
      <c r="H33" s="480">
        <v>36108359.454808064</v>
      </c>
      <c r="I33" s="480">
        <v>38195219.101449013</v>
      </c>
      <c r="J33" s="480">
        <v>234270546.33446795</v>
      </c>
      <c r="K33" s="480">
        <v>206128033.92254731</v>
      </c>
      <c r="L33" s="480">
        <v>28142512.411921803</v>
      </c>
    </row>
    <row r="34" spans="1:12" ht="18.600000000000001" customHeight="1">
      <c r="A34" s="42"/>
      <c r="B34" s="42" t="s">
        <v>971</v>
      </c>
      <c r="C34" s="42"/>
      <c r="D34" s="46"/>
      <c r="E34" s="480">
        <v>196184885.06480175</v>
      </c>
      <c r="F34" s="480">
        <v>155876894.25574985</v>
      </c>
      <c r="G34" s="480">
        <v>138562151.2114462</v>
      </c>
      <c r="H34" s="480">
        <v>10447736.552100431</v>
      </c>
      <c r="I34" s="480">
        <v>6867006.4922032002</v>
      </c>
      <c r="J34" s="480">
        <v>40307990.809051901</v>
      </c>
      <c r="K34" s="480">
        <v>39345676.168904111</v>
      </c>
      <c r="L34" s="480">
        <v>962314.64014776458</v>
      </c>
    </row>
    <row r="35" spans="1:12" ht="18.600000000000001" customHeight="1">
      <c r="A35" s="42"/>
      <c r="B35" s="42" t="s">
        <v>972</v>
      </c>
      <c r="C35" s="42"/>
      <c r="D35" s="46"/>
      <c r="E35" s="480">
        <v>1080225858.8995526</v>
      </c>
      <c r="F35" s="480">
        <v>923296481.15754032</v>
      </c>
      <c r="G35" s="480">
        <v>875970237.34187353</v>
      </c>
      <c r="H35" s="480">
        <v>23241934.594136946</v>
      </c>
      <c r="I35" s="480">
        <v>24084309.221530654</v>
      </c>
      <c r="J35" s="480">
        <v>156929377.74201152</v>
      </c>
      <c r="K35" s="480">
        <v>126002777.34217037</v>
      </c>
      <c r="L35" s="480">
        <v>30926600.399841174</v>
      </c>
    </row>
    <row r="36" spans="1:12" ht="18.600000000000001" customHeight="1">
      <c r="A36" s="42"/>
      <c r="B36" s="42" t="s">
        <v>973</v>
      </c>
      <c r="C36" s="42"/>
      <c r="D36" s="46"/>
      <c r="E36" s="480">
        <v>133118018.11781524</v>
      </c>
      <c r="F36" s="480">
        <v>112159981.25015135</v>
      </c>
      <c r="G36" s="480">
        <v>105432309.34634867</v>
      </c>
      <c r="H36" s="480">
        <v>1477377.5395210423</v>
      </c>
      <c r="I36" s="480">
        <v>5250294.3642817028</v>
      </c>
      <c r="J36" s="480">
        <v>20958036.867663901</v>
      </c>
      <c r="K36" s="480">
        <v>22265716.469425276</v>
      </c>
      <c r="L36" s="480">
        <v>-1307679.6017613646</v>
      </c>
    </row>
    <row r="37" spans="1:12" ht="18.600000000000001" customHeight="1">
      <c r="A37" s="42"/>
      <c r="B37" s="42" t="s">
        <v>974</v>
      </c>
      <c r="C37" s="42"/>
      <c r="D37" s="46"/>
      <c r="E37" s="480">
        <v>75747478.183058277</v>
      </c>
      <c r="F37" s="480">
        <v>59672337.267317362</v>
      </c>
      <c r="G37" s="480">
        <v>56737417.474834301</v>
      </c>
      <c r="H37" s="480">
        <v>941310.76904959953</v>
      </c>
      <c r="I37" s="480">
        <v>1993609.0234334623</v>
      </c>
      <c r="J37" s="480">
        <v>16075140.915740887</v>
      </c>
      <c r="K37" s="480">
        <v>18513863.942046698</v>
      </c>
      <c r="L37" s="480">
        <v>-2438723.0263058315</v>
      </c>
    </row>
    <row r="38" spans="1:12" ht="18.600000000000001" customHeight="1">
      <c r="A38" s="42"/>
      <c r="B38" s="102" t="s">
        <v>32</v>
      </c>
      <c r="C38" s="42"/>
      <c r="D38" s="46"/>
      <c r="E38" s="480">
        <v>318233603.41429287</v>
      </c>
      <c r="F38" s="480">
        <v>258751263.72054747</v>
      </c>
      <c r="G38" s="480">
        <v>247062212.42697823</v>
      </c>
      <c r="H38" s="480">
        <v>6339538.1322916821</v>
      </c>
      <c r="I38" s="480">
        <v>5349513.1612776145</v>
      </c>
      <c r="J38" s="480">
        <v>59482339.693744883</v>
      </c>
      <c r="K38" s="480">
        <v>57541234.01200787</v>
      </c>
      <c r="L38" s="480">
        <v>1941105.6817369687</v>
      </c>
    </row>
    <row r="39" spans="1:12" ht="18.600000000000001" customHeight="1">
      <c r="A39" s="42"/>
      <c r="B39" s="42" t="s">
        <v>975</v>
      </c>
      <c r="C39" s="42"/>
      <c r="D39" s="46"/>
      <c r="E39" s="480">
        <v>262260138.00228038</v>
      </c>
      <c r="F39" s="480">
        <v>220251515.17050347</v>
      </c>
      <c r="G39" s="480">
        <v>210140532.99832702</v>
      </c>
      <c r="H39" s="480">
        <v>5314191.542119028</v>
      </c>
      <c r="I39" s="480">
        <v>4796790.6300575109</v>
      </c>
      <c r="J39" s="480">
        <v>42008622.831776768</v>
      </c>
      <c r="K39" s="480">
        <v>40827646.51318226</v>
      </c>
      <c r="L39" s="480">
        <v>1180976.3185944851</v>
      </c>
    </row>
    <row r="40" spans="1:12" ht="18.600000000000001" customHeight="1">
      <c r="A40" s="42"/>
      <c r="B40" s="42" t="s">
        <v>976</v>
      </c>
      <c r="C40" s="42"/>
      <c r="D40" s="46"/>
      <c r="E40" s="480">
        <v>55973465.412012249</v>
      </c>
      <c r="F40" s="480">
        <v>38499748.550044082</v>
      </c>
      <c r="G40" s="480">
        <v>36921679.42865134</v>
      </c>
      <c r="H40" s="480">
        <v>1025346.5901726565</v>
      </c>
      <c r="I40" s="480">
        <v>552722.53122010047</v>
      </c>
      <c r="J40" s="480">
        <v>17473716.861968152</v>
      </c>
      <c r="K40" s="480">
        <v>16713587.498825651</v>
      </c>
      <c r="L40" s="480">
        <v>760129.36314247944</v>
      </c>
    </row>
    <row r="41" spans="1:12" ht="18.600000000000001" customHeight="1">
      <c r="A41" s="42"/>
      <c r="B41" s="102" t="s">
        <v>33</v>
      </c>
      <c r="C41" s="42"/>
      <c r="D41" s="46"/>
      <c r="E41" s="480">
        <v>359599930.35697675</v>
      </c>
      <c r="F41" s="480">
        <v>281652742.55549759</v>
      </c>
      <c r="G41" s="480">
        <v>265827500.07694137</v>
      </c>
      <c r="H41" s="480">
        <v>9425707.7585147582</v>
      </c>
      <c r="I41" s="480">
        <v>6399534.720041371</v>
      </c>
      <c r="J41" s="480">
        <v>77947187.80147925</v>
      </c>
      <c r="K41" s="480">
        <v>66883631.822351396</v>
      </c>
      <c r="L41" s="480">
        <v>11063555.979127755</v>
      </c>
    </row>
    <row r="42" spans="1:12" ht="18.600000000000001" customHeight="1">
      <c r="A42" s="42"/>
      <c r="B42" s="42" t="s">
        <v>977</v>
      </c>
      <c r="C42" s="6"/>
      <c r="D42" s="2"/>
      <c r="E42" s="480">
        <v>64879777.465243883</v>
      </c>
      <c r="F42" s="480">
        <v>49807817.753009841</v>
      </c>
      <c r="G42" s="480">
        <v>47391102.212133646</v>
      </c>
      <c r="H42" s="480">
        <v>1614037.5568844853</v>
      </c>
      <c r="I42" s="480">
        <v>802677.98399171443</v>
      </c>
      <c r="J42" s="480">
        <v>15071959.71223405</v>
      </c>
      <c r="K42" s="480">
        <v>14555497.419974666</v>
      </c>
      <c r="L42" s="480">
        <v>516462.29225938767</v>
      </c>
    </row>
    <row r="43" spans="1:12" ht="18.600000000000001" customHeight="1">
      <c r="A43" s="42"/>
      <c r="B43" s="42" t="s">
        <v>978</v>
      </c>
      <c r="C43" s="6"/>
      <c r="D43" s="2"/>
      <c r="E43" s="480">
        <v>241013895.46567953</v>
      </c>
      <c r="F43" s="480">
        <v>195540018.0931538</v>
      </c>
      <c r="G43" s="480">
        <v>184427855.16371384</v>
      </c>
      <c r="H43" s="480">
        <v>7297718.9341301136</v>
      </c>
      <c r="I43" s="480">
        <v>3814443.9953098632</v>
      </c>
      <c r="J43" s="480">
        <v>45473877.372525863</v>
      </c>
      <c r="K43" s="480">
        <v>38595130.215044491</v>
      </c>
      <c r="L43" s="480">
        <v>6878747.1574814655</v>
      </c>
    </row>
    <row r="44" spans="1:12" ht="18.600000000000001" customHeight="1">
      <c r="A44" s="42"/>
      <c r="B44" s="42" t="s">
        <v>979</v>
      </c>
      <c r="C44" s="6"/>
      <c r="D44" s="2"/>
      <c r="E44" s="480">
        <v>53706257.426053062</v>
      </c>
      <c r="F44" s="480">
        <v>36304906.709333748</v>
      </c>
      <c r="G44" s="480">
        <v>34008542.701093778</v>
      </c>
      <c r="H44" s="480">
        <v>513951.26750016079</v>
      </c>
      <c r="I44" s="480">
        <v>1782412.7407397928</v>
      </c>
      <c r="J44" s="480">
        <v>17401350.716719318</v>
      </c>
      <c r="K44" s="480">
        <v>13733004.187332422</v>
      </c>
      <c r="L44" s="480">
        <v>3668346.5293869013</v>
      </c>
    </row>
    <row r="45" spans="1:12" ht="18.600000000000001" customHeight="1">
      <c r="A45" s="42"/>
      <c r="B45" s="102" t="s">
        <v>35</v>
      </c>
      <c r="C45" s="6"/>
      <c r="D45" s="2"/>
      <c r="E45" s="480">
        <v>12322652.763511751</v>
      </c>
      <c r="F45" s="480">
        <v>8270323.4886010895</v>
      </c>
      <c r="G45" s="480">
        <v>7807504.1083278535</v>
      </c>
      <c r="H45" s="480">
        <v>112959.50039468595</v>
      </c>
      <c r="I45" s="480">
        <v>349859.87987855013</v>
      </c>
      <c r="J45" s="480">
        <v>4052329.2749106563</v>
      </c>
      <c r="K45" s="480">
        <v>4175322.5472353632</v>
      </c>
      <c r="L45" s="480">
        <v>-122993.27232470732</v>
      </c>
    </row>
    <row r="46" spans="1:12" ht="18.600000000000001" customHeight="1">
      <c r="A46" s="1059" t="s">
        <v>36</v>
      </c>
      <c r="B46" s="1059"/>
      <c r="C46" s="6"/>
      <c r="D46" s="2"/>
      <c r="E46" s="480">
        <v>6548663.2158939205</v>
      </c>
      <c r="F46" s="480">
        <v>4185201.4694422064</v>
      </c>
      <c r="G46" s="480">
        <v>4066279.4271144602</v>
      </c>
      <c r="H46" s="480">
        <v>118625.37992045376</v>
      </c>
      <c r="I46" s="480">
        <v>296.66240729299767</v>
      </c>
      <c r="J46" s="480">
        <v>2363461.7464517127</v>
      </c>
      <c r="K46" s="480">
        <v>1964952.436697782</v>
      </c>
      <c r="L46" s="480">
        <v>398509.30975393025</v>
      </c>
    </row>
    <row r="47" spans="1:12" ht="18.600000000000001" customHeight="1">
      <c r="A47" s="1045" t="s">
        <v>166</v>
      </c>
      <c r="B47" s="1045"/>
      <c r="C47" s="1045"/>
      <c r="D47" s="46"/>
      <c r="E47" s="480"/>
      <c r="F47" s="480"/>
      <c r="G47" s="480"/>
      <c r="H47" s="480"/>
      <c r="I47" s="480"/>
      <c r="J47" s="480"/>
      <c r="K47" s="480"/>
      <c r="L47" s="480"/>
    </row>
    <row r="48" spans="1:12" ht="18.600000000000001" customHeight="1">
      <c r="A48" s="1059" t="s">
        <v>37</v>
      </c>
      <c r="B48" s="1059" t="s">
        <v>37</v>
      </c>
      <c r="C48" s="106"/>
      <c r="D48" s="46"/>
      <c r="E48" s="480">
        <v>1159128180.868597</v>
      </c>
      <c r="F48" s="480">
        <v>964298726.2950139</v>
      </c>
      <c r="G48" s="480">
        <v>911517261.33484459</v>
      </c>
      <c r="H48" s="480">
        <v>29832176.446960613</v>
      </c>
      <c r="I48" s="480">
        <v>22949288.513208997</v>
      </c>
      <c r="J48" s="480">
        <v>194829454.57358739</v>
      </c>
      <c r="K48" s="480">
        <v>161195285.44633391</v>
      </c>
      <c r="L48" s="480">
        <v>33634169.127253018</v>
      </c>
    </row>
    <row r="49" spans="1:12" ht="18.600000000000001" customHeight="1">
      <c r="A49" s="102"/>
      <c r="B49" s="102" t="s">
        <v>38</v>
      </c>
      <c r="C49" s="102"/>
      <c r="D49" s="46"/>
      <c r="E49" s="480">
        <v>264555999.14604908</v>
      </c>
      <c r="F49" s="480">
        <v>204817191.22944343</v>
      </c>
      <c r="G49" s="480">
        <v>194246909.68565494</v>
      </c>
      <c r="H49" s="480">
        <v>5403431.8019436095</v>
      </c>
      <c r="I49" s="480">
        <v>5166849.7418451076</v>
      </c>
      <c r="J49" s="480">
        <v>59738807.916605651</v>
      </c>
      <c r="K49" s="480">
        <v>61270406.644327</v>
      </c>
      <c r="L49" s="480">
        <v>-1531598.7277214089</v>
      </c>
    </row>
    <row r="50" spans="1:12" ht="18.600000000000001" customHeight="1">
      <c r="A50" s="102"/>
      <c r="B50" s="102" t="s">
        <v>39</v>
      </c>
      <c r="C50" s="102"/>
      <c r="D50" s="46"/>
      <c r="E50" s="480">
        <v>443129507.95688421</v>
      </c>
      <c r="F50" s="480">
        <v>375381568.09880388</v>
      </c>
      <c r="G50" s="480">
        <v>355961399.43796891</v>
      </c>
      <c r="H50" s="480">
        <v>14559020.581741821</v>
      </c>
      <c r="I50" s="480">
        <v>4861148.0790932812</v>
      </c>
      <c r="J50" s="480">
        <v>67747939.858079582</v>
      </c>
      <c r="K50" s="480">
        <v>57071072.599214062</v>
      </c>
      <c r="L50" s="480">
        <v>10676867.258865524</v>
      </c>
    </row>
    <row r="51" spans="1:12" ht="18.600000000000001" customHeight="1">
      <c r="A51" s="102"/>
      <c r="B51" s="102" t="s">
        <v>40</v>
      </c>
      <c r="C51" s="102"/>
      <c r="D51" s="46"/>
      <c r="E51" s="480">
        <v>451442673.76566738</v>
      </c>
      <c r="F51" s="480">
        <v>384099966.96676505</v>
      </c>
      <c r="G51" s="480">
        <v>361308952.21121925</v>
      </c>
      <c r="H51" s="480">
        <v>9869724.0632751975</v>
      </c>
      <c r="I51" s="480">
        <v>12921290.692270612</v>
      </c>
      <c r="J51" s="480">
        <v>67342706.798902109</v>
      </c>
      <c r="K51" s="480">
        <v>42853806.202793151</v>
      </c>
      <c r="L51" s="480">
        <v>24488900.596108876</v>
      </c>
    </row>
    <row r="52" spans="1:12" ht="18.600000000000001" customHeight="1" thickBot="1">
      <c r="A52" s="1060" t="s">
        <v>41</v>
      </c>
      <c r="B52" s="1060"/>
      <c r="C52" s="104"/>
      <c r="D52" s="497"/>
      <c r="E52" s="488">
        <v>1022852909.1473027</v>
      </c>
      <c r="F52" s="488">
        <v>839566498.8698349</v>
      </c>
      <c r="G52" s="488">
        <v>789948350.0790211</v>
      </c>
      <c r="H52" s="488">
        <v>22273013.778968986</v>
      </c>
      <c r="I52" s="488">
        <v>27345135.011844832</v>
      </c>
      <c r="J52" s="488">
        <v>183286410.27746728</v>
      </c>
      <c r="K52" s="488">
        <v>175497889.29450405</v>
      </c>
      <c r="L52" s="488">
        <v>7788520.9829626316</v>
      </c>
    </row>
    <row r="53" spans="1:12" s="498" customFormat="1" ht="15" customHeight="1">
      <c r="A53" s="295" t="s">
        <v>499</v>
      </c>
      <c r="B53" s="296"/>
      <c r="C53" s="297"/>
      <c r="D53" s="298"/>
      <c r="H53" s="499"/>
    </row>
    <row r="54" spans="1:12" s="498" customFormat="1" ht="15" customHeight="1">
      <c r="A54" s="295" t="s">
        <v>500</v>
      </c>
      <c r="B54" s="296"/>
      <c r="C54" s="297"/>
      <c r="D54" s="298"/>
      <c r="H54" s="499"/>
    </row>
    <row r="61" spans="1:12">
      <c r="B61" s="42" t="s">
        <v>1006</v>
      </c>
      <c r="E61" s="43">
        <f>E36+E37</f>
        <v>208865496.30087352</v>
      </c>
      <c r="F61" s="43">
        <f t="shared" ref="F61:L61" si="0">F36+F37</f>
        <v>171832318.51746872</v>
      </c>
      <c r="G61" s="43">
        <f t="shared" si="0"/>
        <v>162169726.82118297</v>
      </c>
      <c r="H61" s="43">
        <f t="shared" si="0"/>
        <v>2418688.308570642</v>
      </c>
      <c r="I61" s="43">
        <f t="shared" si="0"/>
        <v>7243903.3877151646</v>
      </c>
      <c r="J61" s="43">
        <f t="shared" si="0"/>
        <v>37033177.78340479</v>
      </c>
      <c r="K61" s="43">
        <f t="shared" si="0"/>
        <v>40779580.411471978</v>
      </c>
      <c r="L61" s="43">
        <f t="shared" si="0"/>
        <v>-3746402.6280671963</v>
      </c>
    </row>
  </sheetData>
  <mergeCells count="35">
    <mergeCell ref="A52:B52"/>
    <mergeCell ref="A46:B46"/>
    <mergeCell ref="A25:C25"/>
    <mergeCell ref="A48:B48"/>
    <mergeCell ref="A31:C31"/>
    <mergeCell ref="A47:C47"/>
    <mergeCell ref="A7:C7"/>
    <mergeCell ref="F4:F5"/>
    <mergeCell ref="G4:G5"/>
    <mergeCell ref="A3:C5"/>
    <mergeCell ref="A32:B32"/>
    <mergeCell ref="A22:C22"/>
    <mergeCell ref="A15:C15"/>
    <mergeCell ref="A20:C20"/>
    <mergeCell ref="A18:C18"/>
    <mergeCell ref="A16:C16"/>
    <mergeCell ref="A17:C17"/>
    <mergeCell ref="A19:C19"/>
    <mergeCell ref="A21:C21"/>
    <mergeCell ref="H1:L1"/>
    <mergeCell ref="A12:C12"/>
    <mergeCell ref="A14:C14"/>
    <mergeCell ref="I4:I5"/>
    <mergeCell ref="L4:L5"/>
    <mergeCell ref="K4:K5"/>
    <mergeCell ref="E3:E5"/>
    <mergeCell ref="H4:H5"/>
    <mergeCell ref="J4:J5"/>
    <mergeCell ref="A6:C6"/>
    <mergeCell ref="A8:C8"/>
    <mergeCell ref="A13:C13"/>
    <mergeCell ref="A11:C11"/>
    <mergeCell ref="A10:C10"/>
    <mergeCell ref="A1:G1"/>
    <mergeCell ref="A9:C9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7" max="3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K71"/>
  <sheetViews>
    <sheetView view="pageBreakPreview" zoomScaleNormal="50" zoomScaleSheetLayoutView="75" workbookViewId="0">
      <selection activeCell="A33" sqref="A33:C33"/>
    </sheetView>
  </sheetViews>
  <sheetFormatPr defaultRowHeight="15.75"/>
  <cols>
    <col min="1" max="1" width="2.28515625" style="14" customWidth="1"/>
    <col min="2" max="2" width="15.7109375" style="14" customWidth="1"/>
    <col min="3" max="3" width="2.28515625" style="14" customWidth="1"/>
    <col min="4" max="4" width="1.7109375" style="15" customWidth="1"/>
    <col min="5" max="7" width="21.85546875" style="43" customWidth="1"/>
    <col min="8" max="12" width="18.28515625" style="43" customWidth="1"/>
    <col min="13" max="13" width="9.140625" style="43"/>
    <col min="14" max="14" width="14.140625" style="43" bestFit="1" customWidth="1"/>
    <col min="15" max="16384" width="9.140625" style="43"/>
  </cols>
  <sheetData>
    <row r="1" spans="1:12" s="159" customFormat="1" ht="28.5" customHeight="1">
      <c r="A1" s="1067" t="s">
        <v>569</v>
      </c>
      <c r="B1" s="1067"/>
      <c r="C1" s="1067"/>
      <c r="D1" s="1067"/>
      <c r="E1" s="1067"/>
      <c r="F1" s="1067"/>
      <c r="G1" s="1067"/>
      <c r="H1" s="1063" t="s">
        <v>364</v>
      </c>
      <c r="I1" s="1063"/>
      <c r="J1" s="1063"/>
      <c r="K1" s="1063"/>
      <c r="L1" s="1063"/>
    </row>
    <row r="2" spans="1:12" ht="12.95" customHeight="1" thickBot="1">
      <c r="A2" s="43"/>
      <c r="B2" s="161"/>
      <c r="C2" s="161"/>
      <c r="D2" s="162"/>
      <c r="F2" s="479"/>
      <c r="G2" s="479"/>
      <c r="H2" s="479"/>
      <c r="I2" s="479"/>
      <c r="J2" s="479"/>
      <c r="K2" s="479"/>
      <c r="L2" s="299" t="s">
        <v>351</v>
      </c>
    </row>
    <row r="3" spans="1:12" s="254" customFormat="1" ht="12.95" customHeight="1">
      <c r="A3" s="1042" t="s">
        <v>2</v>
      </c>
      <c r="B3" s="1042"/>
      <c r="C3" s="1042"/>
      <c r="D3" s="165"/>
      <c r="E3" s="1039" t="s">
        <v>197</v>
      </c>
      <c r="F3" s="292" t="s">
        <v>198</v>
      </c>
      <c r="G3" s="292"/>
      <c r="H3" s="292"/>
      <c r="I3" s="292"/>
      <c r="J3" s="1120" t="s">
        <v>199</v>
      </c>
      <c r="K3" s="1121"/>
      <c r="L3" s="1121"/>
    </row>
    <row r="4" spans="1:12" s="254" customFormat="1" ht="12.95" customHeight="1">
      <c r="A4" s="1043"/>
      <c r="B4" s="1043"/>
      <c r="C4" s="1043"/>
      <c r="D4" s="170"/>
      <c r="E4" s="1040"/>
      <c r="F4" s="1073" t="s">
        <v>70</v>
      </c>
      <c r="G4" s="1073" t="s">
        <v>200</v>
      </c>
      <c r="H4" s="1079" t="s">
        <v>201</v>
      </c>
      <c r="I4" s="1073" t="s">
        <v>202</v>
      </c>
      <c r="J4" s="1073" t="s">
        <v>70</v>
      </c>
      <c r="K4" s="1073" t="s">
        <v>203</v>
      </c>
      <c r="L4" s="1077" t="s">
        <v>204</v>
      </c>
    </row>
    <row r="5" spans="1:12" s="276" customFormat="1" ht="48.75" customHeight="1">
      <c r="A5" s="1044"/>
      <c r="B5" s="1044"/>
      <c r="C5" s="1044"/>
      <c r="D5" s="275"/>
      <c r="E5" s="1041"/>
      <c r="F5" s="1041"/>
      <c r="G5" s="1041"/>
      <c r="H5" s="1052"/>
      <c r="I5" s="1041"/>
      <c r="J5" s="1041"/>
      <c r="K5" s="1041"/>
      <c r="L5" s="1048"/>
    </row>
    <row r="6" spans="1:12" s="181" customFormat="1" ht="13.5" hidden="1" customHeight="1">
      <c r="A6" s="1049" t="s">
        <v>878</v>
      </c>
      <c r="B6" s="1049"/>
      <c r="C6" s="1049"/>
      <c r="D6" s="177"/>
      <c r="E6" s="178">
        <v>884014361</v>
      </c>
      <c r="F6" s="179">
        <v>816615772</v>
      </c>
      <c r="G6" s="179">
        <v>597130155</v>
      </c>
      <c r="H6" s="179">
        <v>37601085</v>
      </c>
      <c r="I6" s="179">
        <v>19002633</v>
      </c>
      <c r="J6" s="179">
        <v>217723483</v>
      </c>
      <c r="K6" s="179">
        <v>322802954</v>
      </c>
      <c r="L6" s="179">
        <v>38654505</v>
      </c>
    </row>
    <row r="7" spans="1:12" s="181" customFormat="1" ht="13.5" hidden="1" customHeight="1">
      <c r="A7" s="1045" t="s">
        <v>879</v>
      </c>
      <c r="B7" s="1045"/>
      <c r="C7" s="1045"/>
      <c r="D7" s="177"/>
      <c r="E7" s="182">
        <v>1212122873.0867617</v>
      </c>
      <c r="F7" s="183">
        <v>1151826185.799772</v>
      </c>
      <c r="G7" s="183">
        <v>860664202.23223579</v>
      </c>
      <c r="H7" s="183">
        <v>61627792.47016219</v>
      </c>
      <c r="I7" s="183">
        <v>25981233.91723733</v>
      </c>
      <c r="J7" s="183">
        <v>414187546.63982821</v>
      </c>
      <c r="K7" s="183">
        <v>358867629.20500857</v>
      </c>
      <c r="L7" s="183">
        <v>65227930.940402821</v>
      </c>
    </row>
    <row r="8" spans="1:12" s="181" customFormat="1" ht="13.5" hidden="1" customHeight="1">
      <c r="A8" s="1045" t="s">
        <v>917</v>
      </c>
      <c r="B8" s="1045"/>
      <c r="C8" s="1045"/>
      <c r="D8" s="177"/>
      <c r="E8" s="182">
        <v>948584982</v>
      </c>
      <c r="F8" s="183">
        <v>937957568</v>
      </c>
      <c r="G8" s="183">
        <v>649592760</v>
      </c>
      <c r="H8" s="183">
        <v>33961983</v>
      </c>
      <c r="I8" s="183">
        <v>12274553</v>
      </c>
      <c r="J8" s="183">
        <v>331576729</v>
      </c>
      <c r="K8" s="183">
        <v>271779495</v>
      </c>
      <c r="L8" s="183">
        <v>82824847</v>
      </c>
    </row>
    <row r="9" spans="1:12" s="181" customFormat="1" ht="13.5" hidden="1" customHeight="1">
      <c r="A9" s="1045" t="s">
        <v>918</v>
      </c>
      <c r="B9" s="1045"/>
      <c r="C9" s="1045"/>
      <c r="D9" s="177"/>
      <c r="E9" s="262">
        <v>887937777.42154884</v>
      </c>
      <c r="F9" s="261">
        <v>868414421.03194356</v>
      </c>
      <c r="G9" s="261">
        <v>647532310.41547668</v>
      </c>
      <c r="H9" s="261">
        <v>52581956.153102256</v>
      </c>
      <c r="I9" s="261">
        <v>10688689.552511062</v>
      </c>
      <c r="J9" s="261">
        <v>276449626.26490414</v>
      </c>
      <c r="K9" s="261">
        <v>307812038.4449591</v>
      </c>
      <c r="L9" s="261">
        <v>54210746.42529235</v>
      </c>
    </row>
    <row r="10" spans="1:12" s="181" customFormat="1" ht="13.5" hidden="1" customHeight="1">
      <c r="A10" s="1045" t="s">
        <v>919</v>
      </c>
      <c r="B10" s="1045"/>
      <c r="C10" s="1045"/>
      <c r="D10" s="177"/>
      <c r="E10" s="262">
        <v>1094008385.2415526</v>
      </c>
      <c r="F10" s="261">
        <v>1050978800.6989181</v>
      </c>
      <c r="G10" s="261">
        <v>817188245.88725257</v>
      </c>
      <c r="H10" s="261">
        <v>141809653.47389013</v>
      </c>
      <c r="I10" s="261">
        <v>20316280.878726214</v>
      </c>
      <c r="J10" s="261">
        <v>296025460.82286692</v>
      </c>
      <c r="K10" s="261">
        <v>359036850.71176863</v>
      </c>
      <c r="L10" s="261">
        <v>56668654.987001732</v>
      </c>
    </row>
    <row r="11" spans="1:12" s="181" customFormat="1" ht="13.7" hidden="1" customHeight="1">
      <c r="A11" s="1045" t="s">
        <v>920</v>
      </c>
      <c r="B11" s="1045"/>
      <c r="C11" s="1045"/>
      <c r="D11" s="177"/>
      <c r="E11" s="262">
        <v>1104507474.4175601</v>
      </c>
      <c r="F11" s="149">
        <v>1067995063.900094</v>
      </c>
      <c r="G11" s="149">
        <v>844266328.09188735</v>
      </c>
      <c r="H11" s="149">
        <v>83545723.626557037</v>
      </c>
      <c r="I11" s="149">
        <v>16213505.051686004</v>
      </c>
      <c r="J11" s="149">
        <v>331835129.9245007</v>
      </c>
      <c r="K11" s="149">
        <v>412671969.48914409</v>
      </c>
      <c r="L11" s="149">
        <v>51170554.744952828</v>
      </c>
    </row>
    <row r="12" spans="1:12" s="181" customFormat="1" ht="13.7" hidden="1" customHeight="1">
      <c r="A12" s="1045" t="s">
        <v>921</v>
      </c>
      <c r="B12" s="1045"/>
      <c r="C12" s="1045"/>
      <c r="D12" s="177"/>
      <c r="E12" s="262">
        <v>1110604457.444062</v>
      </c>
      <c r="F12" s="149">
        <v>1067774924.8796263</v>
      </c>
      <c r="G12" s="149">
        <v>840124875.26148772</v>
      </c>
      <c r="H12" s="149">
        <v>59000259.028558321</v>
      </c>
      <c r="I12" s="149">
        <v>22343556.438847698</v>
      </c>
      <c r="J12" s="149">
        <v>368720316.52669519</v>
      </c>
      <c r="K12" s="149">
        <v>390060743.2673859</v>
      </c>
      <c r="L12" s="149">
        <v>59212231.787924983</v>
      </c>
    </row>
    <row r="13" spans="1:12" s="181" customFormat="1" ht="13.7" hidden="1" customHeight="1">
      <c r="A13" s="1045" t="s">
        <v>922</v>
      </c>
      <c r="B13" s="1045"/>
      <c r="C13" s="1045"/>
      <c r="D13" s="2"/>
      <c r="E13" s="185" t="s">
        <v>400</v>
      </c>
      <c r="F13" s="185" t="s">
        <v>400</v>
      </c>
      <c r="G13" s="185" t="s">
        <v>400</v>
      </c>
      <c r="H13" s="185" t="s">
        <v>400</v>
      </c>
      <c r="I13" s="185" t="s">
        <v>400</v>
      </c>
      <c r="J13" s="185" t="s">
        <v>400</v>
      </c>
      <c r="K13" s="185" t="s">
        <v>400</v>
      </c>
      <c r="L13" s="185" t="s">
        <v>400</v>
      </c>
    </row>
    <row r="14" spans="1:12" s="181" customFormat="1" ht="13.7" hidden="1" customHeight="1">
      <c r="A14" s="1045" t="s">
        <v>923</v>
      </c>
      <c r="B14" s="1045"/>
      <c r="C14" s="1045"/>
      <c r="D14" s="177"/>
      <c r="E14" s="262">
        <f>F14+J14</f>
        <v>1809278903.2706246</v>
      </c>
      <c r="F14" s="261">
        <f>G14+H14+I14</f>
        <v>1506128939.8401039</v>
      </c>
      <c r="G14" s="261">
        <v>1386454876.1232986</v>
      </c>
      <c r="H14" s="149">
        <v>75937739.828953728</v>
      </c>
      <c r="I14" s="149">
        <v>43736323.887851544</v>
      </c>
      <c r="J14" s="149">
        <v>303149963.43052077</v>
      </c>
      <c r="K14" s="149">
        <v>301856174.15928048</v>
      </c>
      <c r="L14" s="149">
        <v>1293789.2712404351</v>
      </c>
    </row>
    <row r="15" spans="1:12" s="181" customFormat="1" ht="13.7" hidden="1" customHeight="1">
      <c r="A15" s="1045" t="s">
        <v>924</v>
      </c>
      <c r="B15" s="1045"/>
      <c r="C15" s="1045"/>
      <c r="D15" s="177"/>
      <c r="E15" s="262">
        <f>F15+J15</f>
        <v>1551363741.8683434</v>
      </c>
      <c r="F15" s="261">
        <f>G15+H15+I15</f>
        <v>1274736725.3060017</v>
      </c>
      <c r="G15" s="261">
        <v>1151627766</v>
      </c>
      <c r="H15" s="261">
        <v>87250605.80941993</v>
      </c>
      <c r="I15" s="261">
        <v>35858353.4965818</v>
      </c>
      <c r="J15" s="261">
        <v>276627016.56234175</v>
      </c>
      <c r="K15" s="261">
        <v>291833489.91973096</v>
      </c>
      <c r="L15" s="261">
        <v>-15206473.357389038</v>
      </c>
    </row>
    <row r="16" spans="1:12" s="181" customFormat="1" ht="15.75" hidden="1" customHeight="1">
      <c r="A16" s="1045" t="s">
        <v>925</v>
      </c>
      <c r="B16" s="1045"/>
      <c r="C16" s="1045"/>
      <c r="D16" s="2"/>
      <c r="E16" s="261">
        <v>1598848494.3334563</v>
      </c>
      <c r="F16" s="261">
        <v>1312842590.7319293</v>
      </c>
      <c r="G16" s="261">
        <v>1238450976.7702041</v>
      </c>
      <c r="H16" s="183">
        <v>32845041.98960245</v>
      </c>
      <c r="I16" s="183">
        <v>41546571.972124033</v>
      </c>
      <c r="J16" s="183">
        <v>286005903.60152584</v>
      </c>
      <c r="K16" s="183">
        <v>288555885.87464345</v>
      </c>
      <c r="L16" s="183">
        <v>-2549982.2731193737</v>
      </c>
    </row>
    <row r="17" spans="1:15" s="181" customFormat="1" ht="16.5" hidden="1" customHeight="1">
      <c r="A17" s="1045" t="s">
        <v>926</v>
      </c>
      <c r="B17" s="1045"/>
      <c r="C17" s="1045"/>
      <c r="D17" s="2"/>
      <c r="E17" s="245">
        <v>1806885737.2984271</v>
      </c>
      <c r="F17" s="245">
        <v>1486225843.0230834</v>
      </c>
      <c r="G17" s="245">
        <v>1401126342.5779359</v>
      </c>
      <c r="H17" s="245">
        <v>34014531.525050156</v>
      </c>
      <c r="I17" s="245">
        <v>51084968.920095801</v>
      </c>
      <c r="J17" s="245">
        <v>320659894.27534473</v>
      </c>
      <c r="K17" s="245">
        <v>310325617.37253189</v>
      </c>
      <c r="L17" s="245">
        <v>10334276.90281258</v>
      </c>
    </row>
    <row r="18" spans="1:15" s="181" customFormat="1" ht="15" customHeight="1">
      <c r="A18" s="1045" t="s">
        <v>927</v>
      </c>
      <c r="B18" s="1045"/>
      <c r="C18" s="1045"/>
      <c r="D18" s="2"/>
      <c r="E18" s="294" t="s">
        <v>828</v>
      </c>
      <c r="F18" s="294" t="s">
        <v>828</v>
      </c>
      <c r="G18" s="294" t="s">
        <v>828</v>
      </c>
      <c r="H18" s="294" t="s">
        <v>828</v>
      </c>
      <c r="I18" s="294" t="s">
        <v>828</v>
      </c>
      <c r="J18" s="294" t="s">
        <v>828</v>
      </c>
      <c r="K18" s="294" t="s">
        <v>828</v>
      </c>
      <c r="L18" s="294" t="s">
        <v>828</v>
      </c>
    </row>
    <row r="19" spans="1:15" s="181" customFormat="1" ht="15" customHeight="1">
      <c r="A19" s="1045" t="s">
        <v>928</v>
      </c>
      <c r="B19" s="1045"/>
      <c r="C19" s="1045"/>
      <c r="D19" s="2"/>
      <c r="E19" s="245">
        <v>1829300639.4857309</v>
      </c>
      <c r="F19" s="245">
        <v>1468974356.7092235</v>
      </c>
      <c r="G19" s="245">
        <v>1400273915.3743753</v>
      </c>
      <c r="H19" s="245">
        <v>39172976.468415625</v>
      </c>
      <c r="I19" s="245">
        <v>29527464.866432294</v>
      </c>
      <c r="J19" s="245">
        <v>360326282.77650476</v>
      </c>
      <c r="K19" s="245">
        <v>339716985.98869389</v>
      </c>
      <c r="L19" s="245">
        <v>20609296.787810676</v>
      </c>
    </row>
    <row r="20" spans="1:15" s="181" customFormat="1" ht="15" customHeight="1">
      <c r="A20" s="1045" t="s">
        <v>929</v>
      </c>
      <c r="B20" s="1045"/>
      <c r="C20" s="1045"/>
      <c r="D20" s="2"/>
      <c r="E20" s="245">
        <v>1913570358.5609207</v>
      </c>
      <c r="F20" s="245">
        <v>1552484302.749403</v>
      </c>
      <c r="G20" s="245">
        <v>1477562456.9443328</v>
      </c>
      <c r="H20" s="245">
        <v>40045147.25936126</v>
      </c>
      <c r="I20" s="245">
        <v>34876698.545709863</v>
      </c>
      <c r="J20" s="245">
        <v>361086055.8115235</v>
      </c>
      <c r="K20" s="245">
        <v>319772959.59404767</v>
      </c>
      <c r="L20" s="245">
        <v>41313096.217477351</v>
      </c>
    </row>
    <row r="21" spans="1:15" s="181" customFormat="1" ht="15" customHeight="1">
      <c r="A21" s="1045" t="s">
        <v>930</v>
      </c>
      <c r="B21" s="1045"/>
      <c r="C21" s="1045"/>
      <c r="D21" s="2"/>
      <c r="E21" s="245">
        <v>2162405349.4769664</v>
      </c>
      <c r="F21" s="245">
        <v>1790206827.7685723</v>
      </c>
      <c r="G21" s="245">
        <v>1685373928.5784187</v>
      </c>
      <c r="H21" s="245">
        <v>56827116.239590183</v>
      </c>
      <c r="I21" s="245">
        <v>48005782.950564675</v>
      </c>
      <c r="J21" s="245">
        <v>372198521.70839375</v>
      </c>
      <c r="K21" s="245">
        <v>332871018.1152972</v>
      </c>
      <c r="L21" s="245">
        <v>39327503.593096405</v>
      </c>
    </row>
    <row r="22" spans="1:15" s="181" customFormat="1" ht="13.7" customHeight="1">
      <c r="A22" s="1045" t="s">
        <v>931</v>
      </c>
      <c r="B22" s="1045"/>
      <c r="C22" s="1045"/>
      <c r="D22" s="2"/>
      <c r="E22" s="245">
        <v>2181981090.0158982</v>
      </c>
      <c r="F22" s="245">
        <v>1803865225.1648479</v>
      </c>
      <c r="G22" s="245">
        <v>1701465611.4138632</v>
      </c>
      <c r="H22" s="245">
        <v>52105190.22592967</v>
      </c>
      <c r="I22" s="245">
        <v>50294423.525053836</v>
      </c>
      <c r="J22" s="245">
        <v>378115864.85105354</v>
      </c>
      <c r="K22" s="245">
        <v>336693174.74084091</v>
      </c>
      <c r="L22" s="245">
        <v>41422690.11021591</v>
      </c>
    </row>
    <row r="23" spans="1:15" ht="13.7" customHeight="1">
      <c r="A23" s="1045" t="s">
        <v>19</v>
      </c>
      <c r="B23" s="1045"/>
      <c r="C23" s="1045"/>
      <c r="D23" s="177"/>
      <c r="E23" s="268"/>
      <c r="F23" s="250"/>
      <c r="G23" s="250"/>
      <c r="H23" s="250"/>
      <c r="I23" s="250"/>
      <c r="J23" s="250"/>
      <c r="K23" s="250"/>
      <c r="L23" s="250"/>
      <c r="N23" s="181"/>
      <c r="O23" s="181"/>
    </row>
    <row r="24" spans="1:15" ht="13.7" customHeight="1">
      <c r="A24" s="102"/>
      <c r="B24" s="42" t="s">
        <v>932</v>
      </c>
      <c r="C24" s="102"/>
      <c r="D24" s="492"/>
      <c r="E24" s="493">
        <v>248638769.35297197</v>
      </c>
      <c r="F24" s="494">
        <v>172703138.93832228</v>
      </c>
      <c r="G24" s="494">
        <v>158155838.23578766</v>
      </c>
      <c r="H24" s="494">
        <v>6125577.0717706028</v>
      </c>
      <c r="I24" s="494">
        <v>8421723.6307640076</v>
      </c>
      <c r="J24" s="494">
        <v>75935630.414649725</v>
      </c>
      <c r="K24" s="494">
        <v>93017407.340411112</v>
      </c>
      <c r="L24" s="494">
        <v>-17081776.925761655</v>
      </c>
      <c r="N24" s="181"/>
      <c r="O24" s="181"/>
    </row>
    <row r="25" spans="1:15" ht="13.7" customHeight="1">
      <c r="A25" s="102"/>
      <c r="B25" s="42" t="s">
        <v>933</v>
      </c>
      <c r="C25" s="102"/>
      <c r="D25" s="492"/>
      <c r="E25" s="493">
        <v>232775722.50770465</v>
      </c>
      <c r="F25" s="494">
        <v>182254359.84339219</v>
      </c>
      <c r="G25" s="494">
        <v>171438029.51035625</v>
      </c>
      <c r="H25" s="494">
        <v>4941623.0383190513</v>
      </c>
      <c r="I25" s="494">
        <v>5874707.2947171479</v>
      </c>
      <c r="J25" s="494">
        <v>50521362.664311856</v>
      </c>
      <c r="K25" s="494">
        <v>54495599.806682646</v>
      </c>
      <c r="L25" s="494">
        <v>-3974237.1423708396</v>
      </c>
      <c r="N25" s="181"/>
      <c r="O25" s="181"/>
    </row>
    <row r="26" spans="1:15" ht="13.7" customHeight="1">
      <c r="A26" s="102"/>
      <c r="B26" s="42" t="s">
        <v>934</v>
      </c>
      <c r="C26" s="102"/>
      <c r="D26" s="492"/>
      <c r="E26" s="493">
        <v>421650683.01562917</v>
      </c>
      <c r="F26" s="494">
        <v>351071656.00749671</v>
      </c>
      <c r="G26" s="494">
        <v>335299569.38394451</v>
      </c>
      <c r="H26" s="494">
        <v>8423898.7420992479</v>
      </c>
      <c r="I26" s="494">
        <v>7348187.8814531686</v>
      </c>
      <c r="J26" s="494">
        <v>70579027.008132458</v>
      </c>
      <c r="K26" s="494">
        <v>67030981.82705728</v>
      </c>
      <c r="L26" s="494">
        <v>3548045.1810751893</v>
      </c>
      <c r="N26" s="181"/>
      <c r="O26" s="181"/>
    </row>
    <row r="27" spans="1:15" ht="13.7" customHeight="1">
      <c r="A27" s="102"/>
      <c r="B27" s="42" t="s">
        <v>935</v>
      </c>
      <c r="C27" s="102"/>
      <c r="D27" s="492"/>
      <c r="E27" s="493">
        <v>249419857.01050255</v>
      </c>
      <c r="F27" s="494">
        <v>219246262.4398554</v>
      </c>
      <c r="G27" s="494">
        <v>209920873.91636255</v>
      </c>
      <c r="H27" s="494">
        <v>4603030.3487202805</v>
      </c>
      <c r="I27" s="494">
        <v>4722358.1747725829</v>
      </c>
      <c r="J27" s="494">
        <v>30173594.570647117</v>
      </c>
      <c r="K27" s="494">
        <v>26348100.441407334</v>
      </c>
      <c r="L27" s="494">
        <v>3825494.129239786</v>
      </c>
      <c r="N27" s="181"/>
      <c r="O27" s="181"/>
    </row>
    <row r="28" spans="1:15" ht="13.7" customHeight="1">
      <c r="A28" s="102"/>
      <c r="B28" s="42" t="s">
        <v>936</v>
      </c>
      <c r="C28" s="102"/>
      <c r="D28" s="492"/>
      <c r="E28" s="493">
        <v>454863544.53809458</v>
      </c>
      <c r="F28" s="494">
        <v>379173280.99478078</v>
      </c>
      <c r="G28" s="494">
        <v>355199021.47841328</v>
      </c>
      <c r="H28" s="494">
        <v>11316702.533020409</v>
      </c>
      <c r="I28" s="494">
        <v>12657556.983346935</v>
      </c>
      <c r="J28" s="494">
        <v>75690263.543313786</v>
      </c>
      <c r="K28" s="494">
        <v>50013489.143280625</v>
      </c>
      <c r="L28" s="494">
        <v>25676774.400033165</v>
      </c>
      <c r="N28" s="181"/>
      <c r="O28" s="181"/>
    </row>
    <row r="29" spans="1:15" ht="13.7" customHeight="1">
      <c r="A29" s="102"/>
      <c r="B29" s="42" t="s">
        <v>937</v>
      </c>
      <c r="C29" s="102"/>
      <c r="D29" s="492"/>
      <c r="E29" s="493">
        <v>574632513.59099996</v>
      </c>
      <c r="F29" s="494">
        <v>499416526.94099998</v>
      </c>
      <c r="G29" s="494">
        <v>471452278.889</v>
      </c>
      <c r="H29" s="494">
        <v>16694358.492000002</v>
      </c>
      <c r="I29" s="494">
        <v>11269889.559999999</v>
      </c>
      <c r="J29" s="494">
        <v>75215986.650000021</v>
      </c>
      <c r="K29" s="494">
        <v>45787596.182000004</v>
      </c>
      <c r="L29" s="494">
        <v>29428390.467999998</v>
      </c>
      <c r="N29" s="181"/>
      <c r="O29" s="181"/>
    </row>
    <row r="30" spans="1:15" ht="13.7" customHeight="1">
      <c r="A30" s="1045" t="s">
        <v>20</v>
      </c>
      <c r="B30" s="1045"/>
      <c r="C30" s="1045"/>
      <c r="D30" s="2"/>
      <c r="E30" s="493"/>
      <c r="F30" s="494"/>
      <c r="G30" s="494"/>
      <c r="H30" s="494"/>
      <c r="I30" s="494"/>
      <c r="J30" s="494"/>
      <c r="K30" s="494"/>
      <c r="L30" s="494"/>
      <c r="N30" s="181"/>
      <c r="O30" s="181"/>
    </row>
    <row r="31" spans="1:15" ht="13.7" customHeight="1">
      <c r="A31" s="102"/>
      <c r="B31" s="62" t="s">
        <v>490</v>
      </c>
      <c r="C31" s="102"/>
      <c r="D31" s="46"/>
      <c r="E31" s="493">
        <v>87987356.591207489</v>
      </c>
      <c r="F31" s="494">
        <v>61019936.225391395</v>
      </c>
      <c r="G31" s="494">
        <v>57610272.659581117</v>
      </c>
      <c r="H31" s="494">
        <v>1683657.2596152823</v>
      </c>
      <c r="I31" s="494">
        <v>1726006.3061950216</v>
      </c>
      <c r="J31" s="494">
        <v>26967420.365815967</v>
      </c>
      <c r="K31" s="494">
        <v>38294182.66250582</v>
      </c>
      <c r="L31" s="494">
        <v>-11326762.296689918</v>
      </c>
      <c r="N31" s="181"/>
      <c r="O31" s="181"/>
    </row>
    <row r="32" spans="1:15" ht="13.7" customHeight="1">
      <c r="A32" s="102"/>
      <c r="B32" s="62" t="s">
        <v>491</v>
      </c>
      <c r="C32" s="102"/>
      <c r="D32" s="46"/>
      <c r="E32" s="493">
        <v>21528851.848238096</v>
      </c>
      <c r="F32" s="494">
        <v>13579882.891889911</v>
      </c>
      <c r="G32" s="494">
        <v>12681472.50669859</v>
      </c>
      <c r="H32" s="494">
        <v>576212.50444308214</v>
      </c>
      <c r="I32" s="494">
        <v>322197.88074824866</v>
      </c>
      <c r="J32" s="494">
        <v>7948968.956348164</v>
      </c>
      <c r="K32" s="494">
        <v>9340825.2767161969</v>
      </c>
      <c r="L32" s="494">
        <v>-1391856.3203680296</v>
      </c>
      <c r="N32" s="181"/>
      <c r="O32" s="181"/>
    </row>
    <row r="33" spans="1:37" ht="13.7" customHeight="1">
      <c r="A33" s="42"/>
      <c r="B33" s="62" t="s">
        <v>492</v>
      </c>
      <c r="C33" s="42"/>
      <c r="D33" s="46"/>
      <c r="E33" s="493">
        <v>55454750.07040523</v>
      </c>
      <c r="F33" s="494">
        <v>38598878.094545461</v>
      </c>
      <c r="G33" s="494">
        <v>34718487.800344594</v>
      </c>
      <c r="H33" s="494">
        <v>1379750.1223549629</v>
      </c>
      <c r="I33" s="494">
        <v>2500640.171845899</v>
      </c>
      <c r="J33" s="494">
        <v>16855871.975859754</v>
      </c>
      <c r="K33" s="494">
        <v>18352419.355434567</v>
      </c>
      <c r="L33" s="494">
        <v>-1496547.3795748074</v>
      </c>
      <c r="N33" s="181"/>
      <c r="O33" s="181"/>
    </row>
    <row r="34" spans="1:37" ht="13.7" customHeight="1">
      <c r="A34" s="42"/>
      <c r="B34" s="62" t="s">
        <v>493</v>
      </c>
      <c r="C34" s="42"/>
      <c r="D34" s="46"/>
      <c r="E34" s="493">
        <v>141619503.6755802</v>
      </c>
      <c r="F34" s="494">
        <v>102209873.21731019</v>
      </c>
      <c r="G34" s="494">
        <v>89299976.656551883</v>
      </c>
      <c r="H34" s="494">
        <v>5195793.7695128499</v>
      </c>
      <c r="I34" s="494">
        <v>7714102.7912454447</v>
      </c>
      <c r="J34" s="494">
        <v>39409630.458269954</v>
      </c>
      <c r="K34" s="494">
        <v>45834453.730854854</v>
      </c>
      <c r="L34" s="494">
        <v>-6424823.2725849217</v>
      </c>
      <c r="N34" s="181"/>
      <c r="O34" s="181"/>
    </row>
    <row r="35" spans="1:37" ht="13.7" customHeight="1">
      <c r="A35" s="42"/>
      <c r="B35" s="62" t="s">
        <v>494</v>
      </c>
      <c r="C35" s="42"/>
      <c r="D35" s="46"/>
      <c r="E35" s="493">
        <v>191242940.95929182</v>
      </c>
      <c r="F35" s="494">
        <v>152199541.52122653</v>
      </c>
      <c r="G35" s="494">
        <v>143713734.385616</v>
      </c>
      <c r="H35" s="494">
        <v>4501877.008764266</v>
      </c>
      <c r="I35" s="494">
        <v>3983930.1268462944</v>
      </c>
      <c r="J35" s="494">
        <v>39043399.438065387</v>
      </c>
      <c r="K35" s="494">
        <v>44865217.58873111</v>
      </c>
      <c r="L35" s="494">
        <v>-5821818.1506657517</v>
      </c>
      <c r="N35" s="181"/>
      <c r="O35" s="181"/>
    </row>
    <row r="36" spans="1:37" ht="13.7" customHeight="1">
      <c r="A36" s="42"/>
      <c r="B36" s="62" t="s">
        <v>495</v>
      </c>
      <c r="C36" s="42"/>
      <c r="D36" s="46"/>
      <c r="E36" s="493">
        <v>316967449.13991684</v>
      </c>
      <c r="F36" s="494">
        <v>262407241.1510694</v>
      </c>
      <c r="G36" s="494">
        <v>251531050.0711242</v>
      </c>
      <c r="H36" s="494">
        <v>7478879.1461206693</v>
      </c>
      <c r="I36" s="494">
        <v>3397311.9338245331</v>
      </c>
      <c r="J36" s="494">
        <v>54560207.988847494</v>
      </c>
      <c r="K36" s="494">
        <v>51804828.955192685</v>
      </c>
      <c r="L36" s="494">
        <v>2755379.0336548393</v>
      </c>
      <c r="N36" s="181"/>
      <c r="O36" s="181"/>
    </row>
    <row r="37" spans="1:37" ht="13.7" customHeight="1">
      <c r="A37" s="42"/>
      <c r="B37" s="62" t="s">
        <v>496</v>
      </c>
      <c r="C37" s="42"/>
      <c r="D37" s="46"/>
      <c r="E37" s="493">
        <v>200927593.50802439</v>
      </c>
      <c r="F37" s="494">
        <v>168557033.57424378</v>
      </c>
      <c r="G37" s="494">
        <v>161947620.1707162</v>
      </c>
      <c r="H37" s="494">
        <v>2539620.0920542567</v>
      </c>
      <c r="I37" s="494">
        <v>4069793.3114733994</v>
      </c>
      <c r="J37" s="494">
        <v>32370559.933780529</v>
      </c>
      <c r="K37" s="494">
        <v>22979187.683452617</v>
      </c>
      <c r="L37" s="494">
        <v>9391372.2503279019</v>
      </c>
      <c r="N37" s="181"/>
      <c r="O37" s="181"/>
    </row>
    <row r="38" spans="1:37" ht="13.7" customHeight="1">
      <c r="A38" s="42"/>
      <c r="B38" s="62" t="s">
        <v>497</v>
      </c>
      <c r="C38" s="42"/>
      <c r="D38" s="46"/>
      <c r="E38" s="493">
        <v>224924801.57523838</v>
      </c>
      <c r="F38" s="494">
        <v>189511436.3261708</v>
      </c>
      <c r="G38" s="494">
        <v>175997445.22623166</v>
      </c>
      <c r="H38" s="494">
        <v>8006109.977064223</v>
      </c>
      <c r="I38" s="494">
        <v>5507881.1228749976</v>
      </c>
      <c r="J38" s="494">
        <v>35413365.249067552</v>
      </c>
      <c r="K38" s="494">
        <v>24543476.217951212</v>
      </c>
      <c r="L38" s="494">
        <v>10869889.031116357</v>
      </c>
      <c r="N38" s="181"/>
      <c r="O38" s="181"/>
    </row>
    <row r="39" spans="1:37" ht="13.7" customHeight="1">
      <c r="A39" s="42"/>
      <c r="B39" s="62" t="s">
        <v>498</v>
      </c>
      <c r="C39" s="42"/>
      <c r="D39" s="46"/>
      <c r="E39" s="493">
        <v>436936686.58000004</v>
      </c>
      <c r="F39" s="494">
        <v>376925303.26799995</v>
      </c>
      <c r="G39" s="494">
        <v>362537289.63699996</v>
      </c>
      <c r="H39" s="494">
        <v>4084553.3939999999</v>
      </c>
      <c r="I39" s="494">
        <v>10303460.237</v>
      </c>
      <c r="J39" s="494">
        <v>60011383.312000006</v>
      </c>
      <c r="K39" s="494">
        <v>40395679.560000002</v>
      </c>
      <c r="L39" s="494">
        <v>19615703.752</v>
      </c>
      <c r="N39" s="181"/>
      <c r="O39" s="181"/>
    </row>
    <row r="40" spans="1:37" ht="13.7" customHeight="1">
      <c r="A40" s="42"/>
      <c r="B40" s="62" t="s">
        <v>435</v>
      </c>
      <c r="C40" s="42"/>
      <c r="D40" s="46"/>
      <c r="E40" s="493">
        <v>504391156.06800002</v>
      </c>
      <c r="F40" s="494">
        <v>438856098.89500004</v>
      </c>
      <c r="G40" s="494">
        <v>411428262.30000001</v>
      </c>
      <c r="H40" s="494">
        <v>16658736.952000001</v>
      </c>
      <c r="I40" s="494">
        <v>10769099.642999999</v>
      </c>
      <c r="J40" s="494">
        <v>65535057.173</v>
      </c>
      <c r="K40" s="494">
        <v>40282903.710000001</v>
      </c>
      <c r="L40" s="494">
        <v>25252153.463</v>
      </c>
      <c r="N40" s="181"/>
      <c r="O40" s="181"/>
    </row>
    <row r="41" spans="1:37" ht="13.7" customHeight="1">
      <c r="A41" s="1045" t="s">
        <v>21</v>
      </c>
      <c r="B41" s="1045"/>
      <c r="C41" s="1045"/>
      <c r="D41" s="46"/>
      <c r="E41" s="493"/>
      <c r="F41" s="494"/>
      <c r="G41" s="494"/>
      <c r="H41" s="494"/>
      <c r="I41" s="494"/>
      <c r="J41" s="494"/>
      <c r="K41" s="494"/>
      <c r="L41" s="494"/>
      <c r="N41" s="181"/>
      <c r="O41" s="181"/>
    </row>
    <row r="42" spans="1:37" ht="13.7" customHeight="1">
      <c r="A42" s="42"/>
      <c r="B42" s="62" t="s">
        <v>490</v>
      </c>
      <c r="C42" s="42"/>
      <c r="D42" s="46"/>
      <c r="E42" s="493">
        <v>60856664.3759593</v>
      </c>
      <c r="F42" s="494">
        <v>38967559.504923955</v>
      </c>
      <c r="G42" s="494">
        <v>33443190.812759224</v>
      </c>
      <c r="H42" s="494">
        <v>1432039.753750765</v>
      </c>
      <c r="I42" s="494">
        <v>4092328.9384140112</v>
      </c>
      <c r="J42" s="494">
        <v>21889104.871035293</v>
      </c>
      <c r="K42" s="494">
        <v>37374246.449199699</v>
      </c>
      <c r="L42" s="494">
        <v>-15485141.578164464</v>
      </c>
      <c r="N42" s="181"/>
      <c r="O42" s="181"/>
    </row>
    <row r="43" spans="1:37" ht="13.7" customHeight="1">
      <c r="A43" s="42"/>
      <c r="B43" s="62" t="s">
        <v>491</v>
      </c>
      <c r="C43" s="42"/>
      <c r="D43" s="46"/>
      <c r="E43" s="493">
        <v>24492620.260527365</v>
      </c>
      <c r="F43" s="494">
        <v>15782235.860578021</v>
      </c>
      <c r="G43" s="494">
        <v>14635183.874844661</v>
      </c>
      <c r="H43" s="494">
        <v>634881.41350618401</v>
      </c>
      <c r="I43" s="494">
        <v>512170.57222717826</v>
      </c>
      <c r="J43" s="494">
        <v>8710384.3999493271</v>
      </c>
      <c r="K43" s="494">
        <v>10588083.100927919</v>
      </c>
      <c r="L43" s="494">
        <v>-1877698.7009785939</v>
      </c>
      <c r="N43" s="181"/>
      <c r="O43" s="181"/>
    </row>
    <row r="44" spans="1:37" ht="13.7" customHeight="1">
      <c r="A44" s="42"/>
      <c r="B44" s="62" t="s">
        <v>492</v>
      </c>
      <c r="C44" s="42"/>
      <c r="D44" s="46"/>
      <c r="E44" s="493">
        <v>74739146.441617176</v>
      </c>
      <c r="F44" s="494">
        <v>50304465.436533146</v>
      </c>
      <c r="G44" s="494">
        <v>44163143.814397313</v>
      </c>
      <c r="H44" s="494">
        <v>3685752.4923884897</v>
      </c>
      <c r="I44" s="494">
        <v>2455569.1297473297</v>
      </c>
      <c r="J44" s="494">
        <v>24434681.005084042</v>
      </c>
      <c r="K44" s="494">
        <v>23799397.539408982</v>
      </c>
      <c r="L44" s="494">
        <v>635283.46567510942</v>
      </c>
      <c r="N44" s="181"/>
      <c r="O44" s="181"/>
    </row>
    <row r="45" spans="1:37" ht="13.7" customHeight="1">
      <c r="A45" s="102"/>
      <c r="B45" s="62" t="s">
        <v>493</v>
      </c>
      <c r="C45" s="102"/>
      <c r="D45" s="46"/>
      <c r="E45" s="493">
        <v>141512978.02842751</v>
      </c>
      <c r="F45" s="494">
        <v>99076340.827717125</v>
      </c>
      <c r="G45" s="494">
        <v>88516797.285583407</v>
      </c>
      <c r="H45" s="494">
        <v>4601351.1960617611</v>
      </c>
      <c r="I45" s="494">
        <v>5958192.3460719837</v>
      </c>
      <c r="J45" s="494">
        <v>42436637.200710356</v>
      </c>
      <c r="K45" s="494">
        <v>42754500.960425317</v>
      </c>
      <c r="L45" s="494">
        <v>-317863.75971500884</v>
      </c>
      <c r="N45" s="181"/>
      <c r="O45" s="181"/>
    </row>
    <row r="46" spans="1:37" ht="13.7" customHeight="1">
      <c r="A46" s="102"/>
      <c r="B46" s="62" t="s">
        <v>494</v>
      </c>
      <c r="C46" s="102"/>
      <c r="D46" s="46"/>
      <c r="E46" s="493">
        <v>188905571.793414</v>
      </c>
      <c r="F46" s="494">
        <v>152090106.46734419</v>
      </c>
      <c r="G46" s="494">
        <v>143989980.33704847</v>
      </c>
      <c r="H46" s="494">
        <v>4547488.9132000832</v>
      </c>
      <c r="I46" s="494">
        <v>3552637.2170956046</v>
      </c>
      <c r="J46" s="494">
        <v>36815465.326069854</v>
      </c>
      <c r="K46" s="494">
        <v>43921309.631959938</v>
      </c>
      <c r="L46" s="494">
        <v>-7105844.3058901066</v>
      </c>
      <c r="N46" s="181"/>
      <c r="O46" s="181"/>
    </row>
    <row r="47" spans="1:37" ht="13.7" customHeight="1">
      <c r="A47" s="102"/>
      <c r="B47" s="62" t="s">
        <v>495</v>
      </c>
      <c r="C47" s="102"/>
      <c r="D47" s="46"/>
      <c r="E47" s="493">
        <v>330230084.77006274</v>
      </c>
      <c r="F47" s="494">
        <v>273594585.02995622</v>
      </c>
      <c r="G47" s="494">
        <v>263460270.68358114</v>
      </c>
      <c r="H47" s="494">
        <v>6506689.6973897098</v>
      </c>
      <c r="I47" s="494">
        <v>3627624.6489851922</v>
      </c>
      <c r="J47" s="494">
        <v>56635499.740106523</v>
      </c>
      <c r="K47" s="494">
        <v>52123538.064862624</v>
      </c>
      <c r="L47" s="494">
        <v>4511961.6752439328</v>
      </c>
      <c r="N47" s="181"/>
      <c r="O47" s="181"/>
    </row>
    <row r="48" spans="1:37" ht="13.7" customHeight="1">
      <c r="A48" s="102"/>
      <c r="B48" s="62" t="s">
        <v>496</v>
      </c>
      <c r="C48" s="102"/>
      <c r="D48" s="46"/>
      <c r="E48" s="493">
        <v>179256843.98166338</v>
      </c>
      <c r="F48" s="494">
        <v>154427102.56052116</v>
      </c>
      <c r="G48" s="494">
        <v>148689060.87564141</v>
      </c>
      <c r="H48" s="494">
        <v>2142405.6295683775</v>
      </c>
      <c r="I48" s="494">
        <v>3595636.0553113613</v>
      </c>
      <c r="J48" s="494">
        <v>24829741.421142232</v>
      </c>
      <c r="K48" s="494">
        <v>18778384.846858479</v>
      </c>
      <c r="L48" s="494">
        <v>6051356.5742837414</v>
      </c>
      <c r="M48" s="44"/>
      <c r="N48" s="181"/>
      <c r="O48" s="181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</row>
    <row r="49" spans="1:37" ht="13.7" customHeight="1">
      <c r="A49" s="102"/>
      <c r="B49" s="62" t="s">
        <v>497</v>
      </c>
      <c r="C49" s="102"/>
      <c r="D49" s="46"/>
      <c r="E49" s="493">
        <v>234962223.21023086</v>
      </c>
      <c r="F49" s="494">
        <v>196744886.28727376</v>
      </c>
      <c r="G49" s="494">
        <v>186125160.84100834</v>
      </c>
      <c r="H49" s="494">
        <v>6282907.0940642226</v>
      </c>
      <c r="I49" s="494">
        <v>4336818.3522011787</v>
      </c>
      <c r="J49" s="494">
        <v>38217336.922957167</v>
      </c>
      <c r="K49" s="494">
        <v>26759130.877196111</v>
      </c>
      <c r="L49" s="494">
        <v>11458206.045761045</v>
      </c>
      <c r="M49" s="44"/>
      <c r="N49" s="181"/>
      <c r="O49" s="181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</row>
    <row r="50" spans="1:37" ht="13.7" customHeight="1">
      <c r="A50" s="102"/>
      <c r="B50" s="62" t="s">
        <v>498</v>
      </c>
      <c r="C50" s="102"/>
      <c r="D50" s="46"/>
      <c r="E50" s="493">
        <v>455259487.03399998</v>
      </c>
      <c r="F50" s="494">
        <v>395502985.59699988</v>
      </c>
      <c r="G50" s="494">
        <v>378561802.62499994</v>
      </c>
      <c r="H50" s="494">
        <v>5612937.0839999998</v>
      </c>
      <c r="I50" s="494">
        <v>11328245.888</v>
      </c>
      <c r="J50" s="494">
        <v>59756501.437000006</v>
      </c>
      <c r="K50" s="494">
        <v>36981847.280000001</v>
      </c>
      <c r="L50" s="494">
        <v>22774654.157000005</v>
      </c>
      <c r="N50" s="181"/>
      <c r="O50" s="181"/>
    </row>
    <row r="51" spans="1:37" ht="13.7" customHeight="1">
      <c r="A51" s="102"/>
      <c r="B51" s="62" t="s">
        <v>435</v>
      </c>
      <c r="C51" s="102"/>
      <c r="D51" s="46"/>
      <c r="E51" s="493">
        <v>491765470.12</v>
      </c>
      <c r="F51" s="494">
        <v>427374957.59300005</v>
      </c>
      <c r="G51" s="494">
        <v>399881020.26400006</v>
      </c>
      <c r="H51" s="494">
        <v>16658736.952000001</v>
      </c>
      <c r="I51" s="494">
        <v>10835200.376999998</v>
      </c>
      <c r="J51" s="494">
        <v>64390512.527000003</v>
      </c>
      <c r="K51" s="494">
        <v>43612735.990000002</v>
      </c>
      <c r="L51" s="494">
        <v>20777776.536999997</v>
      </c>
      <c r="N51" s="181"/>
      <c r="O51" s="181"/>
    </row>
    <row r="52" spans="1:37" ht="13.7" customHeight="1">
      <c r="A52" s="1045" t="s">
        <v>22</v>
      </c>
      <c r="B52" s="1045"/>
      <c r="C52" s="1045"/>
      <c r="D52" s="2"/>
      <c r="E52" s="493"/>
      <c r="F52" s="494"/>
      <c r="G52" s="494"/>
      <c r="H52" s="494"/>
      <c r="I52" s="494"/>
      <c r="J52" s="494"/>
      <c r="K52" s="494"/>
      <c r="L52" s="494"/>
      <c r="N52" s="181"/>
      <c r="O52" s="181"/>
    </row>
    <row r="53" spans="1:37" ht="13.7" customHeight="1">
      <c r="A53" s="44"/>
      <c r="B53" s="62" t="s">
        <v>490</v>
      </c>
      <c r="C53" s="44"/>
      <c r="D53" s="231"/>
      <c r="E53" s="493">
        <v>9296717.751944378</v>
      </c>
      <c r="F53" s="494">
        <v>2339095.6362794265</v>
      </c>
      <c r="G53" s="494">
        <v>2080896.9018498759</v>
      </c>
      <c r="H53" s="494">
        <v>101288.2539379528</v>
      </c>
      <c r="I53" s="494">
        <v>156910.48049159793</v>
      </c>
      <c r="J53" s="494">
        <v>6957622.1156649524</v>
      </c>
      <c r="K53" s="494">
        <v>7434873.1341113746</v>
      </c>
      <c r="L53" s="494">
        <v>-477251.01844643161</v>
      </c>
      <c r="N53" s="181"/>
      <c r="O53" s="181"/>
    </row>
    <row r="54" spans="1:37" ht="13.7" customHeight="1">
      <c r="A54" s="6"/>
      <c r="B54" s="62" t="s">
        <v>491</v>
      </c>
      <c r="C54" s="6"/>
      <c r="D54" s="2"/>
      <c r="E54" s="493">
        <v>10684976.89405033</v>
      </c>
      <c r="F54" s="494">
        <v>3942295.9505137415</v>
      </c>
      <c r="G54" s="494">
        <v>3576417.734250207</v>
      </c>
      <c r="H54" s="494">
        <v>91931.613847447748</v>
      </c>
      <c r="I54" s="494">
        <v>273946.60241608776</v>
      </c>
      <c r="J54" s="494">
        <v>6742680.9435365815</v>
      </c>
      <c r="K54" s="494">
        <v>7160988.3927858714</v>
      </c>
      <c r="L54" s="494">
        <v>-418307.44924928888</v>
      </c>
      <c r="N54" s="181"/>
      <c r="O54" s="181"/>
    </row>
    <row r="55" spans="1:37" ht="13.7" customHeight="1">
      <c r="A55" s="102"/>
      <c r="B55" s="62" t="s">
        <v>492</v>
      </c>
      <c r="C55" s="102"/>
      <c r="D55" s="46"/>
      <c r="E55" s="493">
        <v>20243538.178769741</v>
      </c>
      <c r="F55" s="494">
        <v>10316448.821183696</v>
      </c>
      <c r="G55" s="494">
        <v>9057446.151789505</v>
      </c>
      <c r="H55" s="494">
        <v>210028.38646011843</v>
      </c>
      <c r="I55" s="494">
        <v>1048974.2829340729</v>
      </c>
      <c r="J55" s="494">
        <v>9927089.3575860448</v>
      </c>
      <c r="K55" s="494">
        <v>10311560.165268881</v>
      </c>
      <c r="L55" s="494">
        <v>-384470.80768284079</v>
      </c>
      <c r="N55" s="181"/>
      <c r="O55" s="181"/>
    </row>
    <row r="56" spans="1:37" ht="13.7" customHeight="1">
      <c r="A56" s="102"/>
      <c r="B56" s="62" t="s">
        <v>493</v>
      </c>
      <c r="C56" s="102"/>
      <c r="D56" s="46"/>
      <c r="E56" s="493">
        <v>55605504.000175349</v>
      </c>
      <c r="F56" s="494">
        <v>33284266.319121629</v>
      </c>
      <c r="G56" s="494">
        <v>30716784.261676762</v>
      </c>
      <c r="H56" s="494">
        <v>1354994.9110244415</v>
      </c>
      <c r="I56" s="494">
        <v>1212487.1464204218</v>
      </c>
      <c r="J56" s="494">
        <v>22321237.681053676</v>
      </c>
      <c r="K56" s="494">
        <v>24654908.384295058</v>
      </c>
      <c r="L56" s="494">
        <v>-2333670.7032413408</v>
      </c>
      <c r="N56" s="181"/>
      <c r="O56" s="181"/>
    </row>
    <row r="57" spans="1:37" ht="13.7" customHeight="1">
      <c r="A57" s="102"/>
      <c r="B57" s="62" t="s">
        <v>494</v>
      </c>
      <c r="C57" s="102"/>
      <c r="D57" s="46"/>
      <c r="E57" s="493">
        <v>75062784.746104628</v>
      </c>
      <c r="F57" s="494">
        <v>51991190.363191918</v>
      </c>
      <c r="G57" s="494">
        <v>48059709.22426451</v>
      </c>
      <c r="H57" s="494">
        <v>2233861.8084485536</v>
      </c>
      <c r="I57" s="494">
        <v>1697619.3304788126</v>
      </c>
      <c r="J57" s="494">
        <v>23071594.382912777</v>
      </c>
      <c r="K57" s="494">
        <v>26238242.531262204</v>
      </c>
      <c r="L57" s="494">
        <v>-3166648.1483494188</v>
      </c>
      <c r="N57" s="181"/>
      <c r="O57" s="181"/>
    </row>
    <row r="58" spans="1:37" ht="13.7" customHeight="1">
      <c r="A58" s="102"/>
      <c r="B58" s="62" t="s">
        <v>495</v>
      </c>
      <c r="C58" s="102"/>
      <c r="D58" s="46"/>
      <c r="E58" s="493">
        <v>175997370.14753649</v>
      </c>
      <c r="F58" s="494">
        <v>127831779.59242593</v>
      </c>
      <c r="G58" s="494">
        <v>115960848.01945278</v>
      </c>
      <c r="H58" s="494">
        <v>5717850.864211618</v>
      </c>
      <c r="I58" s="494">
        <v>6153080.7087615142</v>
      </c>
      <c r="J58" s="494">
        <v>48165590.555110388</v>
      </c>
      <c r="K58" s="494">
        <v>53721645.309210323</v>
      </c>
      <c r="L58" s="494">
        <v>-5556054.7540999092</v>
      </c>
      <c r="N58" s="181"/>
      <c r="O58" s="181"/>
    </row>
    <row r="59" spans="1:37" ht="13.7" customHeight="1">
      <c r="A59" s="102"/>
      <c r="B59" s="62" t="s">
        <v>496</v>
      </c>
      <c r="C59" s="102"/>
      <c r="D59" s="46"/>
      <c r="E59" s="493">
        <v>127792604.06910288</v>
      </c>
      <c r="F59" s="494">
        <v>100864754.51279759</v>
      </c>
      <c r="G59" s="494">
        <v>93683041.6639985</v>
      </c>
      <c r="H59" s="494">
        <v>2511742.8207736718</v>
      </c>
      <c r="I59" s="494">
        <v>4669970.0280253831</v>
      </c>
      <c r="J59" s="494">
        <v>26927849.556305408</v>
      </c>
      <c r="K59" s="494">
        <v>29928059.175466221</v>
      </c>
      <c r="L59" s="494">
        <v>-3000209.6191608189</v>
      </c>
      <c r="N59" s="181"/>
      <c r="O59" s="181"/>
    </row>
    <row r="60" spans="1:37" ht="13.7" customHeight="1">
      <c r="A60" s="102"/>
      <c r="B60" s="62" t="s">
        <v>497</v>
      </c>
      <c r="C60" s="102"/>
      <c r="D60" s="46"/>
      <c r="E60" s="493">
        <v>171133689.98388404</v>
      </c>
      <c r="F60" s="494">
        <v>143072294.61942834</v>
      </c>
      <c r="G60" s="494">
        <v>135248987.29797819</v>
      </c>
      <c r="H60" s="494">
        <v>4510779.2923974916</v>
      </c>
      <c r="I60" s="494">
        <v>3312528.0290526263</v>
      </c>
      <c r="J60" s="494">
        <v>28061395.364455789</v>
      </c>
      <c r="K60" s="494">
        <v>27606032.732848007</v>
      </c>
      <c r="L60" s="494">
        <v>455362.63160779414</v>
      </c>
      <c r="N60" s="181"/>
      <c r="O60" s="181"/>
    </row>
    <row r="61" spans="1:37" ht="13.7" customHeight="1">
      <c r="A61" s="102"/>
      <c r="B61" s="62" t="s">
        <v>498</v>
      </c>
      <c r="C61" s="102"/>
      <c r="D61" s="46"/>
      <c r="E61" s="493">
        <v>333972292.34806925</v>
      </c>
      <c r="F61" s="494">
        <v>282207177.64572173</v>
      </c>
      <c r="G61" s="494">
        <v>271041295.11952209</v>
      </c>
      <c r="H61" s="494">
        <v>6599374.6917262534</v>
      </c>
      <c r="I61" s="494">
        <v>4566507.8344733287</v>
      </c>
      <c r="J61" s="494">
        <v>51765114.702347517</v>
      </c>
      <c r="K61" s="494">
        <v>42824178.447346352</v>
      </c>
      <c r="L61" s="494">
        <v>8940936.2550011743</v>
      </c>
      <c r="N61" s="181"/>
      <c r="O61" s="181"/>
    </row>
    <row r="62" spans="1:37" ht="13.7" customHeight="1" thickBot="1">
      <c r="A62" s="104"/>
      <c r="B62" s="63" t="s">
        <v>435</v>
      </c>
      <c r="C62" s="104"/>
      <c r="D62" s="232"/>
      <c r="E62" s="495">
        <v>1202191611.8962655</v>
      </c>
      <c r="F62" s="488">
        <v>1048015921.7041835</v>
      </c>
      <c r="G62" s="488">
        <v>992040185.03908169</v>
      </c>
      <c r="H62" s="488">
        <v>28773337.583102044</v>
      </c>
      <c r="I62" s="488">
        <v>27202399.08200001</v>
      </c>
      <c r="J62" s="488">
        <v>154175690.19208151</v>
      </c>
      <c r="K62" s="488">
        <v>106812686.46824491</v>
      </c>
      <c r="L62" s="488">
        <v>47363003.723836735</v>
      </c>
      <c r="N62" s="181"/>
      <c r="O62" s="181"/>
    </row>
    <row r="63" spans="1:37" s="279" customFormat="1" ht="13.7" customHeight="1">
      <c r="A63" s="1110"/>
      <c r="B63" s="1110"/>
      <c r="C63" s="1110"/>
      <c r="D63" s="1110"/>
      <c r="E63" s="1110"/>
      <c r="F63" s="1110"/>
      <c r="G63" s="1110"/>
      <c r="H63" s="300"/>
      <c r="K63" s="280"/>
      <c r="L63" s="280"/>
    </row>
    <row r="64" spans="1:37" ht="12.75" customHeight="1">
      <c r="K64" s="44"/>
      <c r="L64" s="44"/>
    </row>
    <row r="65" spans="1:12">
      <c r="K65" s="44"/>
      <c r="L65" s="44"/>
    </row>
    <row r="66" spans="1:12">
      <c r="K66" s="44"/>
      <c r="L66" s="44"/>
    </row>
    <row r="67" spans="1:12" ht="15">
      <c r="A67" s="43"/>
      <c r="B67" s="43"/>
      <c r="C67" s="43"/>
      <c r="D67" s="43"/>
      <c r="K67" s="44"/>
      <c r="L67" s="44"/>
    </row>
    <row r="68" spans="1:12" ht="15">
      <c r="A68" s="43"/>
      <c r="B68" s="43"/>
      <c r="C68" s="43"/>
      <c r="D68" s="43"/>
      <c r="K68" s="44"/>
      <c r="L68" s="44"/>
    </row>
    <row r="69" spans="1:12" ht="15">
      <c r="A69" s="43"/>
      <c r="B69" s="43"/>
      <c r="C69" s="43"/>
      <c r="D69" s="43"/>
      <c r="K69" s="44"/>
      <c r="L69" s="44"/>
    </row>
    <row r="70" spans="1:12" ht="15">
      <c r="A70" s="43"/>
      <c r="B70" s="43"/>
      <c r="C70" s="43"/>
      <c r="D70" s="43"/>
      <c r="K70" s="44"/>
      <c r="L70" s="44"/>
    </row>
    <row r="71" spans="1:12" ht="15">
      <c r="A71" s="43"/>
      <c r="B71" s="43"/>
      <c r="C71" s="43"/>
      <c r="D71" s="43"/>
      <c r="K71" s="44"/>
      <c r="L71" s="44"/>
    </row>
  </sheetData>
  <mergeCells count="34">
    <mergeCell ref="A10:C10"/>
    <mergeCell ref="A14:C14"/>
    <mergeCell ref="J4:J5"/>
    <mergeCell ref="A20:C20"/>
    <mergeCell ref="A17:C17"/>
    <mergeCell ref="A19:C19"/>
    <mergeCell ref="A8:C8"/>
    <mergeCell ref="A15:C15"/>
    <mergeCell ref="A13:C13"/>
    <mergeCell ref="A18:C18"/>
    <mergeCell ref="A12:C12"/>
    <mergeCell ref="A6:C6"/>
    <mergeCell ref="A11:C11"/>
    <mergeCell ref="E3:E5"/>
    <mergeCell ref="F4:F5"/>
    <mergeCell ref="A3:C5"/>
    <mergeCell ref="A9:C9"/>
    <mergeCell ref="H1:L1"/>
    <mergeCell ref="G4:G5"/>
    <mergeCell ref="H4:H5"/>
    <mergeCell ref="I4:I5"/>
    <mergeCell ref="J3:L3"/>
    <mergeCell ref="L4:L5"/>
    <mergeCell ref="K4:K5"/>
    <mergeCell ref="A1:G1"/>
    <mergeCell ref="A7:C7"/>
    <mergeCell ref="A63:G63"/>
    <mergeCell ref="A41:C41"/>
    <mergeCell ref="A52:C52"/>
    <mergeCell ref="A16:C16"/>
    <mergeCell ref="A23:C23"/>
    <mergeCell ref="A30:C30"/>
    <mergeCell ref="A21:C21"/>
    <mergeCell ref="A22:C22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BB69"/>
  <sheetViews>
    <sheetView view="pageBreakPreview" zoomScaleNormal="50" zoomScaleSheetLayoutView="100" workbookViewId="0">
      <selection activeCell="A33" sqref="A33:C33"/>
    </sheetView>
  </sheetViews>
  <sheetFormatPr defaultRowHeight="15.75"/>
  <cols>
    <col min="1" max="1" width="2.28515625" style="14" customWidth="1"/>
    <col min="2" max="2" width="18.7109375" style="14" customWidth="1"/>
    <col min="3" max="3" width="2.28515625" style="14" customWidth="1"/>
    <col min="4" max="4" width="1.7109375" style="15" customWidth="1"/>
    <col min="5" max="5" width="17.140625" style="15" customWidth="1"/>
    <col min="6" max="6" width="17.140625" style="43" customWidth="1"/>
    <col min="7" max="7" width="20.7109375" style="43" customWidth="1"/>
    <col min="8" max="8" width="17.140625" style="43" customWidth="1"/>
    <col min="9" max="13" width="20.7109375" style="43" customWidth="1"/>
    <col min="14" max="14" width="20" style="43" bestFit="1" customWidth="1"/>
    <col min="15" max="21" width="9.140625" style="43"/>
    <col min="22" max="23" width="14.140625" style="43" bestFit="1" customWidth="1"/>
    <col min="24" max="24" width="12.85546875" style="43" bestFit="1" customWidth="1"/>
    <col min="25" max="26" width="14.140625" style="43" bestFit="1" customWidth="1"/>
    <col min="27" max="27" width="11.5703125" style="43" bestFit="1" customWidth="1"/>
    <col min="28" max="16384" width="9.140625" style="43"/>
  </cols>
  <sheetData>
    <row r="1" spans="1:54" s="159" customFormat="1" ht="34.5" customHeight="1">
      <c r="A1" s="315"/>
      <c r="B1" s="315"/>
      <c r="C1" s="315"/>
      <c r="D1" s="315"/>
      <c r="E1" s="315"/>
      <c r="F1" s="315"/>
      <c r="G1" s="315"/>
      <c r="H1" s="315" t="s">
        <v>570</v>
      </c>
      <c r="I1" s="158" t="s">
        <v>355</v>
      </c>
      <c r="J1" s="158"/>
      <c r="K1" s="158"/>
      <c r="L1" s="158"/>
      <c r="M1" s="158"/>
    </row>
    <row r="2" spans="1:54" ht="12.95" customHeight="1" thickBot="1">
      <c r="A2" s="43"/>
      <c r="B2" s="161"/>
      <c r="C2" s="161"/>
      <c r="D2" s="162"/>
      <c r="E2" s="162"/>
      <c r="M2" s="299" t="s">
        <v>351</v>
      </c>
    </row>
    <row r="3" spans="1:54" s="254" customFormat="1" ht="15" customHeight="1">
      <c r="A3" s="1042" t="s">
        <v>25</v>
      </c>
      <c r="B3" s="1042"/>
      <c r="C3" s="1042"/>
      <c r="D3" s="165"/>
      <c r="E3" s="1039" t="s">
        <v>356</v>
      </c>
      <c r="F3" s="1039" t="s">
        <v>357</v>
      </c>
      <c r="G3" s="1039" t="s">
        <v>548</v>
      </c>
      <c r="H3" s="1039" t="s">
        <v>358</v>
      </c>
      <c r="I3" s="1050" t="s">
        <v>359</v>
      </c>
      <c r="J3" s="1050" t="s">
        <v>438</v>
      </c>
      <c r="K3" s="1123" t="s">
        <v>1007</v>
      </c>
      <c r="L3" s="1084" t="s">
        <v>1008</v>
      </c>
      <c r="M3" s="1046" t="s">
        <v>360</v>
      </c>
    </row>
    <row r="4" spans="1:54" s="254" customFormat="1" ht="15" customHeight="1">
      <c r="A4" s="1043"/>
      <c r="B4" s="1043"/>
      <c r="C4" s="1043"/>
      <c r="D4" s="170"/>
      <c r="E4" s="1040"/>
      <c r="F4" s="1040"/>
      <c r="G4" s="1040"/>
      <c r="H4" s="1040"/>
      <c r="I4" s="1051"/>
      <c r="J4" s="1051"/>
      <c r="K4" s="1124"/>
      <c r="L4" s="1086"/>
      <c r="M4" s="1047"/>
    </row>
    <row r="5" spans="1:54" s="259" customFormat="1" ht="48.75" customHeight="1">
      <c r="A5" s="1044"/>
      <c r="B5" s="1044"/>
      <c r="C5" s="1044"/>
      <c r="D5" s="174"/>
      <c r="E5" s="1041"/>
      <c r="F5" s="1041"/>
      <c r="G5" s="1041"/>
      <c r="H5" s="1041"/>
      <c r="I5" s="1052"/>
      <c r="J5" s="1052"/>
      <c r="K5" s="1125"/>
      <c r="L5" s="1088"/>
      <c r="M5" s="1048"/>
    </row>
    <row r="6" spans="1:54" s="181" customFormat="1" ht="12.75" hidden="1" customHeight="1">
      <c r="A6" s="1049" t="s">
        <v>1009</v>
      </c>
      <c r="B6" s="1049"/>
      <c r="C6" s="1049"/>
      <c r="D6" s="2"/>
      <c r="E6" s="185">
        <v>0</v>
      </c>
      <c r="F6" s="179">
        <f t="shared" ref="F6:F12" si="0">G6-H6+J6+K6-L6-M6</f>
        <v>126226820</v>
      </c>
      <c r="G6" s="179">
        <v>741559210</v>
      </c>
      <c r="H6" s="179">
        <v>200806813</v>
      </c>
      <c r="I6" s="179"/>
      <c r="J6" s="179">
        <v>134398980</v>
      </c>
      <c r="K6" s="179">
        <v>554575873</v>
      </c>
      <c r="L6" s="179">
        <v>526282949</v>
      </c>
      <c r="M6" s="179">
        <v>577217481</v>
      </c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307"/>
      <c r="AQ6" s="307"/>
      <c r="AR6" s="307"/>
      <c r="AS6" s="307"/>
      <c r="AT6" s="307"/>
      <c r="AU6" s="307"/>
      <c r="AV6" s="307"/>
      <c r="AW6" s="307"/>
      <c r="AX6" s="307"/>
      <c r="AY6" s="307"/>
      <c r="AZ6" s="307"/>
      <c r="BA6" s="307"/>
      <c r="BB6" s="307"/>
    </row>
    <row r="7" spans="1:54" s="181" customFormat="1" ht="12.75" hidden="1" customHeight="1">
      <c r="A7" s="1045" t="s">
        <v>879</v>
      </c>
      <c r="B7" s="1045"/>
      <c r="C7" s="1045"/>
      <c r="D7" s="2"/>
      <c r="E7" s="185">
        <v>0</v>
      </c>
      <c r="F7" s="183">
        <f t="shared" si="0"/>
        <v>119186128.76965982</v>
      </c>
      <c r="G7" s="183">
        <v>756432558.290663</v>
      </c>
      <c r="H7" s="183">
        <v>271812621.98691934</v>
      </c>
      <c r="I7" s="183"/>
      <c r="J7" s="183">
        <v>123272356.01037998</v>
      </c>
      <c r="K7" s="183">
        <v>501494769.53363603</v>
      </c>
      <c r="L7" s="183">
        <v>500259936.87579286</v>
      </c>
      <c r="M7" s="183">
        <v>489940996.20230705</v>
      </c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307"/>
      <c r="AR7" s="307"/>
      <c r="AS7" s="307"/>
      <c r="AT7" s="307"/>
      <c r="AU7" s="307"/>
      <c r="AV7" s="307"/>
      <c r="AW7" s="307"/>
      <c r="AX7" s="307"/>
      <c r="AY7" s="307"/>
      <c r="AZ7" s="307"/>
      <c r="BA7" s="307"/>
      <c r="BB7" s="307"/>
    </row>
    <row r="8" spans="1:54" s="181" customFormat="1" ht="12.75" hidden="1" customHeight="1">
      <c r="A8" s="1045" t="s">
        <v>917</v>
      </c>
      <c r="B8" s="1045"/>
      <c r="C8" s="1045"/>
      <c r="D8" s="2"/>
      <c r="E8" s="185">
        <v>0</v>
      </c>
      <c r="F8" s="183">
        <f t="shared" si="0"/>
        <v>121896435</v>
      </c>
      <c r="G8" s="183">
        <v>664797824</v>
      </c>
      <c r="H8" s="183">
        <v>171446835</v>
      </c>
      <c r="I8" s="183"/>
      <c r="J8" s="183">
        <v>94437596</v>
      </c>
      <c r="K8" s="183">
        <v>506459891</v>
      </c>
      <c r="L8" s="183">
        <v>489213132</v>
      </c>
      <c r="M8" s="183">
        <v>483138909</v>
      </c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307"/>
      <c r="AQ8" s="307"/>
      <c r="AR8" s="307"/>
      <c r="AS8" s="307"/>
      <c r="AT8" s="307"/>
      <c r="AU8" s="307"/>
      <c r="AV8" s="307"/>
      <c r="AW8" s="307"/>
      <c r="AX8" s="307"/>
      <c r="AY8" s="307"/>
      <c r="AZ8" s="307"/>
      <c r="BA8" s="307"/>
      <c r="BB8" s="307"/>
    </row>
    <row r="9" spans="1:54" s="181" customFormat="1" ht="12.75" hidden="1" customHeight="1">
      <c r="A9" s="1045" t="s">
        <v>918</v>
      </c>
      <c r="B9" s="1045"/>
      <c r="C9" s="1045"/>
      <c r="D9" s="2"/>
      <c r="E9" s="185">
        <v>0</v>
      </c>
      <c r="F9" s="183">
        <f t="shared" si="0"/>
        <v>54053922.637355268</v>
      </c>
      <c r="G9" s="183">
        <v>618526174.8069942</v>
      </c>
      <c r="H9" s="183">
        <v>229549165.78038287</v>
      </c>
      <c r="I9" s="183"/>
      <c r="J9" s="183">
        <v>91350274.64845255</v>
      </c>
      <c r="K9" s="183">
        <v>401820999.30479008</v>
      </c>
      <c r="L9" s="183">
        <v>419108300.79884535</v>
      </c>
      <c r="M9" s="183">
        <v>408986059.54365325</v>
      </c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/>
      <c r="AR9" s="307"/>
      <c r="AS9" s="307"/>
      <c r="AT9" s="307"/>
      <c r="AU9" s="307"/>
      <c r="AV9" s="307"/>
      <c r="AW9" s="307"/>
      <c r="AX9" s="307"/>
      <c r="AY9" s="307"/>
      <c r="AZ9" s="307"/>
      <c r="BA9" s="307"/>
      <c r="BB9" s="307"/>
    </row>
    <row r="10" spans="1:54" s="181" customFormat="1" ht="12.75" hidden="1" customHeight="1">
      <c r="A10" s="1045" t="s">
        <v>919</v>
      </c>
      <c r="B10" s="1045"/>
      <c r="C10" s="1045"/>
      <c r="D10" s="2"/>
      <c r="E10" s="185">
        <v>0</v>
      </c>
      <c r="F10" s="183">
        <f t="shared" si="0"/>
        <v>17516259.56893599</v>
      </c>
      <c r="G10" s="183">
        <v>702432333.95259309</v>
      </c>
      <c r="H10" s="183">
        <v>276989951.66201019</v>
      </c>
      <c r="I10" s="183"/>
      <c r="J10" s="183">
        <v>100773783.08861336</v>
      </c>
      <c r="K10" s="183">
        <v>444122840.59282225</v>
      </c>
      <c r="L10" s="183">
        <v>476703908.25929618</v>
      </c>
      <c r="M10" s="183">
        <v>476118838.14378631</v>
      </c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  <c r="BA10" s="307"/>
      <c r="BB10" s="307"/>
    </row>
    <row r="11" spans="1:54" s="181" customFormat="1" ht="12.75" hidden="1" customHeight="1">
      <c r="A11" s="1045" t="s">
        <v>920</v>
      </c>
      <c r="B11" s="1045"/>
      <c r="C11" s="1045"/>
      <c r="D11" s="2"/>
      <c r="E11" s="185">
        <v>0</v>
      </c>
      <c r="F11" s="183">
        <f t="shared" si="0"/>
        <v>529227099.5126642</v>
      </c>
      <c r="G11" s="50">
        <v>774876938.08685613</v>
      </c>
      <c r="H11" s="185">
        <v>318129140.68098992</v>
      </c>
      <c r="I11" s="185"/>
      <c r="J11" s="50">
        <v>35521358.976925708</v>
      </c>
      <c r="K11" s="50">
        <v>381497471.03714108</v>
      </c>
      <c r="L11" s="50">
        <v>340666948.07070595</v>
      </c>
      <c r="M11" s="50">
        <v>3872579.8365629241</v>
      </c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B11" s="307"/>
      <c r="AC11" s="307"/>
      <c r="AD11" s="307"/>
      <c r="AE11" s="307"/>
      <c r="AF11" s="307"/>
      <c r="AG11" s="307"/>
      <c r="AH11" s="307"/>
      <c r="AI11" s="307"/>
      <c r="AJ11" s="307"/>
      <c r="AK11" s="307"/>
      <c r="AL11" s="307"/>
      <c r="AM11" s="307"/>
      <c r="AN11" s="307"/>
      <c r="AO11" s="307"/>
      <c r="AP11" s="307"/>
      <c r="AQ11" s="307"/>
      <c r="AR11" s="307"/>
      <c r="AS11" s="307"/>
      <c r="AT11" s="307"/>
      <c r="AU11" s="307"/>
      <c r="AV11" s="307"/>
      <c r="AW11" s="307"/>
      <c r="AX11" s="307"/>
      <c r="AY11" s="307"/>
      <c r="AZ11" s="307"/>
      <c r="BA11" s="307"/>
      <c r="BB11" s="307"/>
    </row>
    <row r="12" spans="1:54" s="181" customFormat="1" ht="19.5" hidden="1" customHeight="1">
      <c r="A12" s="1045" t="s">
        <v>921</v>
      </c>
      <c r="B12" s="1045"/>
      <c r="C12" s="1045"/>
      <c r="D12" s="2"/>
      <c r="E12" s="185">
        <v>0</v>
      </c>
      <c r="F12" s="183">
        <f t="shared" si="0"/>
        <v>552581020.29235148</v>
      </c>
      <c r="G12" s="50">
        <v>894111596.32216477</v>
      </c>
      <c r="H12" s="185">
        <v>407598370.52959192</v>
      </c>
      <c r="I12" s="185"/>
      <c r="J12" s="50">
        <v>27358185.305937532</v>
      </c>
      <c r="K12" s="50">
        <v>415806488.11875683</v>
      </c>
      <c r="L12" s="50">
        <v>372508410.50904661</v>
      </c>
      <c r="M12" s="50">
        <v>4588468.4158692267</v>
      </c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7"/>
      <c r="AR12" s="307"/>
      <c r="AS12" s="307"/>
      <c r="AT12" s="307"/>
      <c r="AU12" s="307"/>
      <c r="AV12" s="307"/>
      <c r="AW12" s="307"/>
      <c r="AX12" s="307"/>
      <c r="AY12" s="307"/>
      <c r="AZ12" s="307"/>
      <c r="BA12" s="307"/>
      <c r="BB12" s="307"/>
    </row>
    <row r="13" spans="1:54" s="181" customFormat="1" ht="18" hidden="1" customHeight="1">
      <c r="A13" s="1045" t="s">
        <v>922</v>
      </c>
      <c r="B13" s="1045"/>
      <c r="C13" s="1045"/>
      <c r="D13" s="2"/>
      <c r="E13" s="185">
        <v>0</v>
      </c>
      <c r="F13" s="308">
        <v>601944046.60906851</v>
      </c>
      <c r="G13" s="185">
        <v>964138796.51983845</v>
      </c>
      <c r="H13" s="185">
        <v>420174749.07216549</v>
      </c>
      <c r="I13" s="185">
        <v>0</v>
      </c>
      <c r="J13" s="219">
        <v>35762875.215576738</v>
      </c>
      <c r="K13" s="219">
        <v>0</v>
      </c>
      <c r="L13" s="219">
        <v>0</v>
      </c>
      <c r="M13" s="219">
        <v>4368036.0241957745</v>
      </c>
      <c r="N13" s="307"/>
      <c r="O13" s="478"/>
      <c r="P13" s="478"/>
      <c r="Q13" s="478"/>
      <c r="R13" s="478"/>
      <c r="S13" s="478"/>
      <c r="T13" s="478"/>
      <c r="U13" s="307"/>
      <c r="V13" s="307"/>
      <c r="W13" s="307"/>
      <c r="X13" s="307"/>
      <c r="Y13" s="307"/>
      <c r="Z13" s="307"/>
      <c r="AA13" s="307"/>
      <c r="AB13" s="307"/>
      <c r="AC13" s="307"/>
      <c r="AD13" s="307"/>
      <c r="AE13" s="307"/>
      <c r="AF13" s="307"/>
      <c r="AG13" s="307"/>
      <c r="AH13" s="307"/>
      <c r="AI13" s="307"/>
      <c r="AJ13" s="307"/>
      <c r="AK13" s="307"/>
      <c r="AL13" s="307"/>
      <c r="AM13" s="307"/>
      <c r="AN13" s="307"/>
      <c r="AO13" s="307"/>
      <c r="AP13" s="307"/>
      <c r="AQ13" s="307"/>
      <c r="AR13" s="307"/>
      <c r="AS13" s="307"/>
      <c r="AT13" s="307"/>
      <c r="AU13" s="307"/>
      <c r="AV13" s="307"/>
      <c r="AW13" s="307"/>
      <c r="AX13" s="307"/>
      <c r="AY13" s="307"/>
      <c r="AZ13" s="307"/>
      <c r="BA13" s="307"/>
      <c r="BB13" s="307"/>
    </row>
    <row r="14" spans="1:54" s="181" customFormat="1" ht="18" hidden="1" customHeight="1">
      <c r="A14" s="1045" t="s">
        <v>923</v>
      </c>
      <c r="B14" s="1045"/>
      <c r="C14" s="1045"/>
      <c r="D14" s="2"/>
      <c r="E14" s="185">
        <v>0</v>
      </c>
      <c r="F14" s="183">
        <f>G14-H14+J14+K14-L14-M14</f>
        <v>577199200.16932869</v>
      </c>
      <c r="G14" s="50">
        <v>983599304.593889</v>
      </c>
      <c r="H14" s="185">
        <v>430278692.11617327</v>
      </c>
      <c r="I14" s="185">
        <v>0</v>
      </c>
      <c r="J14" s="50">
        <v>22681192.851184607</v>
      </c>
      <c r="K14" s="50">
        <v>383445661.14301842</v>
      </c>
      <c r="L14" s="50">
        <v>377850606.00065422</v>
      </c>
      <c r="M14" s="50">
        <v>4397660.3019358907</v>
      </c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307"/>
      <c r="AL14" s="307"/>
      <c r="AM14" s="307"/>
      <c r="AN14" s="307"/>
      <c r="AO14" s="307"/>
      <c r="AP14" s="307"/>
      <c r="AQ14" s="307"/>
      <c r="AR14" s="307"/>
      <c r="AS14" s="307"/>
      <c r="AT14" s="307"/>
      <c r="AU14" s="307"/>
      <c r="AV14" s="307"/>
      <c r="AW14" s="307"/>
      <c r="AX14" s="307"/>
      <c r="AY14" s="307"/>
      <c r="AZ14" s="307"/>
      <c r="BA14" s="307"/>
      <c r="BB14" s="307"/>
    </row>
    <row r="15" spans="1:54" s="181" customFormat="1" ht="18" hidden="1" customHeight="1">
      <c r="A15" s="1045" t="s">
        <v>924</v>
      </c>
      <c r="B15" s="1045"/>
      <c r="C15" s="1045"/>
      <c r="D15" s="2"/>
      <c r="E15" s="185">
        <v>0</v>
      </c>
      <c r="F15" s="183">
        <f>G15-H15+J15+K15-L15-M15</f>
        <v>591176187.09769225</v>
      </c>
      <c r="G15" s="50">
        <v>968305206.06731093</v>
      </c>
      <c r="H15" s="185">
        <v>425949152.6498071</v>
      </c>
      <c r="I15" s="185">
        <v>0</v>
      </c>
      <c r="J15" s="218">
        <v>37406337.186333112</v>
      </c>
      <c r="K15" s="218">
        <v>426671623.98629969</v>
      </c>
      <c r="L15" s="218">
        <v>408187718.46355063</v>
      </c>
      <c r="M15" s="218">
        <v>7070109.0288936626</v>
      </c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307"/>
      <c r="AZ15" s="307"/>
      <c r="BA15" s="307"/>
      <c r="BB15" s="307"/>
    </row>
    <row r="16" spans="1:54" s="181" customFormat="1" ht="17.25" hidden="1" customHeight="1">
      <c r="A16" s="1045" t="s">
        <v>925</v>
      </c>
      <c r="B16" s="1045"/>
      <c r="C16" s="1045"/>
      <c r="D16" s="2"/>
      <c r="E16" s="185">
        <v>579860441.43710458</v>
      </c>
      <c r="F16" s="183">
        <v>521853082.56788772</v>
      </c>
      <c r="G16" s="50">
        <v>868105175.52775121</v>
      </c>
      <c r="H16" s="50">
        <v>357466959.9643718</v>
      </c>
      <c r="I16" s="50">
        <v>299459601.09515411</v>
      </c>
      <c r="J16" s="218">
        <v>21692557.30789056</v>
      </c>
      <c r="K16" s="218">
        <v>502300405.08922678</v>
      </c>
      <c r="L16" s="218">
        <v>505889501.15825289</v>
      </c>
      <c r="M16" s="218">
        <v>6888594.2343562962</v>
      </c>
      <c r="N16" s="307"/>
      <c r="O16" s="478"/>
      <c r="P16" s="478"/>
      <c r="Q16" s="478"/>
      <c r="R16" s="478"/>
      <c r="S16" s="478"/>
      <c r="T16" s="478"/>
      <c r="U16" s="307"/>
      <c r="V16" s="307"/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07"/>
      <c r="AR16" s="307"/>
      <c r="AS16" s="307"/>
      <c r="AT16" s="307"/>
      <c r="AU16" s="307"/>
      <c r="AV16" s="307"/>
      <c r="AW16" s="307"/>
      <c r="AX16" s="307"/>
      <c r="AY16" s="307"/>
      <c r="AZ16" s="307"/>
      <c r="BA16" s="307"/>
      <c r="BB16" s="307"/>
    </row>
    <row r="17" spans="1:54" s="181" customFormat="1" ht="18" hidden="1" customHeight="1">
      <c r="A17" s="1045" t="s">
        <v>926</v>
      </c>
      <c r="B17" s="1045"/>
      <c r="C17" s="1045"/>
      <c r="D17" s="2"/>
      <c r="E17" s="301">
        <v>681935234.71638656</v>
      </c>
      <c r="F17" s="301">
        <v>590578353.62427771</v>
      </c>
      <c r="G17" s="301">
        <v>937044383.52443826</v>
      </c>
      <c r="H17" s="301">
        <v>381261277.62549567</v>
      </c>
      <c r="I17" s="301">
        <v>289904396.53338641</v>
      </c>
      <c r="J17" s="195">
        <v>18475678.485761065</v>
      </c>
      <c r="K17" s="195">
        <v>596990781.119326</v>
      </c>
      <c r="L17" s="195">
        <v>578160728.5131588</v>
      </c>
      <c r="M17" s="195">
        <v>2510483.3665946699</v>
      </c>
      <c r="N17" s="307"/>
      <c r="O17" s="478"/>
      <c r="P17" s="478"/>
      <c r="Q17" s="478"/>
      <c r="R17" s="478"/>
      <c r="S17" s="478"/>
      <c r="T17" s="478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/>
      <c r="AO17" s="307"/>
      <c r="AP17" s="307"/>
      <c r="AQ17" s="307"/>
      <c r="AR17" s="307"/>
      <c r="AS17" s="307"/>
      <c r="AT17" s="307"/>
      <c r="AU17" s="307"/>
      <c r="AV17" s="307"/>
      <c r="AW17" s="307"/>
      <c r="AX17" s="307"/>
      <c r="AY17" s="307"/>
      <c r="AZ17" s="307"/>
      <c r="BA17" s="307"/>
      <c r="BB17" s="307"/>
    </row>
    <row r="18" spans="1:54" s="181" customFormat="1" ht="18" customHeight="1">
      <c r="A18" s="1045" t="s">
        <v>927</v>
      </c>
      <c r="B18" s="1045"/>
      <c r="C18" s="1045"/>
      <c r="D18" s="2"/>
      <c r="E18" s="310">
        <v>0</v>
      </c>
      <c r="F18" s="301">
        <v>607232241.20353246</v>
      </c>
      <c r="G18" s="301">
        <v>1003221608.936448</v>
      </c>
      <c r="H18" s="301">
        <v>403309013.92628628</v>
      </c>
      <c r="I18" s="310">
        <v>0</v>
      </c>
      <c r="J18" s="301">
        <v>6972609.8170829285</v>
      </c>
      <c r="K18" s="301">
        <v>543367712.19140029</v>
      </c>
      <c r="L18" s="301">
        <v>539216484.37587118</v>
      </c>
      <c r="M18" s="301">
        <v>3804191.4392418195</v>
      </c>
      <c r="N18" s="307"/>
      <c r="O18" s="478"/>
      <c r="P18" s="478"/>
      <c r="Q18" s="478"/>
      <c r="R18" s="478"/>
      <c r="S18" s="478"/>
      <c r="T18" s="478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307"/>
      <c r="BB18" s="307"/>
    </row>
    <row r="19" spans="1:54" s="181" customFormat="1" ht="19.5" customHeight="1">
      <c r="A19" s="1045" t="s">
        <v>928</v>
      </c>
      <c r="B19" s="1045"/>
      <c r="C19" s="1045"/>
      <c r="D19" s="2"/>
      <c r="E19" s="301">
        <v>683633555.04922509</v>
      </c>
      <c r="F19" s="301">
        <v>574744237.52682424</v>
      </c>
      <c r="G19" s="301">
        <v>970849266.94598389</v>
      </c>
      <c r="H19" s="301">
        <v>419903502.28074831</v>
      </c>
      <c r="I19" s="301">
        <v>311014184.75834781</v>
      </c>
      <c r="J19" s="195">
        <v>26626161.534641959</v>
      </c>
      <c r="K19" s="195">
        <v>471136516.85751724</v>
      </c>
      <c r="L19" s="195">
        <v>472749175.82649487</v>
      </c>
      <c r="M19" s="195">
        <v>1215029.7040749842</v>
      </c>
      <c r="N19" s="307"/>
      <c r="O19" s="478"/>
      <c r="P19" s="478"/>
      <c r="Q19" s="478"/>
      <c r="R19" s="478"/>
      <c r="S19" s="478"/>
      <c r="T19" s="478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</row>
    <row r="20" spans="1:54" s="181" customFormat="1" ht="18" customHeight="1">
      <c r="A20" s="1045" t="s">
        <v>929</v>
      </c>
      <c r="B20" s="1045"/>
      <c r="C20" s="1045"/>
      <c r="D20" s="2"/>
      <c r="E20" s="50">
        <v>662761579.58153081</v>
      </c>
      <c r="F20" s="50">
        <v>567799791.59006059</v>
      </c>
      <c r="G20" s="50">
        <v>973437226.63850653</v>
      </c>
      <c r="H20" s="50">
        <v>440547245.66964597</v>
      </c>
      <c r="I20" s="50">
        <v>345585457.67817688</v>
      </c>
      <c r="J20" s="218">
        <v>19356673.986337218</v>
      </c>
      <c r="K20" s="218">
        <v>472565988.36896783</v>
      </c>
      <c r="L20" s="218">
        <v>453305260.32758719</v>
      </c>
      <c r="M20" s="218">
        <v>3707591.4065191075</v>
      </c>
      <c r="N20" s="307"/>
      <c r="O20" s="478"/>
      <c r="P20" s="478"/>
      <c r="Q20" s="478"/>
      <c r="R20" s="478"/>
      <c r="S20" s="478"/>
      <c r="T20" s="478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</row>
    <row r="21" spans="1:54" s="181" customFormat="1" ht="18" customHeight="1">
      <c r="A21" s="1045" t="s">
        <v>930</v>
      </c>
      <c r="B21" s="1045"/>
      <c r="C21" s="1045"/>
      <c r="D21" s="2"/>
      <c r="E21" s="301">
        <v>716262327.50647795</v>
      </c>
      <c r="F21" s="301">
        <v>610787773.83475637</v>
      </c>
      <c r="G21" s="301">
        <v>1030147265.4051361</v>
      </c>
      <c r="H21" s="301">
        <v>454560295.94557261</v>
      </c>
      <c r="I21" s="301">
        <v>349085742.27385134</v>
      </c>
      <c r="J21" s="195">
        <v>20125074.550239943</v>
      </c>
      <c r="K21" s="195">
        <v>467124506.29757822</v>
      </c>
      <c r="L21" s="195">
        <v>449083899.65039593</v>
      </c>
      <c r="M21" s="195">
        <v>2964876.8222299484</v>
      </c>
      <c r="N21" s="307"/>
      <c r="O21" s="478"/>
      <c r="P21" s="478"/>
      <c r="Q21" s="478"/>
      <c r="R21" s="478"/>
      <c r="S21" s="478"/>
      <c r="T21" s="478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  <c r="AG21" s="307"/>
      <c r="AH21" s="307"/>
      <c r="AI21" s="307"/>
      <c r="AJ21" s="307"/>
      <c r="AK21" s="307"/>
      <c r="AL21" s="307"/>
      <c r="AM21" s="307"/>
      <c r="AN21" s="307"/>
      <c r="AO21" s="307"/>
      <c r="AP21" s="307"/>
      <c r="AQ21" s="307"/>
      <c r="AR21" s="307"/>
      <c r="AS21" s="307"/>
      <c r="AT21" s="307"/>
      <c r="AU21" s="307"/>
      <c r="AV21" s="307"/>
      <c r="AW21" s="307"/>
      <c r="AX21" s="307"/>
      <c r="AY21" s="307"/>
      <c r="AZ21" s="307"/>
      <c r="BA21" s="307"/>
      <c r="BB21" s="307"/>
    </row>
    <row r="22" spans="1:54" s="181" customFormat="1" ht="18" customHeight="1">
      <c r="A22" s="1045" t="s">
        <v>931</v>
      </c>
      <c r="B22" s="1045"/>
      <c r="C22" s="1045"/>
      <c r="D22" s="2"/>
      <c r="E22" s="301">
        <v>724364663.16857815</v>
      </c>
      <c r="F22" s="301">
        <v>591629898.36522436</v>
      </c>
      <c r="G22" s="301">
        <v>1032399775.2184964</v>
      </c>
      <c r="H22" s="301">
        <v>475031708.663809</v>
      </c>
      <c r="I22" s="301">
        <v>342296943.86045474</v>
      </c>
      <c r="J22" s="195">
        <v>24804570.290867642</v>
      </c>
      <c r="K22" s="195">
        <v>513062537.33096856</v>
      </c>
      <c r="L22" s="195">
        <v>501070753.58251137</v>
      </c>
      <c r="M22" s="195">
        <v>2534522.2287871907</v>
      </c>
      <c r="N22" s="307"/>
      <c r="O22" s="478"/>
      <c r="P22" s="478"/>
      <c r="Q22" s="478"/>
      <c r="R22" s="478"/>
      <c r="S22" s="478"/>
      <c r="T22" s="478"/>
      <c r="U22" s="307"/>
      <c r="V22" s="307"/>
      <c r="W22" s="307"/>
      <c r="X22" s="307"/>
      <c r="Y22" s="307"/>
      <c r="Z22" s="307"/>
      <c r="AA22" s="307"/>
      <c r="AB22" s="307"/>
      <c r="AC22" s="307"/>
      <c r="AD22" s="307"/>
      <c r="AE22" s="307"/>
      <c r="AF22" s="307"/>
      <c r="AG22" s="307"/>
      <c r="AH22" s="307"/>
      <c r="AI22" s="307"/>
      <c r="AJ22" s="307"/>
      <c r="AK22" s="307"/>
      <c r="AL22" s="307"/>
      <c r="AM22" s="307"/>
      <c r="AN22" s="307"/>
      <c r="AO22" s="307"/>
      <c r="AP22" s="307"/>
      <c r="AQ22" s="307"/>
      <c r="AR22" s="307"/>
      <c r="AS22" s="307"/>
      <c r="AT22" s="307"/>
      <c r="AU22" s="307"/>
      <c r="AV22" s="307"/>
      <c r="AW22" s="307"/>
      <c r="AX22" s="307"/>
      <c r="AY22" s="307"/>
      <c r="AZ22" s="307"/>
      <c r="BA22" s="307"/>
      <c r="BB22" s="307"/>
    </row>
    <row r="23" spans="1:54" ht="18" customHeight="1">
      <c r="A23" s="1045" t="s">
        <v>65</v>
      </c>
      <c r="B23" s="1045"/>
      <c r="C23" s="1045"/>
      <c r="D23" s="2"/>
      <c r="E23" s="302"/>
      <c r="F23" s="301"/>
      <c r="G23" s="301"/>
      <c r="H23" s="301"/>
      <c r="I23" s="301"/>
      <c r="J23" s="198"/>
      <c r="K23" s="198"/>
      <c r="L23" s="198"/>
      <c r="M23" s="198"/>
      <c r="N23" s="316"/>
      <c r="O23" s="478"/>
      <c r="P23" s="478"/>
      <c r="Q23" s="478"/>
      <c r="R23" s="478"/>
      <c r="S23" s="478"/>
      <c r="T23" s="478"/>
      <c r="U23" s="45"/>
      <c r="V23" s="307"/>
      <c r="W23" s="307"/>
      <c r="X23" s="307"/>
      <c r="Y23" s="307"/>
      <c r="Z23" s="307"/>
      <c r="AA23" s="307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</row>
    <row r="24" spans="1:54" ht="18" customHeight="1">
      <c r="A24" s="102"/>
      <c r="B24" s="102" t="s">
        <v>66</v>
      </c>
      <c r="C24" s="102"/>
      <c r="D24" s="46"/>
      <c r="E24" s="198">
        <v>695837481.64186585</v>
      </c>
      <c r="F24" s="198">
        <v>565240670.67154932</v>
      </c>
      <c r="G24" s="198">
        <v>1003722014.9181147</v>
      </c>
      <c r="H24" s="198">
        <v>471728904.41914773</v>
      </c>
      <c r="I24" s="198">
        <v>341132093.4488309</v>
      </c>
      <c r="J24" s="198">
        <v>23671967.084846959</v>
      </c>
      <c r="K24" s="198">
        <v>511873466.00537264</v>
      </c>
      <c r="L24" s="198">
        <v>499763350.68884879</v>
      </c>
      <c r="M24" s="198">
        <v>2534522.2287871907</v>
      </c>
      <c r="N24" s="307"/>
      <c r="O24" s="478"/>
      <c r="P24" s="478"/>
      <c r="Q24" s="478"/>
      <c r="R24" s="478"/>
      <c r="S24" s="478"/>
      <c r="T24" s="478"/>
      <c r="U24" s="45"/>
      <c r="V24" s="307"/>
      <c r="W24" s="307"/>
      <c r="X24" s="307"/>
      <c r="Y24" s="307"/>
      <c r="Z24" s="307"/>
      <c r="AA24" s="307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</row>
    <row r="25" spans="1:54" ht="18" customHeight="1">
      <c r="A25" s="102"/>
      <c r="B25" s="102" t="s">
        <v>27</v>
      </c>
      <c r="C25" s="102"/>
      <c r="D25" s="46"/>
      <c r="E25" s="198">
        <v>28527181.526712194</v>
      </c>
      <c r="F25" s="198">
        <v>26389227.693674672</v>
      </c>
      <c r="G25" s="198">
        <v>28677760.300381955</v>
      </c>
      <c r="H25" s="198">
        <v>3302804.2446612525</v>
      </c>
      <c r="I25" s="198">
        <v>1164850.4116237336</v>
      </c>
      <c r="J25" s="198">
        <v>1132603.2060206817</v>
      </c>
      <c r="K25" s="198">
        <v>1189071.3255959577</v>
      </c>
      <c r="L25" s="198">
        <v>1307402.8936626555</v>
      </c>
      <c r="M25" s="199">
        <v>0</v>
      </c>
      <c r="N25" s="307"/>
      <c r="O25" s="478"/>
      <c r="P25" s="478"/>
      <c r="Q25" s="478"/>
      <c r="R25" s="478"/>
      <c r="S25" s="478"/>
      <c r="T25" s="478"/>
      <c r="U25" s="45"/>
      <c r="V25" s="307"/>
      <c r="W25" s="307"/>
      <c r="X25" s="307"/>
      <c r="Y25" s="307"/>
      <c r="Z25" s="307"/>
      <c r="AA25" s="307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</row>
    <row r="26" spans="1:54" ht="18" customHeight="1">
      <c r="A26" s="1045" t="s">
        <v>28</v>
      </c>
      <c r="B26" s="1045"/>
      <c r="C26" s="1045"/>
      <c r="D26" s="2"/>
      <c r="E26" s="198"/>
      <c r="F26" s="198"/>
      <c r="G26" s="198"/>
      <c r="H26" s="198"/>
      <c r="I26" s="198"/>
      <c r="J26" s="198"/>
      <c r="K26" s="198"/>
      <c r="L26" s="198"/>
      <c r="M26" s="198"/>
      <c r="N26" s="307"/>
      <c r="O26" s="478"/>
      <c r="P26" s="478"/>
      <c r="Q26" s="478"/>
      <c r="R26" s="478"/>
      <c r="S26" s="478"/>
      <c r="T26" s="478"/>
      <c r="U26" s="45"/>
      <c r="V26" s="307"/>
      <c r="W26" s="307"/>
      <c r="X26" s="307"/>
      <c r="Y26" s="307"/>
      <c r="Z26" s="307"/>
      <c r="AA26" s="307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</row>
    <row r="27" spans="1:54" ht="18" customHeight="1">
      <c r="A27" s="102"/>
      <c r="B27" s="102" t="s">
        <v>83</v>
      </c>
      <c r="C27" s="102"/>
      <c r="D27" s="46"/>
      <c r="E27" s="198">
        <v>460137654.73070234</v>
      </c>
      <c r="F27" s="198">
        <v>370400746.49924922</v>
      </c>
      <c r="G27" s="198">
        <v>738801694.98422587</v>
      </c>
      <c r="H27" s="198">
        <v>386914016.3562758</v>
      </c>
      <c r="I27" s="198">
        <v>297177108.12482214</v>
      </c>
      <c r="J27" s="198">
        <v>11686567.587386876</v>
      </c>
      <c r="K27" s="198">
        <v>421010969.45604259</v>
      </c>
      <c r="L27" s="198">
        <v>412310441.07741314</v>
      </c>
      <c r="M27" s="198">
        <v>1874028.0947179031</v>
      </c>
      <c r="N27" s="307"/>
      <c r="O27" s="478"/>
      <c r="P27" s="478"/>
      <c r="Q27" s="478"/>
      <c r="R27" s="478"/>
      <c r="S27" s="478"/>
      <c r="T27" s="478"/>
      <c r="U27" s="45"/>
      <c r="V27" s="307"/>
      <c r="W27" s="307"/>
      <c r="X27" s="307"/>
      <c r="Y27" s="307"/>
      <c r="Z27" s="307"/>
      <c r="AA27" s="307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</row>
    <row r="28" spans="1:54" ht="18" customHeight="1">
      <c r="A28" s="102"/>
      <c r="B28" s="102" t="s">
        <v>84</v>
      </c>
      <c r="C28" s="102"/>
      <c r="D28" s="46"/>
      <c r="E28" s="198">
        <v>51956713.295533337</v>
      </c>
      <c r="F28" s="198">
        <v>43618525.583372429</v>
      </c>
      <c r="G28" s="198">
        <v>64397591.140319273</v>
      </c>
      <c r="H28" s="198">
        <v>22445622.70354763</v>
      </c>
      <c r="I28" s="198">
        <v>14107434.991386713</v>
      </c>
      <c r="J28" s="198">
        <v>1911289.1287682918</v>
      </c>
      <c r="K28" s="198">
        <v>15959954.054762799</v>
      </c>
      <c r="L28" s="198">
        <v>16155752.297956325</v>
      </c>
      <c r="M28" s="199">
        <v>48933.738974012871</v>
      </c>
      <c r="N28" s="307"/>
      <c r="O28" s="478"/>
      <c r="P28" s="478"/>
      <c r="Q28" s="478"/>
      <c r="R28" s="478"/>
      <c r="S28" s="478"/>
      <c r="T28" s="478"/>
      <c r="U28" s="45"/>
      <c r="V28" s="307"/>
      <c r="W28" s="307"/>
      <c r="X28" s="307"/>
      <c r="Y28" s="307"/>
      <c r="Z28" s="307"/>
      <c r="AA28" s="307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</row>
    <row r="29" spans="1:54" ht="18" customHeight="1">
      <c r="A29" s="102"/>
      <c r="B29" s="102" t="s">
        <v>85</v>
      </c>
      <c r="C29" s="102"/>
      <c r="D29" s="46"/>
      <c r="E29" s="198">
        <v>118478673.66220538</v>
      </c>
      <c r="F29" s="198">
        <v>93750504.389403313</v>
      </c>
      <c r="G29" s="198">
        <v>131882575.9067346</v>
      </c>
      <c r="H29" s="198">
        <v>42478797.68482247</v>
      </c>
      <c r="I29" s="198">
        <v>17750628.412020259</v>
      </c>
      <c r="J29" s="198">
        <v>3052619.1796039194</v>
      </c>
      <c r="K29" s="198">
        <v>27911569.86909708</v>
      </c>
      <c r="L29" s="198">
        <v>26282473.486114513</v>
      </c>
      <c r="M29" s="199">
        <v>334989.39509527478</v>
      </c>
      <c r="N29" s="307"/>
      <c r="O29" s="478"/>
      <c r="P29" s="478"/>
      <c r="Q29" s="478"/>
      <c r="R29" s="478"/>
      <c r="S29" s="478"/>
      <c r="T29" s="478"/>
      <c r="U29" s="45"/>
      <c r="V29" s="307"/>
      <c r="W29" s="307"/>
      <c r="X29" s="307"/>
      <c r="Y29" s="307"/>
      <c r="Z29" s="307"/>
      <c r="AA29" s="307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</row>
    <row r="30" spans="1:54" ht="18" customHeight="1">
      <c r="A30" s="102"/>
      <c r="B30" s="102" t="s">
        <v>346</v>
      </c>
      <c r="C30" s="102"/>
      <c r="D30" s="46"/>
      <c r="E30" s="198">
        <v>36822892.886637278</v>
      </c>
      <c r="F30" s="198">
        <v>33772040.155699395</v>
      </c>
      <c r="G30" s="198">
        <v>37748039.148216754</v>
      </c>
      <c r="H30" s="198">
        <v>4874251.3851635177</v>
      </c>
      <c r="I30" s="198">
        <v>1823398.6542256346</v>
      </c>
      <c r="J30" s="198">
        <v>1257173.6331085523</v>
      </c>
      <c r="K30" s="198">
        <v>1363671.7030654934</v>
      </c>
      <c r="L30" s="198">
        <v>1722592.9435278738</v>
      </c>
      <c r="M30" s="199">
        <v>0</v>
      </c>
      <c r="N30" s="307"/>
      <c r="O30" s="478"/>
      <c r="P30" s="478"/>
      <c r="Q30" s="478"/>
      <c r="R30" s="478"/>
      <c r="S30" s="478"/>
      <c r="T30" s="478"/>
      <c r="U30" s="45"/>
      <c r="V30" s="307"/>
      <c r="W30" s="307"/>
      <c r="X30" s="307"/>
      <c r="Y30" s="307"/>
      <c r="Z30" s="307"/>
      <c r="AA30" s="307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</row>
    <row r="31" spans="1:54" ht="18" customHeight="1">
      <c r="A31" s="102"/>
      <c r="B31" s="102" t="s">
        <v>345</v>
      </c>
      <c r="C31" s="102"/>
      <c r="D31" s="46"/>
      <c r="E31" s="198">
        <v>56968728.593499981</v>
      </c>
      <c r="F31" s="198">
        <v>50088081.737499997</v>
      </c>
      <c r="G31" s="198">
        <v>59569874.039000027</v>
      </c>
      <c r="H31" s="198">
        <v>18319020.534000006</v>
      </c>
      <c r="I31" s="198">
        <v>11438373.678000007</v>
      </c>
      <c r="J31" s="198">
        <v>6896920.7620000001</v>
      </c>
      <c r="K31" s="198">
        <v>46816372.247999981</v>
      </c>
      <c r="L31" s="198">
        <v>44599493.777500018</v>
      </c>
      <c r="M31" s="199">
        <v>276571</v>
      </c>
      <c r="N31" s="307"/>
      <c r="O31" s="478"/>
      <c r="P31" s="478"/>
      <c r="Q31" s="478"/>
      <c r="R31" s="478"/>
      <c r="S31" s="478"/>
      <c r="T31" s="478"/>
      <c r="U31" s="45"/>
      <c r="V31" s="307"/>
      <c r="W31" s="307"/>
      <c r="X31" s="307"/>
      <c r="Y31" s="307"/>
      <c r="Z31" s="307"/>
      <c r="AA31" s="307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</row>
    <row r="32" spans="1:54" ht="18" customHeight="1">
      <c r="A32" s="1045" t="s">
        <v>29</v>
      </c>
      <c r="B32" s="1045"/>
      <c r="C32" s="1045"/>
      <c r="D32" s="2"/>
      <c r="E32" s="302"/>
      <c r="F32" s="198"/>
      <c r="G32" s="198"/>
      <c r="H32" s="198"/>
      <c r="I32" s="198"/>
      <c r="J32" s="198"/>
      <c r="K32" s="198"/>
      <c r="L32" s="198"/>
      <c r="M32" s="198"/>
      <c r="N32" s="307"/>
      <c r="O32" s="478"/>
      <c r="P32" s="478"/>
      <c r="Q32" s="478"/>
      <c r="R32" s="478"/>
      <c r="S32" s="478"/>
      <c r="T32" s="478"/>
      <c r="U32" s="45"/>
      <c r="V32" s="307"/>
      <c r="W32" s="307"/>
      <c r="X32" s="307"/>
      <c r="Y32" s="307"/>
      <c r="Z32" s="307"/>
      <c r="AA32" s="307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</row>
    <row r="33" spans="1:54" ht="18" customHeight="1">
      <c r="A33" s="1059" t="s">
        <v>67</v>
      </c>
      <c r="B33" s="1059"/>
      <c r="C33" s="6"/>
      <c r="D33" s="2"/>
      <c r="E33" s="198">
        <v>718456902.58056617</v>
      </c>
      <c r="F33" s="198">
        <v>586318010.97541106</v>
      </c>
      <c r="G33" s="198">
        <v>1026698203.5740043</v>
      </c>
      <c r="H33" s="198">
        <v>474383037.72386539</v>
      </c>
      <c r="I33" s="198">
        <v>342244146.11870962</v>
      </c>
      <c r="J33" s="198">
        <v>24800384.233661711</v>
      </c>
      <c r="K33" s="198">
        <v>511473457.58883476</v>
      </c>
      <c r="L33" s="198">
        <v>500042747.7459116</v>
      </c>
      <c r="M33" s="198">
        <v>2228248.9513119594</v>
      </c>
      <c r="N33" s="307"/>
      <c r="O33" s="478"/>
      <c r="P33" s="478"/>
      <c r="Q33" s="478"/>
      <c r="R33" s="478"/>
      <c r="S33" s="478"/>
      <c r="T33" s="478"/>
      <c r="U33" s="45"/>
      <c r="V33" s="307"/>
      <c r="W33" s="307"/>
      <c r="X33" s="307"/>
      <c r="Y33" s="307"/>
      <c r="Z33" s="307"/>
      <c r="AA33" s="307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</row>
    <row r="34" spans="1:54" ht="18" customHeight="1">
      <c r="A34" s="7"/>
      <c r="B34" s="102" t="s">
        <v>30</v>
      </c>
      <c r="C34" s="7"/>
      <c r="D34" s="2"/>
      <c r="E34" s="198">
        <v>385782521.43500006</v>
      </c>
      <c r="F34" s="198">
        <v>323188770.97137332</v>
      </c>
      <c r="G34" s="198">
        <v>608854032.79714954</v>
      </c>
      <c r="H34" s="198">
        <v>311654071.88369215</v>
      </c>
      <c r="I34" s="198">
        <v>249060321.42006508</v>
      </c>
      <c r="J34" s="198">
        <v>16942524.724556733</v>
      </c>
      <c r="K34" s="198">
        <v>380769907.66436386</v>
      </c>
      <c r="L34" s="198">
        <v>370197897.10826093</v>
      </c>
      <c r="M34" s="198">
        <v>1525725.2227439457</v>
      </c>
      <c r="N34" s="307"/>
      <c r="O34" s="478"/>
      <c r="P34" s="478"/>
      <c r="Q34" s="478"/>
      <c r="R34" s="478"/>
      <c r="S34" s="478"/>
      <c r="T34" s="478"/>
      <c r="U34" s="45"/>
      <c r="V34" s="307"/>
      <c r="W34" s="307"/>
      <c r="X34" s="307"/>
      <c r="Y34" s="307"/>
      <c r="Z34" s="307"/>
      <c r="AA34" s="307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</row>
    <row r="35" spans="1:54" ht="18" customHeight="1">
      <c r="A35" s="42"/>
      <c r="B35" s="42" t="s">
        <v>971</v>
      </c>
      <c r="C35" s="42"/>
      <c r="D35" s="46"/>
      <c r="E35" s="198">
        <v>72015903.937386125</v>
      </c>
      <c r="F35" s="198">
        <v>67024034.864572302</v>
      </c>
      <c r="G35" s="198">
        <v>116770247.99411485</v>
      </c>
      <c r="H35" s="198">
        <v>52506400.933248684</v>
      </c>
      <c r="I35" s="198">
        <v>47514531.860434875</v>
      </c>
      <c r="J35" s="198">
        <v>1779898.0109421455</v>
      </c>
      <c r="K35" s="198">
        <v>33425282.627993938</v>
      </c>
      <c r="L35" s="198">
        <v>32168421.835229944</v>
      </c>
      <c r="M35" s="198">
        <v>276571</v>
      </c>
      <c r="N35" s="307"/>
      <c r="O35" s="478"/>
      <c r="P35" s="478"/>
      <c r="Q35" s="478"/>
      <c r="R35" s="478"/>
      <c r="S35" s="478"/>
      <c r="T35" s="478"/>
      <c r="U35" s="45"/>
      <c r="V35" s="307"/>
      <c r="W35" s="307"/>
      <c r="X35" s="307"/>
      <c r="Y35" s="307"/>
      <c r="Z35" s="307"/>
      <c r="AA35" s="307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</row>
    <row r="36" spans="1:54" ht="18" customHeight="1">
      <c r="A36" s="42"/>
      <c r="B36" s="42" t="s">
        <v>972</v>
      </c>
      <c r="C36" s="42"/>
      <c r="D36" s="46"/>
      <c r="E36" s="198">
        <v>185367150.47087491</v>
      </c>
      <c r="F36" s="198">
        <v>164377240.52869907</v>
      </c>
      <c r="G36" s="198">
        <v>347403256.76936221</v>
      </c>
      <c r="H36" s="198">
        <v>195198353.86200672</v>
      </c>
      <c r="I36" s="198">
        <v>174208443.91983095</v>
      </c>
      <c r="J36" s="198">
        <v>2550430.6779604014</v>
      </c>
      <c r="K36" s="198">
        <v>301799055.72618395</v>
      </c>
      <c r="L36" s="198">
        <v>291017433.26016015</v>
      </c>
      <c r="M36" s="198">
        <v>1159715.5226402071</v>
      </c>
      <c r="N36" s="307"/>
      <c r="O36" s="478"/>
      <c r="P36" s="478"/>
      <c r="Q36" s="478"/>
      <c r="R36" s="478"/>
      <c r="S36" s="478"/>
      <c r="T36" s="478"/>
      <c r="U36" s="45"/>
      <c r="V36" s="307"/>
      <c r="W36" s="307"/>
      <c r="X36" s="307"/>
      <c r="Y36" s="307"/>
      <c r="Z36" s="307"/>
      <c r="AA36" s="307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</row>
    <row r="37" spans="1:54" ht="18" customHeight="1">
      <c r="A37" s="42"/>
      <c r="B37" s="42" t="s">
        <v>973</v>
      </c>
      <c r="C37" s="42"/>
      <c r="D37" s="46"/>
      <c r="E37" s="198">
        <v>74110271.666043758</v>
      </c>
      <c r="F37" s="198">
        <v>48799259.384691045</v>
      </c>
      <c r="G37" s="198">
        <v>83681197.267485395</v>
      </c>
      <c r="H37" s="198">
        <v>38431449.170302369</v>
      </c>
      <c r="I37" s="198">
        <v>13120436.888949662</v>
      </c>
      <c r="J37" s="198">
        <v>4516694.1265902109</v>
      </c>
      <c r="K37" s="198">
        <v>29739414.890377481</v>
      </c>
      <c r="L37" s="198">
        <v>30681963.99333889</v>
      </c>
      <c r="M37" s="198">
        <v>24633.736120783575</v>
      </c>
      <c r="N37" s="307"/>
      <c r="O37" s="478"/>
      <c r="P37" s="478"/>
      <c r="Q37" s="478"/>
      <c r="R37" s="478"/>
      <c r="S37" s="478"/>
      <c r="T37" s="478"/>
      <c r="U37" s="45"/>
      <c r="V37" s="307"/>
      <c r="W37" s="307"/>
      <c r="X37" s="307"/>
      <c r="Y37" s="307"/>
      <c r="Z37" s="307"/>
      <c r="AA37" s="307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</row>
    <row r="38" spans="1:54" ht="18" customHeight="1">
      <c r="A38" s="42"/>
      <c r="B38" s="42" t="s">
        <v>974</v>
      </c>
      <c r="C38" s="42"/>
      <c r="D38" s="46"/>
      <c r="E38" s="198">
        <v>54289195.360695399</v>
      </c>
      <c r="F38" s="198">
        <v>42988236.193410777</v>
      </c>
      <c r="G38" s="198">
        <v>60999330.766187489</v>
      </c>
      <c r="H38" s="198">
        <v>25517867.918134224</v>
      </c>
      <c r="I38" s="198">
        <v>14216908.750849603</v>
      </c>
      <c r="J38" s="198">
        <v>8095501.9090639753</v>
      </c>
      <c r="K38" s="198">
        <v>15806154.419808429</v>
      </c>
      <c r="L38" s="198">
        <v>16330078.019531956</v>
      </c>
      <c r="M38" s="198">
        <v>64804.963982955036</v>
      </c>
      <c r="N38" s="307"/>
      <c r="O38" s="478"/>
      <c r="P38" s="478"/>
      <c r="Q38" s="478"/>
      <c r="R38" s="478"/>
      <c r="S38" s="478"/>
      <c r="T38" s="478"/>
      <c r="U38" s="45"/>
      <c r="V38" s="307"/>
      <c r="W38" s="307"/>
      <c r="X38" s="307"/>
      <c r="Y38" s="307"/>
      <c r="Z38" s="307"/>
      <c r="AA38" s="307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</row>
    <row r="39" spans="1:54" ht="18" customHeight="1">
      <c r="A39" s="42"/>
      <c r="B39" s="102" t="s">
        <v>32</v>
      </c>
      <c r="C39" s="42"/>
      <c r="D39" s="46"/>
      <c r="E39" s="198">
        <v>165417996.5270814</v>
      </c>
      <c r="F39" s="198">
        <v>127332529.78692244</v>
      </c>
      <c r="G39" s="198">
        <v>200208014.46514165</v>
      </c>
      <c r="H39" s="198">
        <v>79515534.273797736</v>
      </c>
      <c r="I39" s="198">
        <v>41430067.533638835</v>
      </c>
      <c r="J39" s="198">
        <v>2994781.9636725713</v>
      </c>
      <c r="K39" s="198">
        <v>51018800.801860087</v>
      </c>
      <c r="L39" s="198">
        <v>47362407.74595391</v>
      </c>
      <c r="M39" s="198">
        <v>11125.424000000001</v>
      </c>
      <c r="N39" s="307"/>
      <c r="O39" s="478"/>
      <c r="P39" s="478"/>
      <c r="Q39" s="478"/>
      <c r="R39" s="478"/>
      <c r="S39" s="478"/>
      <c r="T39" s="478"/>
      <c r="U39" s="45"/>
      <c r="V39" s="307"/>
      <c r="W39" s="307"/>
      <c r="X39" s="307"/>
      <c r="Y39" s="307"/>
      <c r="Z39" s="307"/>
      <c r="AA39" s="307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</row>
    <row r="40" spans="1:54" ht="18" customHeight="1">
      <c r="A40" s="42"/>
      <c r="B40" s="42" t="s">
        <v>975</v>
      </c>
      <c r="C40" s="42"/>
      <c r="D40" s="46"/>
      <c r="E40" s="198">
        <v>114185354.63554604</v>
      </c>
      <c r="F40" s="198">
        <v>85914273.047253832</v>
      </c>
      <c r="G40" s="198">
        <v>141577318.95552558</v>
      </c>
      <c r="H40" s="198">
        <v>60599081.235021427</v>
      </c>
      <c r="I40" s="198">
        <v>32327999.646729175</v>
      </c>
      <c r="J40" s="198">
        <v>782637.22118737968</v>
      </c>
      <c r="K40" s="198">
        <v>35210799.050181262</v>
      </c>
      <c r="L40" s="198">
        <v>31046275.520618916</v>
      </c>
      <c r="M40" s="198">
        <v>11125.424000000001</v>
      </c>
      <c r="N40" s="307"/>
      <c r="O40" s="478"/>
      <c r="P40" s="478"/>
      <c r="Q40" s="478"/>
      <c r="R40" s="478"/>
      <c r="S40" s="478"/>
      <c r="T40" s="478"/>
      <c r="U40" s="45"/>
      <c r="V40" s="307"/>
      <c r="W40" s="307"/>
      <c r="X40" s="307"/>
      <c r="Y40" s="307"/>
      <c r="Z40" s="307"/>
      <c r="AA40" s="307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</row>
    <row r="41" spans="1:54" ht="18" customHeight="1">
      <c r="A41" s="42"/>
      <c r="B41" s="42" t="s">
        <v>976</v>
      </c>
      <c r="C41" s="42"/>
      <c r="D41" s="46"/>
      <c r="E41" s="198">
        <v>51232641.891535297</v>
      </c>
      <c r="F41" s="198">
        <v>41418256.739668608</v>
      </c>
      <c r="G41" s="198">
        <v>58630695.509615898</v>
      </c>
      <c r="H41" s="198">
        <v>18916453.038776305</v>
      </c>
      <c r="I41" s="198">
        <v>9102067.886909632</v>
      </c>
      <c r="J41" s="198">
        <v>2212144.7424851912</v>
      </c>
      <c r="K41" s="198">
        <v>15808001.751678836</v>
      </c>
      <c r="L41" s="198">
        <v>16316132.225334991</v>
      </c>
      <c r="M41" s="199">
        <v>0</v>
      </c>
      <c r="N41" s="307"/>
      <c r="O41" s="478"/>
      <c r="P41" s="478"/>
      <c r="Q41" s="478"/>
      <c r="R41" s="478"/>
      <c r="S41" s="478"/>
      <c r="T41" s="478"/>
      <c r="U41" s="45"/>
      <c r="V41" s="307"/>
      <c r="W41" s="307"/>
      <c r="X41" s="307"/>
      <c r="Y41" s="307"/>
      <c r="Z41" s="307"/>
      <c r="AA41" s="307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</row>
    <row r="42" spans="1:54" ht="18" customHeight="1">
      <c r="A42" s="42"/>
      <c r="B42" s="102" t="s">
        <v>33</v>
      </c>
      <c r="C42" s="42"/>
      <c r="D42" s="46"/>
      <c r="E42" s="198">
        <v>158924106.70325908</v>
      </c>
      <c r="F42" s="198">
        <v>128163782.62375426</v>
      </c>
      <c r="G42" s="198">
        <v>206033531.31511736</v>
      </c>
      <c r="H42" s="198">
        <v>79020888.87898314</v>
      </c>
      <c r="I42" s="198">
        <v>48260564.799478523</v>
      </c>
      <c r="J42" s="198">
        <v>4739502.3644151762</v>
      </c>
      <c r="K42" s="198">
        <v>75653640.7829393</v>
      </c>
      <c r="L42" s="198">
        <v>78579320.772786483</v>
      </c>
      <c r="M42" s="198">
        <v>662682.18694796972</v>
      </c>
      <c r="N42" s="307"/>
      <c r="O42" s="478"/>
      <c r="P42" s="478"/>
      <c r="Q42" s="478"/>
      <c r="R42" s="478"/>
      <c r="S42" s="478"/>
      <c r="T42" s="478"/>
      <c r="U42" s="45"/>
      <c r="V42" s="307"/>
      <c r="W42" s="307"/>
      <c r="X42" s="307"/>
      <c r="Y42" s="307"/>
      <c r="Z42" s="307"/>
      <c r="AA42" s="307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</row>
    <row r="43" spans="1:54" ht="18" customHeight="1">
      <c r="A43" s="42"/>
      <c r="B43" s="42" t="s">
        <v>977</v>
      </c>
      <c r="C43" s="6"/>
      <c r="D43" s="2"/>
      <c r="E43" s="198">
        <v>33539865.884060208</v>
      </c>
      <c r="F43" s="198">
        <v>27612348.851438597</v>
      </c>
      <c r="G43" s="198">
        <v>47564581.587356247</v>
      </c>
      <c r="H43" s="198">
        <v>18883344.340320278</v>
      </c>
      <c r="I43" s="198">
        <v>12955827.307698667</v>
      </c>
      <c r="J43" s="198">
        <v>1026299.4819185542</v>
      </c>
      <c r="K43" s="198">
        <v>10200720.057561463</v>
      </c>
      <c r="L43" s="198">
        <v>12231895.278224183</v>
      </c>
      <c r="M43" s="198">
        <v>64012.656853229295</v>
      </c>
      <c r="N43" s="307"/>
      <c r="O43" s="478"/>
      <c r="P43" s="478"/>
      <c r="Q43" s="478"/>
      <c r="R43" s="478"/>
      <c r="S43" s="478"/>
      <c r="T43" s="478"/>
      <c r="U43" s="45"/>
      <c r="V43" s="307"/>
      <c r="W43" s="307"/>
      <c r="X43" s="307"/>
      <c r="Y43" s="307"/>
      <c r="Z43" s="307"/>
      <c r="AA43" s="307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</row>
    <row r="44" spans="1:54" ht="18" customHeight="1">
      <c r="A44" s="42"/>
      <c r="B44" s="42" t="s">
        <v>978</v>
      </c>
      <c r="C44" s="6"/>
      <c r="D44" s="2"/>
      <c r="E44" s="198">
        <v>92671362.999887243</v>
      </c>
      <c r="F44" s="198">
        <v>72406151.014170438</v>
      </c>
      <c r="G44" s="198">
        <v>121331327.32452638</v>
      </c>
      <c r="H44" s="198">
        <v>50623504.538511328</v>
      </c>
      <c r="I44" s="198">
        <v>30358292.552794542</v>
      </c>
      <c r="J44" s="198">
        <v>2348723.1038236343</v>
      </c>
      <c r="K44" s="198">
        <v>62015320.340562411</v>
      </c>
      <c r="L44" s="198">
        <v>62067045.686135992</v>
      </c>
      <c r="M44" s="198">
        <v>598669.53009474045</v>
      </c>
      <c r="N44" s="307"/>
      <c r="O44" s="478"/>
      <c r="P44" s="478"/>
      <c r="Q44" s="478"/>
      <c r="R44" s="478"/>
      <c r="S44" s="478"/>
      <c r="T44" s="478"/>
      <c r="U44" s="45"/>
      <c r="V44" s="307"/>
      <c r="W44" s="307"/>
      <c r="X44" s="307"/>
      <c r="Y44" s="307"/>
      <c r="Z44" s="307"/>
      <c r="AA44" s="307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</row>
    <row r="45" spans="1:54" ht="18" customHeight="1">
      <c r="A45" s="42"/>
      <c r="B45" s="42" t="s">
        <v>979</v>
      </c>
      <c r="C45" s="6"/>
      <c r="D45" s="2"/>
      <c r="E45" s="198">
        <v>32712877.819311541</v>
      </c>
      <c r="F45" s="198">
        <v>28145282.758145306</v>
      </c>
      <c r="G45" s="198">
        <v>37137622.403234683</v>
      </c>
      <c r="H45" s="198">
        <v>9514040.0001515355</v>
      </c>
      <c r="I45" s="198">
        <v>4946444.9389853058</v>
      </c>
      <c r="J45" s="198">
        <v>1364479.7786729883</v>
      </c>
      <c r="K45" s="198">
        <v>3437600.3848155169</v>
      </c>
      <c r="L45" s="198">
        <v>4280379.8084263271</v>
      </c>
      <c r="M45" s="199">
        <v>0</v>
      </c>
      <c r="N45" s="307"/>
      <c r="O45" s="478"/>
      <c r="P45" s="478"/>
      <c r="Q45" s="478"/>
      <c r="R45" s="478"/>
      <c r="S45" s="478"/>
      <c r="T45" s="478"/>
      <c r="U45" s="45"/>
      <c r="V45" s="307"/>
      <c r="W45" s="307"/>
      <c r="X45" s="307"/>
      <c r="Y45" s="307"/>
      <c r="Z45" s="307"/>
      <c r="AA45" s="307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</row>
    <row r="46" spans="1:54" ht="18" customHeight="1">
      <c r="A46" s="42"/>
      <c r="B46" s="102" t="s">
        <v>35</v>
      </c>
      <c r="C46" s="6"/>
      <c r="D46" s="2"/>
      <c r="E46" s="198">
        <v>8332277.9152268777</v>
      </c>
      <c r="F46" s="198">
        <v>7632927.5933612939</v>
      </c>
      <c r="G46" s="198">
        <v>11602624.996596251</v>
      </c>
      <c r="H46" s="198">
        <v>4192542.6873928653</v>
      </c>
      <c r="I46" s="198">
        <v>3493192.3655272815</v>
      </c>
      <c r="J46" s="198">
        <v>123575.18101722718</v>
      </c>
      <c r="K46" s="198">
        <v>4031108.3396708136</v>
      </c>
      <c r="L46" s="198">
        <v>3903122.118910091</v>
      </c>
      <c r="M46" s="199">
        <v>28716.117620043402</v>
      </c>
      <c r="N46" s="307"/>
      <c r="O46" s="478"/>
      <c r="P46" s="478"/>
      <c r="Q46" s="478"/>
      <c r="R46" s="478"/>
      <c r="S46" s="478"/>
      <c r="T46" s="478"/>
      <c r="U46" s="45"/>
      <c r="V46" s="307"/>
      <c r="W46" s="307"/>
      <c r="X46" s="307"/>
      <c r="Y46" s="307"/>
      <c r="Z46" s="307"/>
      <c r="AA46" s="307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</row>
    <row r="47" spans="1:54" ht="18" customHeight="1">
      <c r="A47" s="1059" t="s">
        <v>36</v>
      </c>
      <c r="B47" s="1059"/>
      <c r="C47" s="6"/>
      <c r="D47" s="2"/>
      <c r="E47" s="198">
        <v>5907760.5880116392</v>
      </c>
      <c r="F47" s="198">
        <v>5311887.389813208</v>
      </c>
      <c r="G47" s="198">
        <v>5701571.6444919426</v>
      </c>
      <c r="H47" s="198">
        <v>648670.93994355295</v>
      </c>
      <c r="I47" s="198">
        <v>52797.741745119623</v>
      </c>
      <c r="J47" s="199">
        <v>4186.0572059309379</v>
      </c>
      <c r="K47" s="198">
        <v>1589079.7421338672</v>
      </c>
      <c r="L47" s="198">
        <v>1028005.83659975</v>
      </c>
      <c r="M47" s="199">
        <v>306273.27747523139</v>
      </c>
      <c r="N47" s="307"/>
      <c r="O47" s="478"/>
      <c r="P47" s="478"/>
      <c r="Q47" s="478"/>
      <c r="R47" s="478"/>
      <c r="S47" s="478"/>
      <c r="T47" s="478"/>
      <c r="U47" s="45"/>
      <c r="V47" s="307"/>
      <c r="W47" s="307"/>
      <c r="X47" s="307"/>
      <c r="Y47" s="307"/>
      <c r="Z47" s="307"/>
      <c r="AA47" s="307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</row>
    <row r="48" spans="1:54" ht="18" customHeight="1">
      <c r="A48" s="1045" t="s">
        <v>166</v>
      </c>
      <c r="B48" s="1045"/>
      <c r="C48" s="1045"/>
      <c r="D48" s="2"/>
      <c r="E48" s="198"/>
      <c r="F48" s="198"/>
      <c r="G48" s="198"/>
      <c r="H48" s="198"/>
      <c r="I48" s="198"/>
      <c r="J48" s="198"/>
      <c r="K48" s="198"/>
      <c r="L48" s="198"/>
      <c r="M48" s="198"/>
      <c r="N48" s="307"/>
      <c r="O48" s="478"/>
      <c r="P48" s="478"/>
      <c r="Q48" s="478"/>
      <c r="R48" s="478"/>
      <c r="S48" s="478"/>
      <c r="T48" s="478"/>
      <c r="U48" s="45"/>
      <c r="V48" s="307"/>
      <c r="W48" s="307"/>
      <c r="X48" s="307"/>
      <c r="Y48" s="307"/>
      <c r="Z48" s="307"/>
      <c r="AA48" s="307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</row>
    <row r="49" spans="1:54" ht="18" customHeight="1">
      <c r="A49" s="1059" t="s">
        <v>37</v>
      </c>
      <c r="B49" s="1059" t="s">
        <v>37</v>
      </c>
      <c r="C49" s="106"/>
      <c r="D49" s="2"/>
      <c r="E49" s="198">
        <v>339805776.44615376</v>
      </c>
      <c r="F49" s="198">
        <v>298449248.32604235</v>
      </c>
      <c r="G49" s="198">
        <v>461982141.02380913</v>
      </c>
      <c r="H49" s="198">
        <v>181565983.16660625</v>
      </c>
      <c r="I49" s="198">
        <v>140209455.04649439</v>
      </c>
      <c r="J49" s="198">
        <v>12957756.049734978</v>
      </c>
      <c r="K49" s="198">
        <v>358228791.69049567</v>
      </c>
      <c r="L49" s="198">
        <v>351624386.56555575</v>
      </c>
      <c r="M49" s="198">
        <v>1529070.7058357503</v>
      </c>
      <c r="N49" s="307"/>
      <c r="O49" s="478"/>
      <c r="P49" s="478"/>
      <c r="Q49" s="478"/>
      <c r="R49" s="478"/>
      <c r="S49" s="478"/>
      <c r="T49" s="478"/>
      <c r="U49" s="45"/>
      <c r="V49" s="307"/>
      <c r="W49" s="307"/>
      <c r="X49" s="307"/>
      <c r="Y49" s="307"/>
      <c r="Z49" s="307"/>
      <c r="AA49" s="307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</row>
    <row r="50" spans="1:54" ht="18" customHeight="1">
      <c r="A50" s="102"/>
      <c r="B50" s="102" t="s">
        <v>38</v>
      </c>
      <c r="C50" s="102"/>
      <c r="D50" s="46"/>
      <c r="E50" s="198">
        <v>131798565.600659</v>
      </c>
      <c r="F50" s="198">
        <v>118794664.67887628</v>
      </c>
      <c r="G50" s="198">
        <v>154530394.84491035</v>
      </c>
      <c r="H50" s="198">
        <v>45846608.286372021</v>
      </c>
      <c r="I50" s="198">
        <v>32842707.364589196</v>
      </c>
      <c r="J50" s="198">
        <v>9574556.4735649768</v>
      </c>
      <c r="K50" s="198">
        <v>60515981.747563295</v>
      </c>
      <c r="L50" s="198">
        <v>59289740.951954588</v>
      </c>
      <c r="M50" s="198">
        <v>689919.14883575041</v>
      </c>
      <c r="N50" s="307"/>
      <c r="O50" s="478"/>
      <c r="P50" s="478"/>
      <c r="Q50" s="478"/>
      <c r="R50" s="478"/>
      <c r="S50" s="478"/>
      <c r="T50" s="478"/>
      <c r="U50" s="45"/>
      <c r="V50" s="307"/>
      <c r="W50" s="307"/>
      <c r="X50" s="307"/>
      <c r="Y50" s="307"/>
      <c r="Z50" s="307"/>
      <c r="AA50" s="307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</row>
    <row r="51" spans="1:54" ht="18" customHeight="1">
      <c r="A51" s="102"/>
      <c r="B51" s="102" t="s">
        <v>39</v>
      </c>
      <c r="C51" s="102"/>
      <c r="D51" s="46"/>
      <c r="E51" s="198">
        <v>103271588.77692522</v>
      </c>
      <c r="F51" s="454">
        <v>87849905.216097265</v>
      </c>
      <c r="G51" s="198">
        <v>142123599.14391735</v>
      </c>
      <c r="H51" s="198">
        <v>59142745.804948866</v>
      </c>
      <c r="I51" s="198">
        <v>43721062.244120978</v>
      </c>
      <c r="J51" s="198">
        <v>1729138.0499695879</v>
      </c>
      <c r="K51" s="198">
        <v>176462938.67341548</v>
      </c>
      <c r="L51" s="198">
        <v>173046048.84625643</v>
      </c>
      <c r="M51" s="198">
        <v>276976</v>
      </c>
      <c r="N51" s="307"/>
      <c r="O51" s="478"/>
      <c r="P51" s="478"/>
      <c r="Q51" s="478"/>
      <c r="R51" s="478"/>
      <c r="S51" s="478"/>
      <c r="T51" s="478"/>
      <c r="U51" s="45"/>
      <c r="V51" s="307"/>
      <c r="W51" s="307"/>
      <c r="X51" s="307"/>
      <c r="Y51" s="307"/>
      <c r="Z51" s="307"/>
      <c r="AA51" s="307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</row>
    <row r="52" spans="1:54" ht="18" customHeight="1">
      <c r="A52" s="102"/>
      <c r="B52" s="102" t="s">
        <v>40</v>
      </c>
      <c r="C52" s="102"/>
      <c r="D52" s="46"/>
      <c r="E52" s="198">
        <v>104735622.06856929</v>
      </c>
      <c r="F52" s="454">
        <v>91804678.431068555</v>
      </c>
      <c r="G52" s="198">
        <v>165328147.03498146</v>
      </c>
      <c r="H52" s="198">
        <v>76576629.075285032</v>
      </c>
      <c r="I52" s="198">
        <v>63645685.43778424</v>
      </c>
      <c r="J52" s="198">
        <v>1654061.5262004146</v>
      </c>
      <c r="K52" s="198">
        <v>121249871.26951639</v>
      </c>
      <c r="L52" s="198">
        <v>119288596.76734471</v>
      </c>
      <c r="M52" s="198">
        <v>562175.55700000003</v>
      </c>
      <c r="N52" s="307"/>
      <c r="O52" s="478"/>
      <c r="P52" s="478"/>
      <c r="Q52" s="478"/>
      <c r="R52" s="478"/>
      <c r="S52" s="478"/>
      <c r="T52" s="478"/>
      <c r="U52" s="45"/>
      <c r="V52" s="307"/>
      <c r="W52" s="307"/>
      <c r="X52" s="307"/>
      <c r="Y52" s="307"/>
      <c r="Z52" s="307"/>
      <c r="AA52" s="307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</row>
    <row r="53" spans="1:54" ht="18" customHeight="1" thickBot="1">
      <c r="A53" s="1060" t="s">
        <v>41</v>
      </c>
      <c r="B53" s="1060"/>
      <c r="C53" s="104"/>
      <c r="D53" s="232"/>
      <c r="E53" s="202">
        <v>384558886.72242528</v>
      </c>
      <c r="F53" s="202">
        <v>293180650.03918219</v>
      </c>
      <c r="G53" s="202">
        <v>570417634.1946876</v>
      </c>
      <c r="H53" s="202">
        <v>293465725.49720383</v>
      </c>
      <c r="I53" s="202">
        <v>202087488.81396016</v>
      </c>
      <c r="J53" s="202">
        <v>11846814.24113266</v>
      </c>
      <c r="K53" s="202">
        <v>154833745.64047211</v>
      </c>
      <c r="L53" s="202">
        <v>149446367.01695561</v>
      </c>
      <c r="M53" s="202">
        <v>1005451.5229514397</v>
      </c>
      <c r="N53" s="307"/>
      <c r="O53" s="478"/>
      <c r="P53" s="478"/>
      <c r="Q53" s="478"/>
      <c r="R53" s="478"/>
      <c r="S53" s="478"/>
      <c r="T53" s="478"/>
      <c r="U53" s="45"/>
      <c r="V53" s="307"/>
      <c r="W53" s="307"/>
      <c r="X53" s="307"/>
      <c r="Y53" s="307"/>
      <c r="Z53" s="307"/>
      <c r="AA53" s="307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</row>
    <row r="54" spans="1:54" ht="15" customHeight="1">
      <c r="A54" s="161" t="s">
        <v>571</v>
      </c>
      <c r="I54" s="161" t="s">
        <v>361</v>
      </c>
      <c r="N54" s="307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</row>
    <row r="55" spans="1:54" ht="15.75" customHeight="1">
      <c r="A55" s="161" t="s">
        <v>362</v>
      </c>
      <c r="I55" s="1122" t="s">
        <v>501</v>
      </c>
      <c r="J55" s="1122"/>
      <c r="K55" s="1122"/>
      <c r="L55" s="1122"/>
      <c r="M55" s="1122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</row>
    <row r="56" spans="1:54" ht="12.75" customHeight="1">
      <c r="I56" s="1122"/>
      <c r="J56" s="1122"/>
      <c r="K56" s="1122"/>
      <c r="L56" s="1122"/>
      <c r="M56" s="1122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</row>
    <row r="57" spans="1:54" ht="12.75" customHeight="1"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</row>
    <row r="58" spans="1:54" ht="12.75" customHeight="1"/>
    <row r="59" spans="1:54" ht="12.75" customHeight="1"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</row>
    <row r="60" spans="1:54" ht="12.75" customHeight="1"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</row>
    <row r="61" spans="1:54" ht="16.5" customHeight="1">
      <c r="B61" s="42" t="s">
        <v>1006</v>
      </c>
      <c r="E61" s="15">
        <f>E37+E38</f>
        <v>128399467.02673915</v>
      </c>
      <c r="F61" s="15">
        <f t="shared" ref="F61:M61" si="1">F37+F38</f>
        <v>91787495.578101814</v>
      </c>
      <c r="G61" s="15">
        <f t="shared" si="1"/>
        <v>144680528.03367287</v>
      </c>
      <c r="H61" s="15">
        <f t="shared" si="1"/>
        <v>63949317.088436589</v>
      </c>
      <c r="I61" s="15">
        <f t="shared" si="1"/>
        <v>27337345.639799267</v>
      </c>
      <c r="J61" s="15">
        <f t="shared" si="1"/>
        <v>12612196.035654187</v>
      </c>
      <c r="K61" s="15">
        <f t="shared" si="1"/>
        <v>45545569.310185909</v>
      </c>
      <c r="L61" s="15">
        <f t="shared" si="1"/>
        <v>47012042.012870848</v>
      </c>
      <c r="M61" s="15">
        <f t="shared" si="1"/>
        <v>89438.700103738607</v>
      </c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</row>
    <row r="62" spans="1:54" ht="12.75" customHeight="1"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</row>
    <row r="63" spans="1:54" ht="12.75" customHeight="1"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</row>
    <row r="64" spans="1:54" ht="12.75" customHeight="1"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</row>
    <row r="65" spans="1:54" ht="12.75" customHeight="1"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</row>
    <row r="66" spans="1:54" s="44" customFormat="1" ht="12.75" customHeight="1">
      <c r="A66" s="14"/>
      <c r="B66" s="14"/>
      <c r="C66" s="14"/>
      <c r="D66" s="15"/>
      <c r="E66" s="15"/>
      <c r="F66" s="43"/>
      <c r="G66" s="43"/>
      <c r="H66" s="43"/>
      <c r="I66" s="43"/>
      <c r="J66" s="43"/>
      <c r="K66" s="43"/>
      <c r="L66" s="43"/>
      <c r="M66" s="43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</row>
    <row r="67" spans="1:54" ht="12.75" customHeight="1"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</row>
    <row r="68" spans="1:54" ht="19.5" customHeight="1">
      <c r="A68" s="43"/>
      <c r="B68" s="43"/>
      <c r="C68" s="43"/>
      <c r="D68" s="43"/>
      <c r="E68" s="43"/>
    </row>
    <row r="69" spans="1:54" ht="12.75" customHeight="1">
      <c r="A69" s="43"/>
      <c r="B69" s="43"/>
      <c r="C69" s="43"/>
      <c r="D69" s="43"/>
      <c r="E69" s="43"/>
    </row>
  </sheetData>
  <mergeCells count="36">
    <mergeCell ref="I55:M56"/>
    <mergeCell ref="A7:C7"/>
    <mergeCell ref="A6:C6"/>
    <mergeCell ref="G3:G5"/>
    <mergeCell ref="A3:C5"/>
    <mergeCell ref="E3:E5"/>
    <mergeCell ref="M3:M5"/>
    <mergeCell ref="K3:K5"/>
    <mergeCell ref="A49:B49"/>
    <mergeCell ref="A19:C19"/>
    <mergeCell ref="A53:B53"/>
    <mergeCell ref="A47:B47"/>
    <mergeCell ref="A16:C16"/>
    <mergeCell ref="L3:L5"/>
    <mergeCell ref="F3:F5"/>
    <mergeCell ref="H3:H5"/>
    <mergeCell ref="A48:C48"/>
    <mergeCell ref="A32:C32"/>
    <mergeCell ref="A13:C13"/>
    <mergeCell ref="A33:B33"/>
    <mergeCell ref="A23:C23"/>
    <mergeCell ref="A18:C18"/>
    <mergeCell ref="A20:C20"/>
    <mergeCell ref="A17:C17"/>
    <mergeCell ref="A14:C14"/>
    <mergeCell ref="A21:C21"/>
    <mergeCell ref="A15:C15"/>
    <mergeCell ref="A12:C12"/>
    <mergeCell ref="A26:C26"/>
    <mergeCell ref="A8:C8"/>
    <mergeCell ref="J3:J5"/>
    <mergeCell ref="I3:I5"/>
    <mergeCell ref="A10:C10"/>
    <mergeCell ref="A11:C11"/>
    <mergeCell ref="A9:C9"/>
    <mergeCell ref="A22:C22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8" max="4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B63"/>
  <sheetViews>
    <sheetView view="pageBreakPreview" topLeftCell="B2" zoomScaleNormal="50" zoomScaleSheetLayoutView="100" workbookViewId="0">
      <selection activeCell="A33" sqref="A33:C33"/>
    </sheetView>
  </sheetViews>
  <sheetFormatPr defaultRowHeight="15.75"/>
  <cols>
    <col min="1" max="1" width="2.28515625" style="14" customWidth="1"/>
    <col min="2" max="2" width="18.7109375" style="14" customWidth="1"/>
    <col min="3" max="3" width="2.28515625" style="14" customWidth="1"/>
    <col min="4" max="4" width="1.7109375" style="15" customWidth="1"/>
    <col min="5" max="6" width="17.140625" style="43" customWidth="1"/>
    <col min="7" max="7" width="20.42578125" style="43" customWidth="1"/>
    <col min="8" max="8" width="17.140625" style="43" customWidth="1"/>
    <col min="9" max="9" width="18.28515625" style="43" customWidth="1"/>
    <col min="10" max="10" width="16.42578125" style="43" customWidth="1"/>
    <col min="11" max="13" width="18.28515625" style="43" customWidth="1"/>
    <col min="14" max="14" width="14.140625" style="43" bestFit="1" customWidth="1"/>
    <col min="15" max="16384" width="9.140625" style="43"/>
  </cols>
  <sheetData>
    <row r="1" spans="1:54" s="159" customFormat="1" ht="34.5" customHeight="1">
      <c r="A1" s="1067" t="s">
        <v>572</v>
      </c>
      <c r="B1" s="1067"/>
      <c r="C1" s="1067"/>
      <c r="D1" s="1067"/>
      <c r="E1" s="1067"/>
      <c r="F1" s="1067"/>
      <c r="G1" s="1067"/>
      <c r="H1" s="1067"/>
      <c r="I1" s="1063" t="s">
        <v>319</v>
      </c>
      <c r="J1" s="1063"/>
      <c r="K1" s="1063"/>
      <c r="L1" s="1063"/>
      <c r="M1" s="1063"/>
    </row>
    <row r="2" spans="1:54" ht="12.95" customHeight="1" thickBot="1">
      <c r="A2" s="479"/>
      <c r="B2" s="161"/>
      <c r="C2" s="161"/>
      <c r="D2" s="162"/>
      <c r="M2" s="299" t="s">
        <v>351</v>
      </c>
    </row>
    <row r="3" spans="1:54" s="254" customFormat="1" ht="15" customHeight="1">
      <c r="A3" s="1042" t="s">
        <v>2</v>
      </c>
      <c r="B3" s="1042"/>
      <c r="C3" s="1042"/>
      <c r="D3" s="165"/>
      <c r="E3" s="1039" t="s">
        <v>356</v>
      </c>
      <c r="F3" s="1039" t="s">
        <v>357</v>
      </c>
      <c r="G3" s="1039" t="s">
        <v>548</v>
      </c>
      <c r="H3" s="1039" t="s">
        <v>358</v>
      </c>
      <c r="I3" s="1050" t="s">
        <v>359</v>
      </c>
      <c r="J3" s="1050" t="s">
        <v>518</v>
      </c>
      <c r="K3" s="1123" t="s">
        <v>1007</v>
      </c>
      <c r="L3" s="1084" t="s">
        <v>1008</v>
      </c>
      <c r="M3" s="1046" t="s">
        <v>360</v>
      </c>
    </row>
    <row r="4" spans="1:54" s="254" customFormat="1" ht="15" customHeight="1">
      <c r="A4" s="1043"/>
      <c r="B4" s="1043"/>
      <c r="C4" s="1043"/>
      <c r="D4" s="170"/>
      <c r="E4" s="1040"/>
      <c r="F4" s="1040"/>
      <c r="G4" s="1040"/>
      <c r="H4" s="1040"/>
      <c r="I4" s="1051"/>
      <c r="J4" s="1051"/>
      <c r="K4" s="1124"/>
      <c r="L4" s="1086"/>
      <c r="M4" s="1047"/>
    </row>
    <row r="5" spans="1:54" s="259" customFormat="1" ht="48.75" customHeight="1">
      <c r="A5" s="1044"/>
      <c r="B5" s="1044"/>
      <c r="C5" s="1044"/>
      <c r="D5" s="174"/>
      <c r="E5" s="1041"/>
      <c r="F5" s="1041"/>
      <c r="G5" s="1041"/>
      <c r="H5" s="1041"/>
      <c r="I5" s="1052"/>
      <c r="J5" s="1052"/>
      <c r="K5" s="1125"/>
      <c r="L5" s="1088"/>
      <c r="M5" s="1048"/>
    </row>
    <row r="6" spans="1:54" s="181" customFormat="1" ht="12.75" hidden="1" customHeight="1">
      <c r="A6" s="1049" t="s">
        <v>878</v>
      </c>
      <c r="B6" s="1049"/>
      <c r="C6" s="1049"/>
      <c r="D6" s="2"/>
      <c r="E6" s="178">
        <f t="shared" ref="E6:E11" si="0">F6-G6+H6+I6-J6-K6</f>
        <v>-1360985419</v>
      </c>
      <c r="F6" s="178">
        <f t="shared" ref="F6:F11" si="1">G6-H6+I6+J6-K6-M6</f>
        <v>126226820</v>
      </c>
      <c r="G6" s="179">
        <v>741559210</v>
      </c>
      <c r="H6" s="179">
        <v>200806813</v>
      </c>
      <c r="I6" s="179">
        <v>134398980</v>
      </c>
      <c r="J6" s="179">
        <v>554575873</v>
      </c>
      <c r="K6" s="179">
        <v>526282949</v>
      </c>
      <c r="L6" s="179"/>
      <c r="M6" s="179">
        <v>577217481</v>
      </c>
      <c r="N6" s="307">
        <f>G6-H6</f>
        <v>540752397</v>
      </c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307"/>
      <c r="AQ6" s="307"/>
      <c r="AR6" s="307"/>
      <c r="AS6" s="307"/>
      <c r="AT6" s="307"/>
      <c r="AU6" s="307"/>
      <c r="AV6" s="307"/>
      <c r="AW6" s="307"/>
      <c r="AX6" s="307"/>
      <c r="AY6" s="307"/>
      <c r="AZ6" s="307"/>
      <c r="BA6" s="307"/>
      <c r="BB6" s="307"/>
    </row>
    <row r="7" spans="1:54" s="181" customFormat="1" ht="12.75" hidden="1" customHeight="1">
      <c r="A7" s="1045" t="s">
        <v>879</v>
      </c>
      <c r="B7" s="1045"/>
      <c r="C7" s="1045"/>
      <c r="D7" s="2"/>
      <c r="E7" s="182">
        <f t="shared" si="0"/>
        <v>-1243916157.9331326</v>
      </c>
      <c r="F7" s="182">
        <f t="shared" si="1"/>
        <v>119186128.76965982</v>
      </c>
      <c r="G7" s="183">
        <v>756432558.290663</v>
      </c>
      <c r="H7" s="183">
        <v>271812621.98691934</v>
      </c>
      <c r="I7" s="183">
        <v>123272356.01037998</v>
      </c>
      <c r="J7" s="183">
        <v>501494769.53363603</v>
      </c>
      <c r="K7" s="183">
        <v>500259936.87579286</v>
      </c>
      <c r="L7" s="183"/>
      <c r="M7" s="183">
        <v>489940996.20230705</v>
      </c>
      <c r="N7" s="307">
        <f t="shared" ref="N7:N13" si="2">G7-H7</f>
        <v>484619936.30374366</v>
      </c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307"/>
      <c r="AR7" s="307"/>
      <c r="AS7" s="307"/>
      <c r="AT7" s="307"/>
      <c r="AU7" s="307"/>
      <c r="AV7" s="307"/>
      <c r="AW7" s="307"/>
      <c r="AX7" s="307"/>
      <c r="AY7" s="307"/>
      <c r="AZ7" s="307"/>
      <c r="BA7" s="307"/>
      <c r="BB7" s="307"/>
    </row>
    <row r="8" spans="1:54" s="181" customFormat="1" ht="12.75" hidden="1" customHeight="1">
      <c r="A8" s="1045" t="s">
        <v>917</v>
      </c>
      <c r="B8" s="1045"/>
      <c r="C8" s="1045"/>
      <c r="D8" s="2"/>
      <c r="E8" s="182">
        <f t="shared" si="0"/>
        <v>-1272689981</v>
      </c>
      <c r="F8" s="182">
        <f t="shared" si="1"/>
        <v>121896435</v>
      </c>
      <c r="G8" s="183">
        <v>664797824</v>
      </c>
      <c r="H8" s="183">
        <v>171446835</v>
      </c>
      <c r="I8" s="183">
        <v>94437596</v>
      </c>
      <c r="J8" s="183">
        <v>506459891</v>
      </c>
      <c r="K8" s="183">
        <v>489213132</v>
      </c>
      <c r="L8" s="183"/>
      <c r="M8" s="183">
        <v>483138909</v>
      </c>
      <c r="N8" s="307">
        <f t="shared" si="2"/>
        <v>493350989</v>
      </c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307"/>
      <c r="AQ8" s="307"/>
      <c r="AR8" s="307"/>
      <c r="AS8" s="307"/>
      <c r="AT8" s="307"/>
      <c r="AU8" s="307"/>
      <c r="AV8" s="307"/>
      <c r="AW8" s="307"/>
      <c r="AX8" s="307"/>
      <c r="AY8" s="307"/>
      <c r="AZ8" s="307"/>
      <c r="BA8" s="307"/>
      <c r="BB8" s="307"/>
    </row>
    <row r="9" spans="1:54" s="181" customFormat="1" ht="12.75" hidden="1" customHeight="1">
      <c r="A9" s="1045" t="s">
        <v>918</v>
      </c>
      <c r="B9" s="1045"/>
      <c r="C9" s="1045"/>
      <c r="D9" s="2"/>
      <c r="E9" s="182">
        <f t="shared" si="0"/>
        <v>-1064502111.8444388</v>
      </c>
      <c r="F9" s="182">
        <f t="shared" si="1"/>
        <v>54053922.637355268</v>
      </c>
      <c r="G9" s="183">
        <v>618526174.8069942</v>
      </c>
      <c r="H9" s="183">
        <v>229549165.78038287</v>
      </c>
      <c r="I9" s="183">
        <v>91350274.64845255</v>
      </c>
      <c r="J9" s="183">
        <v>401820999.30479008</v>
      </c>
      <c r="K9" s="183">
        <v>419108300.79884535</v>
      </c>
      <c r="L9" s="183"/>
      <c r="M9" s="183">
        <v>408986059.54365325</v>
      </c>
      <c r="N9" s="307">
        <f t="shared" si="2"/>
        <v>388977009.02661133</v>
      </c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/>
      <c r="AR9" s="307"/>
      <c r="AS9" s="307"/>
      <c r="AT9" s="307"/>
      <c r="AU9" s="307"/>
      <c r="AV9" s="307"/>
      <c r="AW9" s="307"/>
      <c r="AX9" s="307"/>
      <c r="AY9" s="307"/>
      <c r="AZ9" s="307"/>
      <c r="BA9" s="307"/>
      <c r="BB9" s="307"/>
    </row>
    <row r="10" spans="1:54" s="181" customFormat="1" ht="12.75" hidden="1" customHeight="1">
      <c r="A10" s="1045" t="s">
        <v>919</v>
      </c>
      <c r="B10" s="1045"/>
      <c r="C10" s="1045"/>
      <c r="D10" s="2"/>
      <c r="E10" s="182">
        <f t="shared" si="0"/>
        <v>-1227979088.485152</v>
      </c>
      <c r="F10" s="182">
        <f t="shared" si="1"/>
        <v>17516259.56893599</v>
      </c>
      <c r="G10" s="183">
        <v>702432333.95259309</v>
      </c>
      <c r="H10" s="183">
        <v>276989951.66201019</v>
      </c>
      <c r="I10" s="183">
        <v>100773783.08861336</v>
      </c>
      <c r="J10" s="183">
        <v>444122840.59282225</v>
      </c>
      <c r="K10" s="183">
        <v>476703908.25929618</v>
      </c>
      <c r="L10" s="183"/>
      <c r="M10" s="183">
        <v>476118838.14378631</v>
      </c>
      <c r="N10" s="307">
        <f t="shared" si="2"/>
        <v>425442382.2905829</v>
      </c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  <c r="BA10" s="307"/>
      <c r="BB10" s="307"/>
    </row>
    <row r="11" spans="1:54" s="181" customFormat="1" ht="13.35" hidden="1" customHeight="1">
      <c r="A11" s="1045" t="s">
        <v>920</v>
      </c>
      <c r="B11" s="1045"/>
      <c r="C11" s="1045"/>
      <c r="D11" s="2"/>
      <c r="E11" s="182">
        <f t="shared" si="0"/>
        <v>-614163758.02412343</v>
      </c>
      <c r="F11" s="182">
        <f t="shared" si="1"/>
        <v>529227099.5126642</v>
      </c>
      <c r="G11" s="50">
        <v>774876938.08685613</v>
      </c>
      <c r="H11" s="185">
        <v>318129140.68098992</v>
      </c>
      <c r="I11" s="50">
        <v>35521358.976925708</v>
      </c>
      <c r="J11" s="50">
        <v>381497471.03714108</v>
      </c>
      <c r="K11" s="50">
        <v>340666948.07070595</v>
      </c>
      <c r="L11" s="50"/>
      <c r="M11" s="50">
        <v>3872579.8365629241</v>
      </c>
      <c r="N11" s="307">
        <f t="shared" si="2"/>
        <v>456747797.40586621</v>
      </c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B11" s="307"/>
      <c r="AC11" s="307"/>
      <c r="AD11" s="307"/>
      <c r="AE11" s="307"/>
      <c r="AF11" s="307"/>
      <c r="AG11" s="307"/>
      <c r="AH11" s="307"/>
      <c r="AI11" s="307"/>
      <c r="AJ11" s="307"/>
      <c r="AK11" s="307"/>
      <c r="AL11" s="307"/>
      <c r="AM11" s="307"/>
      <c r="AN11" s="307"/>
      <c r="AO11" s="307"/>
      <c r="AP11" s="307"/>
      <c r="AQ11" s="307"/>
      <c r="AR11" s="307"/>
      <c r="AS11" s="307"/>
      <c r="AT11" s="307"/>
      <c r="AU11" s="307"/>
      <c r="AV11" s="307"/>
      <c r="AW11" s="307"/>
      <c r="AX11" s="307"/>
      <c r="AY11" s="307"/>
      <c r="AZ11" s="307"/>
      <c r="BA11" s="307"/>
      <c r="BB11" s="307"/>
    </row>
    <row r="12" spans="1:54" s="181" customFormat="1" ht="13.35" hidden="1" customHeight="1">
      <c r="A12" s="1045" t="s">
        <v>921</v>
      </c>
      <c r="B12" s="1045"/>
      <c r="C12" s="1045"/>
      <c r="D12" s="2"/>
      <c r="E12" s="50">
        <v>552581020.29235148</v>
      </c>
      <c r="F12" s="50">
        <v>552581020.29235148</v>
      </c>
      <c r="G12" s="50">
        <v>894111596.32216477</v>
      </c>
      <c r="H12" s="185">
        <v>407598370.52959192</v>
      </c>
      <c r="I12" s="50">
        <v>27358185.305937532</v>
      </c>
      <c r="J12" s="50">
        <v>415806488.11875683</v>
      </c>
      <c r="K12" s="50">
        <v>372508410.50904661</v>
      </c>
      <c r="L12" s="50"/>
      <c r="M12" s="50">
        <v>4588468.4158692267</v>
      </c>
      <c r="N12" s="307">
        <f t="shared" si="2"/>
        <v>486513225.79257286</v>
      </c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7"/>
      <c r="AR12" s="307"/>
      <c r="AS12" s="307"/>
      <c r="AT12" s="307"/>
      <c r="AU12" s="307"/>
      <c r="AV12" s="307"/>
      <c r="AW12" s="307"/>
      <c r="AX12" s="307"/>
      <c r="AY12" s="307"/>
      <c r="AZ12" s="307"/>
      <c r="BA12" s="307"/>
      <c r="BB12" s="307"/>
    </row>
    <row r="13" spans="1:54" s="181" customFormat="1" ht="17.25" hidden="1" customHeight="1">
      <c r="A13" s="1045" t="s">
        <v>922</v>
      </c>
      <c r="B13" s="1045"/>
      <c r="C13" s="1045"/>
      <c r="D13" s="2"/>
      <c r="E13" s="185">
        <v>0</v>
      </c>
      <c r="F13" s="308">
        <v>601944046.60906851</v>
      </c>
      <c r="G13" s="185">
        <v>964138796.51983845</v>
      </c>
      <c r="H13" s="185">
        <v>420174749.07216549</v>
      </c>
      <c r="I13" s="185">
        <v>0</v>
      </c>
      <c r="J13" s="219">
        <v>35762875.215576738</v>
      </c>
      <c r="K13" s="219">
        <v>0</v>
      </c>
      <c r="L13" s="219">
        <v>0</v>
      </c>
      <c r="M13" s="219">
        <v>4368036.0241957745</v>
      </c>
      <c r="N13" s="307">
        <f t="shared" si="2"/>
        <v>543964047.44767296</v>
      </c>
      <c r="O13" s="307"/>
      <c r="P13" s="307"/>
      <c r="Q13" s="307"/>
      <c r="R13" s="307"/>
      <c r="S13" s="307"/>
      <c r="T13" s="307"/>
      <c r="U13" s="307"/>
      <c r="V13" s="307"/>
      <c r="W13" s="307"/>
      <c r="X13" s="307"/>
      <c r="Y13" s="307"/>
      <c r="Z13" s="307"/>
      <c r="AA13" s="307"/>
      <c r="AB13" s="307"/>
      <c r="AC13" s="307"/>
      <c r="AD13" s="307"/>
      <c r="AE13" s="307"/>
      <c r="AF13" s="307"/>
      <c r="AG13" s="307"/>
      <c r="AH13" s="307"/>
      <c r="AI13" s="307"/>
      <c r="AJ13" s="307"/>
      <c r="AK13" s="307"/>
      <c r="AL13" s="307"/>
      <c r="AM13" s="307"/>
      <c r="AN13" s="307"/>
      <c r="AO13" s="307"/>
      <c r="AP13" s="307"/>
      <c r="AQ13" s="307"/>
      <c r="AR13" s="307"/>
      <c r="AS13" s="307"/>
      <c r="AT13" s="307"/>
      <c r="AU13" s="307"/>
      <c r="AV13" s="307"/>
      <c r="AW13" s="307"/>
      <c r="AX13" s="307"/>
      <c r="AY13" s="307"/>
      <c r="AZ13" s="307"/>
      <c r="BA13" s="307"/>
      <c r="BB13" s="307"/>
    </row>
    <row r="14" spans="1:54" s="181" customFormat="1" ht="17.25" hidden="1" customHeight="1">
      <c r="A14" s="1045" t="s">
        <v>923</v>
      </c>
      <c r="B14" s="1045"/>
      <c r="C14" s="1045"/>
      <c r="D14" s="2"/>
      <c r="E14" s="185">
        <v>0</v>
      </c>
      <c r="F14" s="183">
        <v>577199200.16932869</v>
      </c>
      <c r="G14" s="50">
        <v>983599304.593889</v>
      </c>
      <c r="H14" s="185">
        <v>430278692.11617327</v>
      </c>
      <c r="I14" s="185">
        <v>0</v>
      </c>
      <c r="J14" s="50">
        <v>22681192.851184607</v>
      </c>
      <c r="K14" s="50">
        <v>383445661.14301842</v>
      </c>
      <c r="L14" s="50">
        <v>377850606.00065422</v>
      </c>
      <c r="M14" s="50">
        <v>4397660.3019358907</v>
      </c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307"/>
      <c r="AL14" s="307"/>
      <c r="AM14" s="307"/>
      <c r="AN14" s="307"/>
      <c r="AO14" s="307"/>
      <c r="AP14" s="307"/>
      <c r="AQ14" s="307"/>
      <c r="AR14" s="307"/>
      <c r="AS14" s="307"/>
      <c r="AT14" s="307"/>
      <c r="AU14" s="307"/>
      <c r="AV14" s="307"/>
      <c r="AW14" s="307"/>
      <c r="AX14" s="307"/>
      <c r="AY14" s="307"/>
      <c r="AZ14" s="307"/>
      <c r="BA14" s="307"/>
      <c r="BB14" s="307"/>
    </row>
    <row r="15" spans="1:54" s="181" customFormat="1" ht="17.25" hidden="1" customHeight="1">
      <c r="A15" s="1045" t="s">
        <v>924</v>
      </c>
      <c r="B15" s="1045"/>
      <c r="C15" s="1045"/>
      <c r="D15" s="2"/>
      <c r="E15" s="185">
        <v>0</v>
      </c>
      <c r="F15" s="183">
        <v>591176187.09769225</v>
      </c>
      <c r="G15" s="50">
        <v>968305206.06731093</v>
      </c>
      <c r="H15" s="185">
        <v>425949152.6498071</v>
      </c>
      <c r="I15" s="185">
        <v>0</v>
      </c>
      <c r="J15" s="218">
        <v>37406337.186333112</v>
      </c>
      <c r="K15" s="218">
        <v>426671623.98629969</v>
      </c>
      <c r="L15" s="218">
        <v>408187718.46355063</v>
      </c>
      <c r="M15" s="218">
        <v>7070109.0288936626</v>
      </c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307"/>
      <c r="AZ15" s="307"/>
      <c r="BA15" s="307"/>
      <c r="BB15" s="307"/>
    </row>
    <row r="16" spans="1:54" s="181" customFormat="1" ht="17.25" hidden="1" customHeight="1">
      <c r="A16" s="1045" t="s">
        <v>925</v>
      </c>
      <c r="B16" s="1045"/>
      <c r="C16" s="1045"/>
      <c r="D16" s="2"/>
      <c r="E16" s="185">
        <v>579860441.43710458</v>
      </c>
      <c r="F16" s="183">
        <v>521853082.56788772</v>
      </c>
      <c r="G16" s="50">
        <v>868105175.52775121</v>
      </c>
      <c r="H16" s="50">
        <v>357466959.9643718</v>
      </c>
      <c r="I16" s="50">
        <v>299459601.09515411</v>
      </c>
      <c r="J16" s="218">
        <v>21692557.30789056</v>
      </c>
      <c r="K16" s="218">
        <v>502300405.08922678</v>
      </c>
      <c r="L16" s="218">
        <v>505889501.15825289</v>
      </c>
      <c r="M16" s="218">
        <v>6888594.2343562962</v>
      </c>
      <c r="N16" s="307"/>
      <c r="O16" s="478"/>
      <c r="P16" s="478"/>
      <c r="Q16" s="478"/>
      <c r="R16" s="478"/>
      <c r="S16" s="478"/>
      <c r="T16" s="478"/>
      <c r="U16" s="307"/>
      <c r="V16" s="307"/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07"/>
      <c r="AR16" s="307"/>
      <c r="AS16" s="307"/>
      <c r="AT16" s="307"/>
      <c r="AU16" s="307"/>
      <c r="AV16" s="307"/>
      <c r="AW16" s="307"/>
      <c r="AX16" s="307"/>
      <c r="AY16" s="307"/>
      <c r="AZ16" s="307"/>
      <c r="BA16" s="307"/>
      <c r="BB16" s="307"/>
    </row>
    <row r="17" spans="1:54" s="181" customFormat="1" ht="18" hidden="1" customHeight="1">
      <c r="A17" s="1045" t="s">
        <v>926</v>
      </c>
      <c r="B17" s="1045"/>
      <c r="C17" s="1045"/>
      <c r="D17" s="2"/>
      <c r="E17" s="250">
        <v>681935234.71638656</v>
      </c>
      <c r="F17" s="250">
        <v>590578353.62427771</v>
      </c>
      <c r="G17" s="250">
        <v>937044383.52443826</v>
      </c>
      <c r="H17" s="250">
        <v>381261277.62549567</v>
      </c>
      <c r="I17" s="250">
        <v>289904396.53338641</v>
      </c>
      <c r="J17" s="306">
        <v>18475678.485761065</v>
      </c>
      <c r="K17" s="306">
        <v>596990781.119326</v>
      </c>
      <c r="L17" s="306">
        <v>578160728.5131588</v>
      </c>
      <c r="M17" s="306">
        <v>2510483.3665946699</v>
      </c>
      <c r="N17" s="307"/>
      <c r="O17" s="478"/>
      <c r="P17" s="478"/>
      <c r="Q17" s="478"/>
      <c r="R17" s="478"/>
      <c r="S17" s="478"/>
      <c r="T17" s="478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/>
      <c r="AO17" s="307"/>
      <c r="AP17" s="307"/>
      <c r="AQ17" s="307"/>
      <c r="AR17" s="307"/>
      <c r="AS17" s="307"/>
      <c r="AT17" s="307"/>
      <c r="AU17" s="307"/>
      <c r="AV17" s="307"/>
      <c r="AW17" s="307"/>
      <c r="AX17" s="307"/>
      <c r="AY17" s="307"/>
      <c r="AZ17" s="307"/>
      <c r="BA17" s="307"/>
      <c r="BB17" s="307"/>
    </row>
    <row r="18" spans="1:54" s="181" customFormat="1" ht="15" customHeight="1">
      <c r="A18" s="1045" t="s">
        <v>927</v>
      </c>
      <c r="B18" s="1045"/>
      <c r="C18" s="1045"/>
      <c r="D18" s="2"/>
      <c r="E18" s="310">
        <v>0</v>
      </c>
      <c r="F18" s="301">
        <v>607232241.20353246</v>
      </c>
      <c r="G18" s="301">
        <v>1003221608.936448</v>
      </c>
      <c r="H18" s="301">
        <v>403309013.92628628</v>
      </c>
      <c r="I18" s="310">
        <v>0</v>
      </c>
      <c r="J18" s="301">
        <v>6972609.8170829285</v>
      </c>
      <c r="K18" s="301">
        <v>543367712.19140029</v>
      </c>
      <c r="L18" s="301">
        <v>539216484.37587118</v>
      </c>
      <c r="M18" s="301">
        <v>3804191.4392418195</v>
      </c>
      <c r="N18" s="307"/>
      <c r="O18" s="478"/>
      <c r="P18" s="478"/>
      <c r="Q18" s="478"/>
      <c r="R18" s="478"/>
      <c r="S18" s="478"/>
      <c r="T18" s="478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307"/>
      <c r="BB18" s="307"/>
    </row>
    <row r="19" spans="1:54" s="181" customFormat="1" ht="15" customHeight="1">
      <c r="A19" s="1045" t="s">
        <v>928</v>
      </c>
      <c r="B19" s="1045"/>
      <c r="C19" s="1045"/>
      <c r="D19" s="2"/>
      <c r="E19" s="301">
        <v>683633555.04922509</v>
      </c>
      <c r="F19" s="301">
        <v>574744237.52682424</v>
      </c>
      <c r="G19" s="301">
        <v>970849266.94598389</v>
      </c>
      <c r="H19" s="301">
        <v>419903502.28074831</v>
      </c>
      <c r="I19" s="301">
        <v>311014184.75834781</v>
      </c>
      <c r="J19" s="195">
        <v>26626161.534641959</v>
      </c>
      <c r="K19" s="195">
        <v>471136516.85751724</v>
      </c>
      <c r="L19" s="195">
        <v>472749175.82649487</v>
      </c>
      <c r="M19" s="195">
        <v>1215029.7040749842</v>
      </c>
      <c r="N19" s="307"/>
      <c r="O19" s="478"/>
      <c r="P19" s="478"/>
      <c r="Q19" s="478"/>
      <c r="R19" s="478"/>
      <c r="S19" s="478"/>
      <c r="T19" s="478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</row>
    <row r="20" spans="1:54" s="181" customFormat="1" ht="15" customHeight="1">
      <c r="A20" s="1045" t="s">
        <v>929</v>
      </c>
      <c r="B20" s="1045"/>
      <c r="C20" s="1045"/>
      <c r="D20" s="2"/>
      <c r="E20" s="50">
        <v>662761579.58153081</v>
      </c>
      <c r="F20" s="50">
        <v>567799791.59006059</v>
      </c>
      <c r="G20" s="50">
        <v>973437226.63850653</v>
      </c>
      <c r="H20" s="50">
        <v>440547245.66964597</v>
      </c>
      <c r="I20" s="50">
        <v>345585457.67817688</v>
      </c>
      <c r="J20" s="218">
        <v>19356673.986337218</v>
      </c>
      <c r="K20" s="218">
        <v>472565988.36896783</v>
      </c>
      <c r="L20" s="218">
        <v>453305260.32758719</v>
      </c>
      <c r="M20" s="218">
        <v>3707591.4065191075</v>
      </c>
      <c r="N20" s="307"/>
      <c r="O20" s="478"/>
      <c r="P20" s="478"/>
      <c r="Q20" s="478"/>
      <c r="R20" s="478"/>
      <c r="S20" s="478"/>
      <c r="T20" s="478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</row>
    <row r="21" spans="1:54" s="181" customFormat="1" ht="15" customHeight="1">
      <c r="A21" s="1045" t="s">
        <v>930</v>
      </c>
      <c r="B21" s="1045"/>
      <c r="C21" s="1045"/>
      <c r="D21" s="2"/>
      <c r="E21" s="301">
        <v>716262327.50647795</v>
      </c>
      <c r="F21" s="301">
        <v>610787773.83475637</v>
      </c>
      <c r="G21" s="301">
        <v>1030147265.4051361</v>
      </c>
      <c r="H21" s="301">
        <v>454560295.94557261</v>
      </c>
      <c r="I21" s="301">
        <v>349085742.27385134</v>
      </c>
      <c r="J21" s="195">
        <v>20125074.550239943</v>
      </c>
      <c r="K21" s="195">
        <v>467124506.29757822</v>
      </c>
      <c r="L21" s="195">
        <v>449083899.65039593</v>
      </c>
      <c r="M21" s="195">
        <v>2964876.8222299484</v>
      </c>
      <c r="N21" s="307"/>
      <c r="O21" s="478"/>
      <c r="P21" s="478"/>
      <c r="Q21" s="478"/>
      <c r="R21" s="478"/>
      <c r="S21" s="478"/>
      <c r="T21" s="478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  <c r="AG21" s="307"/>
      <c r="AH21" s="307"/>
      <c r="AI21" s="307"/>
      <c r="AJ21" s="307"/>
      <c r="AK21" s="307"/>
      <c r="AL21" s="307"/>
      <c r="AM21" s="307"/>
      <c r="AN21" s="307"/>
      <c r="AO21" s="307"/>
      <c r="AP21" s="307"/>
      <c r="AQ21" s="307"/>
      <c r="AR21" s="307"/>
      <c r="AS21" s="307"/>
      <c r="AT21" s="307"/>
      <c r="AU21" s="307"/>
      <c r="AV21" s="307"/>
      <c r="AW21" s="307"/>
      <c r="AX21" s="307"/>
      <c r="AY21" s="307"/>
      <c r="AZ21" s="307"/>
      <c r="BA21" s="307"/>
      <c r="BB21" s="307"/>
    </row>
    <row r="22" spans="1:54" s="181" customFormat="1" ht="17.25" customHeight="1">
      <c r="A22" s="1045" t="s">
        <v>931</v>
      </c>
      <c r="B22" s="1045"/>
      <c r="C22" s="1045"/>
      <c r="D22" s="2"/>
      <c r="E22" s="250">
        <v>724364663.16857815</v>
      </c>
      <c r="F22" s="250">
        <v>591629898.36522436</v>
      </c>
      <c r="G22" s="250">
        <v>1032399775.2184964</v>
      </c>
      <c r="H22" s="250">
        <v>475031708.663809</v>
      </c>
      <c r="I22" s="250">
        <v>342296943.86045474</v>
      </c>
      <c r="J22" s="306">
        <v>24804570.290867642</v>
      </c>
      <c r="K22" s="306">
        <v>513062537.33096856</v>
      </c>
      <c r="L22" s="306">
        <v>501070753.58251137</v>
      </c>
      <c r="M22" s="306">
        <v>2534522.2287871907</v>
      </c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7"/>
      <c r="AB22" s="307"/>
      <c r="AC22" s="307"/>
      <c r="AD22" s="307"/>
      <c r="AE22" s="307"/>
      <c r="AF22" s="307"/>
      <c r="AG22" s="307"/>
      <c r="AH22" s="307"/>
      <c r="AI22" s="307"/>
      <c r="AJ22" s="307"/>
      <c r="AK22" s="307"/>
      <c r="AL22" s="307"/>
      <c r="AM22" s="307"/>
      <c r="AN22" s="307"/>
      <c r="AO22" s="307"/>
      <c r="AP22" s="307"/>
      <c r="AQ22" s="307"/>
      <c r="AR22" s="307"/>
      <c r="AS22" s="307"/>
      <c r="AT22" s="307"/>
      <c r="AU22" s="307"/>
      <c r="AV22" s="307"/>
      <c r="AW22" s="307"/>
      <c r="AX22" s="307"/>
      <c r="AY22" s="307"/>
      <c r="AZ22" s="307"/>
      <c r="BA22" s="307"/>
      <c r="BB22" s="307"/>
    </row>
    <row r="23" spans="1:54" ht="13.35" customHeight="1">
      <c r="A23" s="1045" t="s">
        <v>19</v>
      </c>
      <c r="B23" s="1045"/>
      <c r="C23" s="1045"/>
      <c r="D23" s="2"/>
      <c r="E23" s="250"/>
      <c r="F23" s="250"/>
      <c r="G23" s="250"/>
      <c r="H23" s="250"/>
      <c r="I23" s="250"/>
      <c r="J23" s="250"/>
      <c r="K23" s="250"/>
      <c r="L23" s="250"/>
      <c r="M23" s="250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</row>
    <row r="24" spans="1:54" ht="13.35" customHeight="1">
      <c r="A24" s="102"/>
      <c r="B24" s="42" t="s">
        <v>932</v>
      </c>
      <c r="C24" s="102"/>
      <c r="D24" s="46"/>
      <c r="E24" s="480">
        <v>185350687.18377122</v>
      </c>
      <c r="F24" s="480">
        <v>145711698.48979121</v>
      </c>
      <c r="G24" s="480">
        <v>223789471.01492915</v>
      </c>
      <c r="H24" s="480">
        <v>77646818.125693068</v>
      </c>
      <c r="I24" s="480">
        <v>38007829.431713037</v>
      </c>
      <c r="J24" s="480">
        <v>5666958.1888550911</v>
      </c>
      <c r="K24" s="480">
        <v>48501375.912180766</v>
      </c>
      <c r="L24" s="480">
        <v>54216927.490676224</v>
      </c>
      <c r="M24" s="480">
        <v>382361.00980441814</v>
      </c>
      <c r="N24" s="484"/>
      <c r="O24" s="478"/>
      <c r="P24" s="478"/>
      <c r="Q24" s="478"/>
      <c r="R24" s="478"/>
      <c r="S24" s="478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</row>
    <row r="25" spans="1:54" ht="13.35" customHeight="1">
      <c r="A25" s="102"/>
      <c r="B25" s="42" t="s">
        <v>933</v>
      </c>
      <c r="C25" s="102"/>
      <c r="D25" s="46"/>
      <c r="E25" s="480">
        <v>114474724.24026625</v>
      </c>
      <c r="F25" s="480">
        <v>89286677.543931007</v>
      </c>
      <c r="G25" s="480">
        <v>149251815.35248274</v>
      </c>
      <c r="H25" s="480">
        <v>66877236.967161074</v>
      </c>
      <c r="I25" s="480">
        <v>41689190.270825841</v>
      </c>
      <c r="J25" s="480">
        <v>4147508.4500946142</v>
      </c>
      <c r="K25" s="480">
        <v>45210327.051537223</v>
      </c>
      <c r="L25" s="480">
        <v>42349812.120659634</v>
      </c>
      <c r="M25" s="480">
        <v>95924.222362728644</v>
      </c>
      <c r="N25" s="484"/>
      <c r="O25" s="478"/>
      <c r="P25" s="478"/>
      <c r="Q25" s="478"/>
      <c r="R25" s="478"/>
      <c r="S25" s="478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</row>
    <row r="26" spans="1:54" ht="13.35" customHeight="1">
      <c r="A26" s="102"/>
      <c r="B26" s="42" t="s">
        <v>934</v>
      </c>
      <c r="C26" s="102"/>
      <c r="D26" s="46"/>
      <c r="E26" s="480">
        <v>162674789.31907305</v>
      </c>
      <c r="F26" s="480">
        <v>127610794.67618486</v>
      </c>
      <c r="G26" s="480">
        <v>225400426.61804605</v>
      </c>
      <c r="H26" s="480">
        <v>108530200.1388232</v>
      </c>
      <c r="I26" s="480">
        <v>73466205.495935023</v>
      </c>
      <c r="J26" s="480">
        <v>7233059.855330985</v>
      </c>
      <c r="K26" s="480">
        <v>77903907.714387104</v>
      </c>
      <c r="L26" s="480">
        <v>74308651.832135871</v>
      </c>
      <c r="M26" s="480">
        <v>87747.540620043394</v>
      </c>
      <c r="N26" s="484"/>
      <c r="O26" s="478"/>
      <c r="P26" s="478"/>
      <c r="Q26" s="478"/>
      <c r="R26" s="478"/>
      <c r="S26" s="478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</row>
    <row r="27" spans="1:54" ht="13.35" customHeight="1">
      <c r="A27" s="102"/>
      <c r="B27" s="42" t="s">
        <v>935</v>
      </c>
      <c r="C27" s="102"/>
      <c r="D27" s="46"/>
      <c r="E27" s="480">
        <v>82448042.525641873</v>
      </c>
      <c r="F27" s="480">
        <v>65846536.883490786</v>
      </c>
      <c r="G27" s="480">
        <v>132061696.13660546</v>
      </c>
      <c r="H27" s="480">
        <v>67516814.165088579</v>
      </c>
      <c r="I27" s="480">
        <v>50915308.522937484</v>
      </c>
      <c r="J27" s="480">
        <v>1105091.3775869466</v>
      </c>
      <c r="K27" s="480">
        <v>45736288.02754885</v>
      </c>
      <c r="L27" s="480">
        <v>44880878.457161911</v>
      </c>
      <c r="M27" s="491">
        <v>658846.03599999996</v>
      </c>
      <c r="N27" s="484"/>
      <c r="O27" s="478"/>
      <c r="P27" s="478"/>
      <c r="Q27" s="478"/>
      <c r="R27" s="478"/>
      <c r="S27" s="478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</row>
    <row r="28" spans="1:54" ht="13.35" customHeight="1">
      <c r="A28" s="102"/>
      <c r="B28" s="42" t="s">
        <v>936</v>
      </c>
      <c r="C28" s="102"/>
      <c r="D28" s="46"/>
      <c r="E28" s="480">
        <v>93090144.763826579</v>
      </c>
      <c r="F28" s="480">
        <v>79629866.667826563</v>
      </c>
      <c r="G28" s="480">
        <v>155351367.09743366</v>
      </c>
      <c r="H28" s="480">
        <v>84922426.343043402</v>
      </c>
      <c r="I28" s="480">
        <v>71462148.247043386</v>
      </c>
      <c r="J28" s="480">
        <v>6651952.4189999998</v>
      </c>
      <c r="K28" s="480">
        <v>78092173.141313776</v>
      </c>
      <c r="L28" s="480">
        <v>74610532.22687757</v>
      </c>
      <c r="M28" s="480">
        <v>932667.42</v>
      </c>
      <c r="N28" s="484"/>
      <c r="O28" s="478"/>
      <c r="P28" s="478"/>
      <c r="Q28" s="478"/>
      <c r="R28" s="478"/>
      <c r="S28" s="478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</row>
    <row r="29" spans="1:54" ht="13.35" customHeight="1">
      <c r="A29" s="102"/>
      <c r="B29" s="42" t="s">
        <v>937</v>
      </c>
      <c r="C29" s="102"/>
      <c r="D29" s="46"/>
      <c r="E29" s="480">
        <v>86326275.136000007</v>
      </c>
      <c r="F29" s="480">
        <v>83544324.104000017</v>
      </c>
      <c r="G29" s="480">
        <v>146544998.99900001</v>
      </c>
      <c r="H29" s="480">
        <v>69538212.923999995</v>
      </c>
      <c r="I29" s="480">
        <v>66756261.892000012</v>
      </c>
      <c r="J29" s="491">
        <v>0</v>
      </c>
      <c r="K29" s="480">
        <v>217618465.48400003</v>
      </c>
      <c r="L29" s="480">
        <v>210703951.45499998</v>
      </c>
      <c r="M29" s="480">
        <v>376976</v>
      </c>
      <c r="N29" s="484"/>
      <c r="O29" s="478"/>
      <c r="P29" s="478"/>
      <c r="Q29" s="478"/>
      <c r="R29" s="478"/>
      <c r="S29" s="478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</row>
    <row r="30" spans="1:54" ht="13.35" customHeight="1">
      <c r="A30" s="1045" t="s">
        <v>20</v>
      </c>
      <c r="B30" s="1045"/>
      <c r="C30" s="1045"/>
      <c r="D30" s="2"/>
      <c r="E30" s="480"/>
      <c r="F30" s="480"/>
      <c r="G30" s="480"/>
      <c r="H30" s="480"/>
      <c r="I30" s="480"/>
      <c r="J30" s="480"/>
      <c r="K30" s="480"/>
      <c r="L30" s="480"/>
      <c r="M30" s="480"/>
      <c r="N30" s="484"/>
      <c r="O30" s="478"/>
      <c r="P30" s="478"/>
      <c r="Q30" s="478"/>
      <c r="R30" s="478"/>
      <c r="S30" s="478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</row>
    <row r="31" spans="1:54" ht="13.35" customHeight="1">
      <c r="A31" s="102"/>
      <c r="B31" s="62" t="s">
        <v>490</v>
      </c>
      <c r="C31" s="102"/>
      <c r="D31" s="46"/>
      <c r="E31" s="480">
        <v>34441622.944052465</v>
      </c>
      <c r="F31" s="480">
        <v>20799641.472043596</v>
      </c>
      <c r="G31" s="480">
        <v>32993175.958301868</v>
      </c>
      <c r="H31" s="480">
        <v>27611646.333546415</v>
      </c>
      <c r="I31" s="480">
        <v>13969664.861537566</v>
      </c>
      <c r="J31" s="480">
        <v>3301367.3460543202</v>
      </c>
      <c r="K31" s="480">
        <v>28377881.635135561</v>
      </c>
      <c r="L31" s="480">
        <v>16261137.133901734</v>
      </c>
      <c r="M31" s="491">
        <v>0</v>
      </c>
      <c r="N31" s="484"/>
      <c r="O31" s="478"/>
      <c r="P31" s="478"/>
      <c r="Q31" s="478"/>
      <c r="R31" s="478"/>
      <c r="S31" s="478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</row>
    <row r="32" spans="1:54" ht="13.35" customHeight="1">
      <c r="A32" s="102"/>
      <c r="B32" s="62" t="s">
        <v>491</v>
      </c>
      <c r="C32" s="102"/>
      <c r="D32" s="46"/>
      <c r="E32" s="480">
        <v>17370096.192910433</v>
      </c>
      <c r="F32" s="480">
        <v>13852712.996331254</v>
      </c>
      <c r="G32" s="480">
        <v>19750353.366953999</v>
      </c>
      <c r="H32" s="480">
        <v>7003415.3546412271</v>
      </c>
      <c r="I32" s="480">
        <v>3486032.1580620445</v>
      </c>
      <c r="J32" s="480">
        <v>663733.0233937155</v>
      </c>
      <c r="K32" s="480">
        <v>2821338.1929502478</v>
      </c>
      <c r="L32" s="480">
        <v>2379296.2323254729</v>
      </c>
      <c r="M32" s="491">
        <v>0</v>
      </c>
      <c r="N32" s="484"/>
      <c r="O32" s="478"/>
      <c r="P32" s="478"/>
      <c r="Q32" s="478"/>
      <c r="R32" s="478"/>
      <c r="S32" s="478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</row>
    <row r="33" spans="1:54" ht="13.35" customHeight="1">
      <c r="A33" s="42"/>
      <c r="B33" s="62" t="s">
        <v>492</v>
      </c>
      <c r="C33" s="42"/>
      <c r="D33" s="46"/>
      <c r="E33" s="480">
        <v>45301524.077595815</v>
      </c>
      <c r="F33" s="480">
        <v>34029827.12750262</v>
      </c>
      <c r="G33" s="480">
        <v>53232495.864319444</v>
      </c>
      <c r="H33" s="480">
        <v>20171633.674195323</v>
      </c>
      <c r="I33" s="480">
        <v>8899936.7241021264</v>
      </c>
      <c r="J33" s="480">
        <v>863427.04112421477</v>
      </c>
      <c r="K33" s="480">
        <v>8297612.5578714563</v>
      </c>
      <c r="L33" s="480">
        <v>8192074.6616171887</v>
      </c>
      <c r="M33" s="491">
        <v>0</v>
      </c>
      <c r="N33" s="484"/>
      <c r="O33" s="478"/>
      <c r="P33" s="478"/>
      <c r="Q33" s="478"/>
      <c r="R33" s="478"/>
      <c r="S33" s="478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</row>
    <row r="34" spans="1:54" ht="13.35" customHeight="1">
      <c r="A34" s="42"/>
      <c r="B34" s="62" t="s">
        <v>493</v>
      </c>
      <c r="C34" s="42"/>
      <c r="D34" s="46"/>
      <c r="E34" s="480">
        <v>97189818.895926565</v>
      </c>
      <c r="F34" s="480">
        <v>78389397.77149792</v>
      </c>
      <c r="G34" s="480">
        <v>122257725.64798141</v>
      </c>
      <c r="H34" s="480">
        <v>46427040.679038167</v>
      </c>
      <c r="I34" s="480">
        <v>27626619.554609489</v>
      </c>
      <c r="J34" s="480">
        <v>2013817.9000109171</v>
      </c>
      <c r="K34" s="480">
        <v>27056883.336864602</v>
      </c>
      <c r="L34" s="480">
        <v>26141555.612372242</v>
      </c>
      <c r="M34" s="480">
        <v>370432.82194850408</v>
      </c>
      <c r="N34" s="484"/>
      <c r="O34" s="478"/>
      <c r="P34" s="478"/>
      <c r="Q34" s="478"/>
      <c r="R34" s="478"/>
      <c r="S34" s="478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</row>
    <row r="35" spans="1:54" ht="13.35" customHeight="1">
      <c r="A35" s="42"/>
      <c r="B35" s="62" t="s">
        <v>494</v>
      </c>
      <c r="C35" s="42"/>
      <c r="D35" s="46"/>
      <c r="E35" s="480">
        <v>82455040.595925197</v>
      </c>
      <c r="F35" s="480">
        <v>64855245.893147744</v>
      </c>
      <c r="G35" s="480">
        <v>121645858.72129603</v>
      </c>
      <c r="H35" s="480">
        <v>57811574.692999102</v>
      </c>
      <c r="I35" s="480">
        <v>40211779.990221612</v>
      </c>
      <c r="J35" s="480">
        <v>2548445.421817787</v>
      </c>
      <c r="K35" s="480">
        <v>41365128.06875857</v>
      </c>
      <c r="L35" s="480">
        <v>42757390.528886721</v>
      </c>
      <c r="M35" s="480">
        <v>135221.09683868612</v>
      </c>
      <c r="N35" s="484"/>
      <c r="O35" s="478"/>
      <c r="P35" s="478"/>
      <c r="Q35" s="478"/>
      <c r="R35" s="478"/>
      <c r="S35" s="478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</row>
    <row r="36" spans="1:54" ht="13.35" customHeight="1">
      <c r="A36" s="42"/>
      <c r="B36" s="62" t="s">
        <v>495</v>
      </c>
      <c r="C36" s="42"/>
      <c r="D36" s="46"/>
      <c r="E36" s="480">
        <v>135970003.8116875</v>
      </c>
      <c r="F36" s="480">
        <v>105461714.75506778</v>
      </c>
      <c r="G36" s="480">
        <v>189415575.01224077</v>
      </c>
      <c r="H36" s="480">
        <v>86615232.524091542</v>
      </c>
      <c r="I36" s="480">
        <v>56106943.467471935</v>
      </c>
      <c r="J36" s="480">
        <v>5750433.9780381098</v>
      </c>
      <c r="K36" s="480">
        <v>51465777.892868765</v>
      </c>
      <c r="L36" s="480">
        <v>54553474.172988169</v>
      </c>
      <c r="M36" s="480">
        <v>1365.431</v>
      </c>
      <c r="N36" s="484"/>
      <c r="O36" s="478"/>
      <c r="P36" s="478"/>
      <c r="Q36" s="478"/>
      <c r="R36" s="478"/>
      <c r="S36" s="478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</row>
    <row r="37" spans="1:54" ht="13.35" customHeight="1">
      <c r="A37" s="42"/>
      <c r="B37" s="62" t="s">
        <v>496</v>
      </c>
      <c r="C37" s="42"/>
      <c r="D37" s="46"/>
      <c r="E37" s="480">
        <v>78116641.969018787</v>
      </c>
      <c r="F37" s="480">
        <v>62901164.33021792</v>
      </c>
      <c r="G37" s="480">
        <v>113368331.6706073</v>
      </c>
      <c r="H37" s="480">
        <v>48862687.931438401</v>
      </c>
      <c r="I37" s="480">
        <v>33647210.292637579</v>
      </c>
      <c r="J37" s="480">
        <v>1762716.4534285732</v>
      </c>
      <c r="K37" s="480">
        <v>36183937.819201723</v>
      </c>
      <c r="L37" s="480">
        <v>39511421.027581245</v>
      </c>
      <c r="M37" s="480">
        <v>39712.654000000002</v>
      </c>
      <c r="N37" s="484"/>
      <c r="O37" s="478"/>
      <c r="P37" s="478"/>
      <c r="Q37" s="478"/>
      <c r="R37" s="478"/>
      <c r="S37" s="478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</row>
    <row r="38" spans="1:54" ht="13.35" customHeight="1">
      <c r="A38" s="42"/>
      <c r="B38" s="62" t="s">
        <v>497</v>
      </c>
      <c r="C38" s="42"/>
      <c r="D38" s="46"/>
      <c r="E38" s="480">
        <v>61240997.986462072</v>
      </c>
      <c r="F38" s="480">
        <v>52412105.184415489</v>
      </c>
      <c r="G38" s="480">
        <v>99162569.066796169</v>
      </c>
      <c r="H38" s="480">
        <v>48869324.982859008</v>
      </c>
      <c r="I38" s="480">
        <v>40040432.180812404</v>
      </c>
      <c r="J38" s="480">
        <v>595445.90899999999</v>
      </c>
      <c r="K38" s="480">
        <v>52561575.413316794</v>
      </c>
      <c r="L38" s="480">
        <v>50475984.664838426</v>
      </c>
      <c r="M38" s="480">
        <v>562175.55700000003</v>
      </c>
      <c r="N38" s="484"/>
      <c r="O38" s="478"/>
      <c r="P38" s="478"/>
      <c r="Q38" s="478"/>
      <c r="R38" s="478"/>
      <c r="S38" s="478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</row>
    <row r="39" spans="1:54" ht="13.35" customHeight="1">
      <c r="A39" s="42"/>
      <c r="B39" s="62" t="s">
        <v>498</v>
      </c>
      <c r="C39" s="42"/>
      <c r="D39" s="46"/>
      <c r="E39" s="480">
        <v>84981513.378999978</v>
      </c>
      <c r="F39" s="480">
        <v>74567432.690000013</v>
      </c>
      <c r="G39" s="480">
        <v>132898050.14399996</v>
      </c>
      <c r="H39" s="480">
        <v>64776679.239000008</v>
      </c>
      <c r="I39" s="480">
        <v>54362598.550000004</v>
      </c>
      <c r="J39" s="480">
        <v>7305183.2180000003</v>
      </c>
      <c r="K39" s="480">
        <v>97245615.782999977</v>
      </c>
      <c r="L39" s="480">
        <v>97714944.584000006</v>
      </c>
      <c r="M39" s="480">
        <v>389792.63199999998</v>
      </c>
      <c r="N39" s="484"/>
      <c r="O39" s="478"/>
      <c r="P39" s="478"/>
      <c r="Q39" s="478"/>
      <c r="R39" s="478"/>
      <c r="S39" s="478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</row>
    <row r="40" spans="1:54" ht="13.35" customHeight="1">
      <c r="A40" s="42"/>
      <c r="B40" s="62" t="s">
        <v>435</v>
      </c>
      <c r="C40" s="42"/>
      <c r="D40" s="46"/>
      <c r="E40" s="480">
        <v>87297403.316000015</v>
      </c>
      <c r="F40" s="480">
        <v>84360656.145000011</v>
      </c>
      <c r="G40" s="480">
        <v>147675639.76600003</v>
      </c>
      <c r="H40" s="480">
        <v>66882473.251999997</v>
      </c>
      <c r="I40" s="480">
        <v>63945726.081000008</v>
      </c>
      <c r="J40" s="480">
        <v>0</v>
      </c>
      <c r="K40" s="480">
        <v>167686786.63100001</v>
      </c>
      <c r="L40" s="480">
        <v>163083474.96399999</v>
      </c>
      <c r="M40" s="480">
        <v>1035822.036</v>
      </c>
      <c r="N40" s="484"/>
      <c r="O40" s="478"/>
      <c r="P40" s="478"/>
      <c r="Q40" s="478"/>
      <c r="R40" s="478"/>
      <c r="S40" s="478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</row>
    <row r="41" spans="1:54" ht="13.35" customHeight="1">
      <c r="A41" s="1045" t="s">
        <v>21</v>
      </c>
      <c r="B41" s="1045"/>
      <c r="C41" s="1045"/>
      <c r="D41" s="46"/>
      <c r="E41" s="480"/>
      <c r="F41" s="480"/>
      <c r="G41" s="480"/>
      <c r="H41" s="480"/>
      <c r="I41" s="480"/>
      <c r="J41" s="480"/>
      <c r="K41" s="480"/>
      <c r="L41" s="480"/>
      <c r="M41" s="480"/>
      <c r="N41" s="484"/>
      <c r="O41" s="478"/>
      <c r="P41" s="478"/>
      <c r="Q41" s="478"/>
      <c r="R41" s="478"/>
      <c r="S41" s="478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</row>
    <row r="42" spans="1:54" ht="13.35" customHeight="1">
      <c r="A42" s="42"/>
      <c r="B42" s="62" t="s">
        <v>490</v>
      </c>
      <c r="C42" s="42"/>
      <c r="D42" s="46"/>
      <c r="E42" s="480">
        <v>17975094.440165952</v>
      </c>
      <c r="F42" s="480">
        <v>11212781.532430589</v>
      </c>
      <c r="G42" s="480">
        <v>26649888.85569926</v>
      </c>
      <c r="H42" s="480">
        <v>12288098.8808138</v>
      </c>
      <c r="I42" s="480">
        <v>5525785.9730784288</v>
      </c>
      <c r="J42" s="480">
        <v>125773.99188556278</v>
      </c>
      <c r="K42" s="480">
        <v>10042764.892372943</v>
      </c>
      <c r="L42" s="480">
        <v>13317547.326713394</v>
      </c>
      <c r="M42" s="491">
        <v>0</v>
      </c>
      <c r="N42" s="484"/>
      <c r="O42" s="478"/>
      <c r="P42" s="478"/>
      <c r="Q42" s="478"/>
      <c r="R42" s="478"/>
      <c r="S42" s="478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</row>
    <row r="43" spans="1:54" ht="13.35" customHeight="1">
      <c r="A43" s="42"/>
      <c r="B43" s="62" t="s">
        <v>491</v>
      </c>
      <c r="C43" s="42"/>
      <c r="D43" s="46"/>
      <c r="E43" s="480">
        <v>17257896.461425189</v>
      </c>
      <c r="F43" s="480">
        <v>13144957.222582558</v>
      </c>
      <c r="G43" s="480">
        <v>22191188.001109812</v>
      </c>
      <c r="H43" s="480">
        <v>7931334.8267548382</v>
      </c>
      <c r="I43" s="480">
        <v>3818395.5879121944</v>
      </c>
      <c r="J43" s="480">
        <v>39605.144954573523</v>
      </c>
      <c r="K43" s="480">
        <v>3275896.2669425346</v>
      </c>
      <c r="L43" s="480">
        <v>4430397.3636695407</v>
      </c>
      <c r="M43" s="491">
        <v>0</v>
      </c>
      <c r="N43" s="487"/>
      <c r="O43" s="478"/>
      <c r="P43" s="478"/>
      <c r="Q43" s="478"/>
      <c r="R43" s="478"/>
      <c r="S43" s="478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</row>
    <row r="44" spans="1:54" ht="13.35" customHeight="1">
      <c r="A44" s="42"/>
      <c r="B44" s="62" t="s">
        <v>492</v>
      </c>
      <c r="C44" s="42"/>
      <c r="D44" s="46"/>
      <c r="E44" s="480">
        <v>49605492.697370887</v>
      </c>
      <c r="F44" s="480">
        <v>37006949.065375276</v>
      </c>
      <c r="G44" s="480">
        <v>62254535.320188515</v>
      </c>
      <c r="H44" s="480">
        <v>24744377.059638169</v>
      </c>
      <c r="I44" s="480">
        <v>12145833.427642589</v>
      </c>
      <c r="J44" s="480">
        <v>1512857.7330594333</v>
      </c>
      <c r="K44" s="480">
        <v>9577484.526910523</v>
      </c>
      <c r="L44" s="480">
        <v>11276152.753669776</v>
      </c>
      <c r="M44" s="480">
        <v>317398.70147523138</v>
      </c>
      <c r="N44" s="484"/>
      <c r="O44" s="478"/>
      <c r="P44" s="478"/>
      <c r="Q44" s="478"/>
      <c r="R44" s="478"/>
      <c r="S44" s="478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</row>
    <row r="45" spans="1:54" ht="13.35" customHeight="1">
      <c r="A45" s="102"/>
      <c r="B45" s="62" t="s">
        <v>493</v>
      </c>
      <c r="C45" s="102"/>
      <c r="D45" s="46"/>
      <c r="E45" s="480">
        <v>92455038.199550375</v>
      </c>
      <c r="F45" s="480">
        <v>71658057.07883133</v>
      </c>
      <c r="G45" s="480">
        <v>120223902.73882428</v>
      </c>
      <c r="H45" s="480">
        <v>49262018.897013001</v>
      </c>
      <c r="I45" s="480">
        <v>28465037.776293937</v>
      </c>
      <c r="J45" s="480">
        <v>1378997.2046516654</v>
      </c>
      <c r="K45" s="480">
        <v>24710810.938137963</v>
      </c>
      <c r="L45" s="480">
        <v>25294606.812201507</v>
      </c>
      <c r="M45" s="491">
        <v>99028.093568013152</v>
      </c>
      <c r="N45" s="484"/>
      <c r="O45" s="478"/>
      <c r="P45" s="478"/>
      <c r="Q45" s="478"/>
      <c r="R45" s="478"/>
      <c r="S45" s="478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</row>
    <row r="46" spans="1:54" ht="13.35" customHeight="1">
      <c r="A46" s="102"/>
      <c r="B46" s="62" t="s">
        <v>494</v>
      </c>
      <c r="C46" s="102"/>
      <c r="D46" s="46"/>
      <c r="E46" s="480">
        <v>80732796.331920534</v>
      </c>
      <c r="F46" s="480">
        <v>64319247.700855166</v>
      </c>
      <c r="G46" s="480">
        <v>118969659.97510611</v>
      </c>
      <c r="H46" s="480">
        <v>53210125.755079933</v>
      </c>
      <c r="I46" s="480">
        <v>36796577.124014601</v>
      </c>
      <c r="J46" s="480">
        <v>1601580.0256534864</v>
      </c>
      <c r="K46" s="480">
        <v>41247143.745345265</v>
      </c>
      <c r="L46" s="480">
        <v>44254787.361408599</v>
      </c>
      <c r="M46" s="480">
        <v>34222.928760990617</v>
      </c>
      <c r="N46" s="484"/>
      <c r="O46" s="478"/>
      <c r="P46" s="478"/>
      <c r="Q46" s="478"/>
      <c r="R46" s="478"/>
      <c r="S46" s="478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</row>
    <row r="47" spans="1:54" ht="13.35" customHeight="1">
      <c r="A47" s="102"/>
      <c r="B47" s="62" t="s">
        <v>495</v>
      </c>
      <c r="C47" s="102"/>
      <c r="D47" s="46"/>
      <c r="E47" s="480">
        <v>141760150.8049649</v>
      </c>
      <c r="F47" s="480">
        <v>110716373.26376428</v>
      </c>
      <c r="G47" s="480">
        <v>194540893.8654153</v>
      </c>
      <c r="H47" s="480">
        <v>92026062.631780267</v>
      </c>
      <c r="I47" s="480">
        <v>60982285.090579726</v>
      </c>
      <c r="J47" s="480">
        <v>5365247.7013787348</v>
      </c>
      <c r="K47" s="480">
        <v>59974194.836011603</v>
      </c>
      <c r="L47" s="480">
        <v>57081530.881277941</v>
      </c>
      <c r="M47" s="480">
        <v>56369.62598295504</v>
      </c>
      <c r="N47" s="484"/>
      <c r="O47" s="478"/>
      <c r="P47" s="478"/>
      <c r="Q47" s="478"/>
      <c r="R47" s="478"/>
      <c r="S47" s="478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</row>
    <row r="48" spans="1:54" ht="13.35" customHeight="1">
      <c r="A48" s="102"/>
      <c r="B48" s="62" t="s">
        <v>496</v>
      </c>
      <c r="C48" s="102"/>
      <c r="D48" s="46"/>
      <c r="E48" s="480">
        <v>72457530.398013309</v>
      </c>
      <c r="F48" s="480">
        <v>57634529.054610938</v>
      </c>
      <c r="G48" s="480">
        <v>97650485.425336391</v>
      </c>
      <c r="H48" s="480">
        <v>44531107.075553313</v>
      </c>
      <c r="I48" s="480">
        <v>29708105.732150987</v>
      </c>
      <c r="J48" s="480">
        <v>1029789.9828959435</v>
      </c>
      <c r="K48" s="480">
        <v>35120649.907333598</v>
      </c>
      <c r="L48" s="480">
        <v>31595576.53140166</v>
      </c>
      <c r="M48" s="480">
        <v>39712.654000000002</v>
      </c>
      <c r="N48" s="478"/>
      <c r="O48" s="478"/>
      <c r="P48" s="478"/>
      <c r="Q48" s="478"/>
      <c r="R48" s="478"/>
      <c r="S48" s="478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</row>
    <row r="49" spans="1:54" ht="13.35" customHeight="1">
      <c r="A49" s="102"/>
      <c r="B49" s="62" t="s">
        <v>497</v>
      </c>
      <c r="C49" s="102"/>
      <c r="D49" s="46"/>
      <c r="E49" s="480">
        <v>68406260.269167751</v>
      </c>
      <c r="F49" s="480">
        <v>56784655.860774212</v>
      </c>
      <c r="G49" s="480">
        <v>103438280.48781732</v>
      </c>
      <c r="H49" s="480">
        <v>53961672.789175868</v>
      </c>
      <c r="I49" s="480">
        <v>42340068.380782336</v>
      </c>
      <c r="J49" s="480">
        <v>3834719.3253882388</v>
      </c>
      <c r="K49" s="480">
        <v>52593644.329913341</v>
      </c>
      <c r="L49" s="480">
        <v>49007394.630168773</v>
      </c>
      <c r="M49" s="480">
        <v>112920.863</v>
      </c>
      <c r="N49" s="478"/>
      <c r="O49" s="478"/>
      <c r="P49" s="478"/>
      <c r="Q49" s="478"/>
      <c r="R49" s="478"/>
      <c r="S49" s="478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</row>
    <row r="50" spans="1:54" ht="13.35" customHeight="1">
      <c r="A50" s="102"/>
      <c r="B50" s="62" t="s">
        <v>498</v>
      </c>
      <c r="C50" s="102"/>
      <c r="D50" s="46"/>
      <c r="E50" s="480">
        <v>92903543.82600002</v>
      </c>
      <c r="F50" s="480">
        <v>79664722.026000023</v>
      </c>
      <c r="G50" s="480">
        <v>148138981.65700004</v>
      </c>
      <c r="H50" s="480">
        <v>73756194.784000009</v>
      </c>
      <c r="I50" s="480">
        <v>60517372.983999997</v>
      </c>
      <c r="J50" s="480">
        <v>3792029.335</v>
      </c>
      <c r="K50" s="480">
        <v>105084905.12200001</v>
      </c>
      <c r="L50" s="480">
        <v>102755951.97800003</v>
      </c>
      <c r="M50" s="480">
        <v>839047.326</v>
      </c>
      <c r="N50" s="478"/>
      <c r="O50" s="478"/>
      <c r="P50" s="478"/>
      <c r="Q50" s="478"/>
      <c r="R50" s="478"/>
      <c r="S50" s="478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</row>
    <row r="51" spans="1:54" ht="13.35" customHeight="1">
      <c r="A51" s="102"/>
      <c r="B51" s="62" t="s">
        <v>435</v>
      </c>
      <c r="C51" s="102"/>
      <c r="D51" s="46"/>
      <c r="E51" s="480">
        <v>90810859.74000001</v>
      </c>
      <c r="F51" s="480">
        <v>89487625.560000002</v>
      </c>
      <c r="G51" s="480">
        <v>138341958.89200002</v>
      </c>
      <c r="H51" s="480">
        <v>63320715.964000002</v>
      </c>
      <c r="I51" s="480">
        <v>61997481.784000009</v>
      </c>
      <c r="J51" s="480">
        <v>6123969.8459999999</v>
      </c>
      <c r="K51" s="480">
        <v>171435042.766</v>
      </c>
      <c r="L51" s="480">
        <v>162056807.94400001</v>
      </c>
      <c r="M51" s="480">
        <v>1035822.036</v>
      </c>
      <c r="N51" s="478"/>
      <c r="O51" s="478"/>
      <c r="P51" s="478"/>
      <c r="Q51" s="478"/>
      <c r="R51" s="478"/>
      <c r="S51" s="478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</row>
    <row r="52" spans="1:54" ht="13.35" customHeight="1">
      <c r="A52" s="1045" t="s">
        <v>22</v>
      </c>
      <c r="B52" s="1045"/>
      <c r="C52" s="1045"/>
      <c r="D52" s="2"/>
      <c r="E52" s="480"/>
      <c r="F52" s="480"/>
      <c r="G52" s="480"/>
      <c r="H52" s="480"/>
      <c r="I52" s="480"/>
      <c r="J52" s="480"/>
      <c r="K52" s="480"/>
      <c r="L52" s="480"/>
      <c r="M52" s="480"/>
      <c r="N52" s="478"/>
      <c r="O52" s="478"/>
      <c r="P52" s="478"/>
      <c r="Q52" s="478"/>
      <c r="R52" s="478"/>
      <c r="S52" s="478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</row>
    <row r="53" spans="1:54" ht="13.35" customHeight="1">
      <c r="A53" s="44"/>
      <c r="B53" s="62" t="s">
        <v>490</v>
      </c>
      <c r="C53" s="44"/>
      <c r="D53" s="231"/>
      <c r="E53" s="480">
        <v>21221920.598389901</v>
      </c>
      <c r="F53" s="480">
        <v>19054469.655740205</v>
      </c>
      <c r="G53" s="480">
        <v>22545503.68302951</v>
      </c>
      <c r="H53" s="480">
        <v>3083198.2808123659</v>
      </c>
      <c r="I53" s="480">
        <v>915747.33816268167</v>
      </c>
      <c r="J53" s="480">
        <v>780265.23060012516</v>
      </c>
      <c r="K53" s="480">
        <v>556481.63549165358</v>
      </c>
      <c r="L53" s="480">
        <v>1744582.6125686986</v>
      </c>
      <c r="M53" s="491">
        <v>0</v>
      </c>
      <c r="N53" s="478"/>
      <c r="O53" s="478"/>
      <c r="P53" s="478"/>
      <c r="Q53" s="478"/>
      <c r="R53" s="478"/>
      <c r="S53" s="478"/>
    </row>
    <row r="54" spans="1:54" ht="13.35" customHeight="1">
      <c r="A54" s="6"/>
      <c r="B54" s="62" t="s">
        <v>491</v>
      </c>
      <c r="C54" s="6"/>
      <c r="D54" s="2"/>
      <c r="E54" s="480">
        <v>20269257.9240354</v>
      </c>
      <c r="F54" s="480">
        <v>17687380.577203128</v>
      </c>
      <c r="G54" s="480">
        <v>21494582.216368254</v>
      </c>
      <c r="H54" s="480">
        <v>3858857.7135933735</v>
      </c>
      <c r="I54" s="480">
        <v>1276980.3667610828</v>
      </c>
      <c r="J54" s="480">
        <v>711590.54775118828</v>
      </c>
      <c r="K54" s="480">
        <v>1343948.9600774569</v>
      </c>
      <c r="L54" s="480">
        <v>2003883.4334004128</v>
      </c>
      <c r="M54" s="491">
        <v>0</v>
      </c>
      <c r="N54" s="478"/>
      <c r="O54" s="478"/>
      <c r="P54" s="478"/>
      <c r="Q54" s="478"/>
      <c r="R54" s="478"/>
      <c r="S54" s="478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</row>
    <row r="55" spans="1:54" ht="13.35" customHeight="1">
      <c r="A55" s="102"/>
      <c r="B55" s="62" t="s">
        <v>492</v>
      </c>
      <c r="C55" s="102"/>
      <c r="D55" s="46"/>
      <c r="E55" s="480">
        <v>32430345.605780486</v>
      </c>
      <c r="F55" s="480">
        <v>27630640.007503077</v>
      </c>
      <c r="G55" s="480">
        <v>34718636.255038902</v>
      </c>
      <c r="H55" s="480">
        <v>7850148.072949551</v>
      </c>
      <c r="I55" s="480">
        <v>3050442.4746721573</v>
      </c>
      <c r="J55" s="480">
        <v>1820765.7377280986</v>
      </c>
      <c r="K55" s="480">
        <v>4086079.7186855902</v>
      </c>
      <c r="L55" s="480">
        <v>5115977.5133799165</v>
      </c>
      <c r="M55" s="491">
        <v>28716.117620043402</v>
      </c>
      <c r="N55" s="478"/>
      <c r="O55" s="478"/>
      <c r="P55" s="478"/>
      <c r="Q55" s="478"/>
      <c r="R55" s="478"/>
      <c r="S55" s="478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</row>
    <row r="56" spans="1:54" ht="13.35" customHeight="1">
      <c r="A56" s="102"/>
      <c r="B56" s="62" t="s">
        <v>493</v>
      </c>
      <c r="C56" s="102"/>
      <c r="D56" s="46"/>
      <c r="E56" s="480">
        <v>60182964.034587219</v>
      </c>
      <c r="F56" s="480">
        <v>48719347.152721435</v>
      </c>
      <c r="G56" s="480">
        <v>73857979.519515842</v>
      </c>
      <c r="H56" s="480">
        <v>23212595.138313383</v>
      </c>
      <c r="I56" s="480">
        <v>11748978.256447604</v>
      </c>
      <c r="J56" s="480">
        <v>808877.95996081422</v>
      </c>
      <c r="K56" s="480">
        <v>10226032.43299601</v>
      </c>
      <c r="L56" s="480">
        <v>12936647.618584661</v>
      </c>
      <c r="M56" s="491">
        <v>24300.002853229296</v>
      </c>
      <c r="N56" s="478"/>
      <c r="O56" s="478"/>
      <c r="P56" s="478"/>
      <c r="Q56" s="478"/>
      <c r="R56" s="478"/>
      <c r="S56" s="478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</row>
    <row r="57" spans="1:54" ht="13.35" customHeight="1">
      <c r="A57" s="102"/>
      <c r="B57" s="62" t="s">
        <v>494</v>
      </c>
      <c r="C57" s="102"/>
      <c r="D57" s="46"/>
      <c r="E57" s="480">
        <v>61736271.48196166</v>
      </c>
      <c r="F57" s="480">
        <v>48511447.761107855</v>
      </c>
      <c r="G57" s="480">
        <v>71543563.656802297</v>
      </c>
      <c r="H57" s="480">
        <v>24897951.962880686</v>
      </c>
      <c r="I57" s="480">
        <v>11673128.242026865</v>
      </c>
      <c r="J57" s="480">
        <v>2981399.5934438878</v>
      </c>
      <c r="K57" s="480">
        <v>16659486.392933503</v>
      </c>
      <c r="L57" s="480">
        <v>17437703.528880127</v>
      </c>
      <c r="M57" s="480">
        <v>337346.39031098183</v>
      </c>
      <c r="N57" s="478"/>
      <c r="O57" s="478"/>
      <c r="P57" s="478"/>
      <c r="Q57" s="478"/>
      <c r="R57" s="478"/>
      <c r="S57" s="478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</row>
    <row r="58" spans="1:54" ht="13.35" customHeight="1">
      <c r="A58" s="102"/>
      <c r="B58" s="62" t="s">
        <v>495</v>
      </c>
      <c r="C58" s="102"/>
      <c r="D58" s="46"/>
      <c r="E58" s="480">
        <v>100020912.07832284</v>
      </c>
      <c r="F58" s="480">
        <v>81589243.06265837</v>
      </c>
      <c r="G58" s="480">
        <v>133402666.94918017</v>
      </c>
      <c r="H58" s="480">
        <v>53118517.979016647</v>
      </c>
      <c r="I58" s="480">
        <v>34686848.963352174</v>
      </c>
      <c r="J58" s="480">
        <v>3176677.8446512688</v>
      </c>
      <c r="K58" s="480">
        <v>32890696.802618273</v>
      </c>
      <c r="L58" s="480">
        <v>34646989.14677158</v>
      </c>
      <c r="M58" s="480">
        <v>115291.40800293568</v>
      </c>
      <c r="N58" s="478"/>
      <c r="O58" s="478"/>
      <c r="P58" s="478"/>
      <c r="Q58" s="478"/>
      <c r="R58" s="478"/>
      <c r="S58" s="478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</row>
    <row r="59" spans="1:54" ht="13.35" customHeight="1">
      <c r="A59" s="102"/>
      <c r="B59" s="62" t="s">
        <v>496</v>
      </c>
      <c r="C59" s="102"/>
      <c r="D59" s="46"/>
      <c r="E59" s="480">
        <v>62042557.106596649</v>
      </c>
      <c r="F59" s="480">
        <v>45202525.805903494</v>
      </c>
      <c r="G59" s="480">
        <v>81768710.134214014</v>
      </c>
      <c r="H59" s="480">
        <v>41950651.451541968</v>
      </c>
      <c r="I59" s="480">
        <v>25110620.150848765</v>
      </c>
      <c r="J59" s="480">
        <v>3604102.5292770271</v>
      </c>
      <c r="K59" s="480">
        <v>26457244.416369941</v>
      </c>
      <c r="L59" s="480">
        <v>24676879.822415527</v>
      </c>
      <c r="M59" s="491">
        <v>0</v>
      </c>
      <c r="N59" s="478"/>
      <c r="O59" s="478"/>
      <c r="P59" s="478"/>
      <c r="Q59" s="478"/>
      <c r="R59" s="478"/>
      <c r="S59" s="478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</row>
    <row r="60" spans="1:54" ht="13.35" customHeight="1">
      <c r="A60" s="102"/>
      <c r="B60" s="62" t="s">
        <v>497</v>
      </c>
      <c r="C60" s="102"/>
      <c r="D60" s="46"/>
      <c r="E60" s="480">
        <v>74382404.645652071</v>
      </c>
      <c r="F60" s="480">
        <v>55390683.916212194</v>
      </c>
      <c r="G60" s="480">
        <v>104790722.61274476</v>
      </c>
      <c r="H60" s="480">
        <v>55064651.6687034</v>
      </c>
      <c r="I60" s="480">
        <v>36072930.939263552</v>
      </c>
      <c r="J60" s="480">
        <v>2553448.0554552288</v>
      </c>
      <c r="K60" s="480">
        <v>25304765.024613809</v>
      </c>
      <c r="L60" s="480">
        <v>22153887.453898221</v>
      </c>
      <c r="M60" s="480">
        <v>39712.654000000002</v>
      </c>
      <c r="N60" s="478"/>
      <c r="O60" s="478"/>
      <c r="P60" s="478"/>
      <c r="Q60" s="478"/>
      <c r="R60" s="478"/>
      <c r="S60" s="478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</row>
    <row r="61" spans="1:54" s="44" customFormat="1" ht="13.35" customHeight="1">
      <c r="A61" s="102"/>
      <c r="B61" s="62" t="s">
        <v>498</v>
      </c>
      <c r="C61" s="102"/>
      <c r="D61" s="46"/>
      <c r="E61" s="480">
        <v>96300212.121915862</v>
      </c>
      <c r="F61" s="480">
        <v>71881400.196837947</v>
      </c>
      <c r="G61" s="480">
        <v>150224250.26569504</v>
      </c>
      <c r="H61" s="480">
        <v>85709261.856426358</v>
      </c>
      <c r="I61" s="480">
        <v>61290449.931348465</v>
      </c>
      <c r="J61" s="480">
        <v>2143662.0129999998</v>
      </c>
      <c r="K61" s="480">
        <v>66069024.062181428</v>
      </c>
      <c r="L61" s="480">
        <v>60825608.087612063</v>
      </c>
      <c r="M61" s="480">
        <v>20666.2</v>
      </c>
      <c r="N61" s="478"/>
      <c r="O61" s="478"/>
      <c r="P61" s="478"/>
      <c r="Q61" s="478"/>
      <c r="R61" s="478"/>
      <c r="S61" s="478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</row>
    <row r="62" spans="1:54" ht="13.35" customHeight="1" thickBot="1">
      <c r="A62" s="104"/>
      <c r="B62" s="63" t="s">
        <v>435</v>
      </c>
      <c r="C62" s="104"/>
      <c r="D62" s="232"/>
      <c r="E62" s="488">
        <v>195777817.57133678</v>
      </c>
      <c r="F62" s="488">
        <v>175962760.2293368</v>
      </c>
      <c r="G62" s="488">
        <v>338053159.92590785</v>
      </c>
      <c r="H62" s="488">
        <v>176285874.53957149</v>
      </c>
      <c r="I62" s="488">
        <v>156470817.19757146</v>
      </c>
      <c r="J62" s="488">
        <v>6223780.7790000001</v>
      </c>
      <c r="K62" s="488">
        <v>329468777.88500011</v>
      </c>
      <c r="L62" s="488">
        <v>319528594.36500007</v>
      </c>
      <c r="M62" s="488">
        <v>1968489.456</v>
      </c>
      <c r="N62" s="478"/>
      <c r="O62" s="478"/>
      <c r="P62" s="478"/>
      <c r="Q62" s="478"/>
      <c r="R62" s="478"/>
      <c r="S62" s="478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</row>
    <row r="63" spans="1:54" ht="15" customHeight="1">
      <c r="A63" s="1126"/>
      <c r="B63" s="1126"/>
      <c r="C63" s="1126"/>
      <c r="D63" s="1126"/>
      <c r="E63" s="1126"/>
      <c r="F63" s="1126"/>
      <c r="G63" s="1126"/>
      <c r="H63" s="1126"/>
    </row>
  </sheetData>
  <mergeCells count="34">
    <mergeCell ref="I1:M1"/>
    <mergeCell ref="A16:C16"/>
    <mergeCell ref="A1:H1"/>
    <mergeCell ref="A13:C13"/>
    <mergeCell ref="A15:C15"/>
    <mergeCell ref="A3:C5"/>
    <mergeCell ref="M3:M5"/>
    <mergeCell ref="J3:J5"/>
    <mergeCell ref="A12:C12"/>
    <mergeCell ref="A14:C14"/>
    <mergeCell ref="I3:I5"/>
    <mergeCell ref="A6:C6"/>
    <mergeCell ref="E3:E5"/>
    <mergeCell ref="A9:C9"/>
    <mergeCell ref="A8:C8"/>
    <mergeCell ref="A7:C7"/>
    <mergeCell ref="A17:C17"/>
    <mergeCell ref="L3:L5"/>
    <mergeCell ref="F3:F5"/>
    <mergeCell ref="A11:C11"/>
    <mergeCell ref="A19:C19"/>
    <mergeCell ref="A10:C10"/>
    <mergeCell ref="A18:C18"/>
    <mergeCell ref="G3:G5"/>
    <mergeCell ref="H3:H5"/>
    <mergeCell ref="K3:K5"/>
    <mergeCell ref="A20:C20"/>
    <mergeCell ref="A21:C21"/>
    <mergeCell ref="A63:H63"/>
    <mergeCell ref="A30:C30"/>
    <mergeCell ref="A41:C41"/>
    <mergeCell ref="A23:C23"/>
    <mergeCell ref="A52:C52"/>
    <mergeCell ref="A22:C22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8" max="58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K61"/>
  <sheetViews>
    <sheetView view="pageBreakPreview" zoomScaleNormal="100" zoomScaleSheetLayoutView="100" workbookViewId="0">
      <selection activeCell="A33" sqref="A33:C33"/>
    </sheetView>
  </sheetViews>
  <sheetFormatPr defaultRowHeight="15.75"/>
  <cols>
    <col min="1" max="1" width="2.28515625" style="349" customWidth="1"/>
    <col min="2" max="2" width="18.7109375" style="349" customWidth="1"/>
    <col min="3" max="3" width="2.28515625" style="349" customWidth="1"/>
    <col min="4" max="4" width="1.7109375" style="350" customWidth="1"/>
    <col min="5" max="7" width="24.140625" style="325" customWidth="1"/>
    <col min="8" max="12" width="20.140625" style="325" customWidth="1"/>
    <col min="13" max="13" width="2.140625" style="349" customWidth="1"/>
    <col min="14" max="14" width="18.7109375" style="349" customWidth="1"/>
    <col min="15" max="15" width="2.28515625" style="349" customWidth="1"/>
    <col min="16" max="16" width="1.7109375" style="350" customWidth="1"/>
    <col min="17" max="19" width="22.140625" style="325" customWidth="1"/>
    <col min="20" max="24" width="15.28515625" style="325" customWidth="1"/>
    <col min="25" max="25" width="13.5703125" style="325" customWidth="1"/>
    <col min="26" max="26" width="15.28515625" style="325" customWidth="1"/>
    <col min="27" max="27" width="16" style="325" customWidth="1"/>
    <col min="28" max="30" width="16.85546875" style="325" bestFit="1" customWidth="1"/>
    <col min="31" max="31" width="15.42578125" style="325" bestFit="1" customWidth="1"/>
    <col min="32" max="32" width="14" style="325" bestFit="1" customWidth="1"/>
    <col min="33" max="33" width="9.140625" style="325"/>
    <col min="34" max="34" width="15.140625" style="325" customWidth="1"/>
    <col min="35" max="35" width="14.5703125" style="325" bestFit="1" customWidth="1"/>
    <col min="36" max="16384" width="9.140625" style="325"/>
  </cols>
  <sheetData>
    <row r="1" spans="1:28" s="321" customFormat="1" ht="34.5" customHeight="1">
      <c r="A1" s="318"/>
      <c r="B1" s="318"/>
      <c r="C1" s="318"/>
      <c r="D1" s="318"/>
      <c r="E1" s="318"/>
      <c r="F1" s="318"/>
      <c r="G1" s="319" t="s">
        <v>573</v>
      </c>
      <c r="H1" s="1127" t="s">
        <v>327</v>
      </c>
      <c r="I1" s="1127"/>
      <c r="J1" s="1127"/>
      <c r="K1" s="318"/>
      <c r="L1" s="318"/>
      <c r="M1" s="320"/>
      <c r="N1" s="320"/>
      <c r="O1" s="320"/>
      <c r="P1" s="320"/>
      <c r="Q1" s="320"/>
      <c r="S1" s="319" t="s">
        <v>573</v>
      </c>
      <c r="T1" s="1127" t="s">
        <v>328</v>
      </c>
      <c r="U1" s="1127"/>
      <c r="V1" s="1127"/>
      <c r="W1" s="318"/>
      <c r="X1" s="318"/>
      <c r="Y1" s="318"/>
      <c r="Z1" s="318"/>
    </row>
    <row r="2" spans="1:28" ht="12.95" customHeight="1" thickBot="1">
      <c r="A2" s="322"/>
      <c r="B2" s="323"/>
      <c r="C2" s="323"/>
      <c r="D2" s="324"/>
      <c r="E2" s="322"/>
      <c r="F2" s="322"/>
      <c r="G2" s="322"/>
      <c r="H2" s="322"/>
      <c r="I2" s="322"/>
      <c r="J2" s="322"/>
      <c r="L2" s="326" t="s">
        <v>351</v>
      </c>
      <c r="M2" s="322"/>
      <c r="N2" s="323"/>
      <c r="O2" s="323"/>
      <c r="P2" s="324"/>
      <c r="Q2" s="322"/>
      <c r="R2" s="322"/>
      <c r="S2" s="322"/>
      <c r="T2" s="322"/>
      <c r="U2" s="322"/>
      <c r="V2" s="322"/>
      <c r="W2" s="322"/>
      <c r="X2" s="322"/>
      <c r="Y2" s="322"/>
      <c r="Z2" s="326" t="s">
        <v>351</v>
      </c>
    </row>
    <row r="3" spans="1:28" s="331" customFormat="1" ht="15" customHeight="1">
      <c r="A3" s="1133" t="s">
        <v>25</v>
      </c>
      <c r="B3" s="1133"/>
      <c r="C3" s="1133"/>
      <c r="D3" s="327"/>
      <c r="E3" s="1129" t="s">
        <v>995</v>
      </c>
      <c r="F3" s="1143" t="s">
        <v>537</v>
      </c>
      <c r="G3" s="1144"/>
      <c r="H3" s="1144" t="s">
        <v>536</v>
      </c>
      <c r="I3" s="1144"/>
      <c r="J3" s="1146"/>
      <c r="K3" s="1129" t="s">
        <v>996</v>
      </c>
      <c r="L3" s="1129" t="s">
        <v>997</v>
      </c>
      <c r="M3" s="1133" t="s">
        <v>25</v>
      </c>
      <c r="N3" s="1133"/>
      <c r="O3" s="1133"/>
      <c r="P3" s="327"/>
      <c r="Q3" s="1129" t="s">
        <v>998</v>
      </c>
      <c r="R3" s="328" t="s">
        <v>177</v>
      </c>
      <c r="S3" s="329"/>
      <c r="T3" s="1140" t="s">
        <v>999</v>
      </c>
      <c r="U3" s="1140" t="s">
        <v>81</v>
      </c>
      <c r="V3" s="330" t="s">
        <v>178</v>
      </c>
      <c r="W3" s="330"/>
      <c r="X3" s="330"/>
      <c r="Y3" s="1140" t="s">
        <v>546</v>
      </c>
      <c r="Z3" s="1137" t="s">
        <v>1000</v>
      </c>
    </row>
    <row r="4" spans="1:28" s="331" customFormat="1" ht="15" customHeight="1">
      <c r="A4" s="1134"/>
      <c r="B4" s="1134"/>
      <c r="C4" s="1134"/>
      <c r="D4" s="327"/>
      <c r="E4" s="1130"/>
      <c r="F4" s="1132" t="s">
        <v>1001</v>
      </c>
      <c r="G4" s="1130" t="s">
        <v>179</v>
      </c>
      <c r="H4" s="1145" t="s">
        <v>180</v>
      </c>
      <c r="I4" s="1132" t="s">
        <v>181</v>
      </c>
      <c r="J4" s="1132" t="s">
        <v>88</v>
      </c>
      <c r="K4" s="1130"/>
      <c r="L4" s="1130"/>
      <c r="M4" s="1134"/>
      <c r="N4" s="1134"/>
      <c r="O4" s="1134"/>
      <c r="P4" s="327"/>
      <c r="Q4" s="1130"/>
      <c r="R4" s="1132" t="s">
        <v>1002</v>
      </c>
      <c r="S4" s="1130" t="s">
        <v>1003</v>
      </c>
      <c r="T4" s="1141"/>
      <c r="U4" s="1141"/>
      <c r="V4" s="1132" t="s">
        <v>1004</v>
      </c>
      <c r="W4" s="1132" t="s">
        <v>182</v>
      </c>
      <c r="X4" s="1132" t="s">
        <v>183</v>
      </c>
      <c r="Y4" s="1141"/>
      <c r="Z4" s="1138"/>
    </row>
    <row r="5" spans="1:28" s="331" customFormat="1" ht="48.75" customHeight="1">
      <c r="A5" s="1135"/>
      <c r="B5" s="1135"/>
      <c r="C5" s="1135"/>
      <c r="D5" s="332"/>
      <c r="E5" s="1131"/>
      <c r="F5" s="1131"/>
      <c r="G5" s="1131"/>
      <c r="H5" s="1142"/>
      <c r="I5" s="1131"/>
      <c r="J5" s="1131"/>
      <c r="K5" s="1131"/>
      <c r="L5" s="1131"/>
      <c r="M5" s="1135"/>
      <c r="N5" s="1135"/>
      <c r="O5" s="1135"/>
      <c r="P5" s="332"/>
      <c r="Q5" s="1131"/>
      <c r="R5" s="1131"/>
      <c r="S5" s="1131"/>
      <c r="T5" s="1142"/>
      <c r="U5" s="1142"/>
      <c r="V5" s="1131"/>
      <c r="W5" s="1131"/>
      <c r="X5" s="1131"/>
      <c r="Y5" s="1142"/>
      <c r="Z5" s="1139"/>
    </row>
    <row r="6" spans="1:28" s="336" customFormat="1" ht="24.6" hidden="1" customHeight="1">
      <c r="A6" s="1136" t="s">
        <v>878</v>
      </c>
      <c r="B6" s="1136"/>
      <c r="C6" s="1136"/>
      <c r="D6" s="333"/>
      <c r="E6" s="334">
        <v>603026494</v>
      </c>
      <c r="F6" s="335">
        <v>366887005</v>
      </c>
      <c r="G6" s="335">
        <v>297312785</v>
      </c>
      <c r="H6" s="335">
        <v>21222252</v>
      </c>
      <c r="I6" s="335">
        <v>4500331</v>
      </c>
      <c r="J6" s="335">
        <v>43851636.899999999</v>
      </c>
      <c r="K6" s="335">
        <v>236139489</v>
      </c>
      <c r="L6" s="335">
        <v>7397119.3099999996</v>
      </c>
      <c r="M6" s="1136" t="s">
        <v>878</v>
      </c>
      <c r="N6" s="1136"/>
      <c r="O6" s="1136"/>
      <c r="P6" s="333"/>
      <c r="Q6" s="334">
        <v>2299001.11</v>
      </c>
      <c r="R6" s="335">
        <v>228742370</v>
      </c>
      <c r="S6" s="335">
        <v>226443369</v>
      </c>
      <c r="T6" s="335">
        <v>134398980</v>
      </c>
      <c r="U6" s="335">
        <v>11891464.9</v>
      </c>
      <c r="V6" s="335">
        <v>6997825.3099999996</v>
      </c>
      <c r="W6" s="335">
        <v>251483.7</v>
      </c>
      <c r="X6" s="335">
        <v>6746341.6100000003</v>
      </c>
      <c r="Y6" s="335"/>
      <c r="Z6" s="335">
        <v>73155098.799999997</v>
      </c>
    </row>
    <row r="7" spans="1:28" s="336" customFormat="1" ht="24.6" hidden="1" customHeight="1">
      <c r="A7" s="1128" t="s">
        <v>879</v>
      </c>
      <c r="B7" s="1128"/>
      <c r="C7" s="1128"/>
      <c r="D7" s="333"/>
      <c r="E7" s="337">
        <v>494994273.78068972</v>
      </c>
      <c r="F7" s="338">
        <v>340046639.55476731</v>
      </c>
      <c r="G7" s="338">
        <v>255463872.03214708</v>
      </c>
      <c r="H7" s="338">
        <v>17975320.034642551</v>
      </c>
      <c r="I7" s="338">
        <v>3606197.8578925608</v>
      </c>
      <c r="J7" s="338">
        <v>63001249.630084716</v>
      </c>
      <c r="K7" s="338">
        <v>154947634.2259225</v>
      </c>
      <c r="L7" s="338">
        <v>7066145.0511511564</v>
      </c>
      <c r="M7" s="1128" t="s">
        <v>879</v>
      </c>
      <c r="N7" s="1128"/>
      <c r="O7" s="1128"/>
      <c r="P7" s="333"/>
      <c r="Q7" s="337">
        <v>2206854.2624374982</v>
      </c>
      <c r="R7" s="338">
        <v>147881489.17477137</v>
      </c>
      <c r="S7" s="338">
        <v>145674634.91233367</v>
      </c>
      <c r="T7" s="338">
        <v>123272356.01038015</v>
      </c>
      <c r="U7" s="338">
        <v>17973285.063236322</v>
      </c>
      <c r="V7" s="338">
        <v>9251633.6598871574</v>
      </c>
      <c r="W7" s="338">
        <v>440490.24402083107</v>
      </c>
      <c r="X7" s="338">
        <v>8811143.4158663396</v>
      </c>
      <c r="Y7" s="338"/>
      <c r="Z7" s="338">
        <v>-4822639.8211698933</v>
      </c>
    </row>
    <row r="8" spans="1:28" s="336" customFormat="1" ht="24.6" hidden="1" customHeight="1">
      <c r="A8" s="1128" t="s">
        <v>917</v>
      </c>
      <c r="B8" s="1128"/>
      <c r="C8" s="1128"/>
      <c r="D8" s="333"/>
      <c r="E8" s="337">
        <v>487002541</v>
      </c>
      <c r="F8" s="338">
        <v>362667797</v>
      </c>
      <c r="G8" s="338">
        <v>314489922</v>
      </c>
      <c r="H8" s="338">
        <v>2894189</v>
      </c>
      <c r="I8" s="338">
        <v>2739490</v>
      </c>
      <c r="J8" s="338">
        <v>42544196</v>
      </c>
      <c r="K8" s="338">
        <v>124334744</v>
      </c>
      <c r="L8" s="338">
        <v>5071285</v>
      </c>
      <c r="M8" s="1128" t="s">
        <v>917</v>
      </c>
      <c r="N8" s="1128"/>
      <c r="O8" s="1128"/>
      <c r="P8" s="333"/>
      <c r="Q8" s="337">
        <v>2190135</v>
      </c>
      <c r="R8" s="338">
        <v>119263459</v>
      </c>
      <c r="S8" s="338">
        <v>117073324</v>
      </c>
      <c r="T8" s="338">
        <v>94437596</v>
      </c>
      <c r="U8" s="338">
        <v>7045032</v>
      </c>
      <c r="V8" s="338">
        <v>5578869</v>
      </c>
      <c r="W8" s="338">
        <v>999894</v>
      </c>
      <c r="X8" s="338">
        <v>4578975</v>
      </c>
      <c r="Y8" s="338"/>
      <c r="Z8" s="338">
        <v>10011827</v>
      </c>
    </row>
    <row r="9" spans="1:28" s="336" customFormat="1" ht="19.5" hidden="1" customHeight="1">
      <c r="A9" s="1128" t="s">
        <v>918</v>
      </c>
      <c r="B9" s="1128"/>
      <c r="C9" s="1128"/>
      <c r="D9" s="333"/>
      <c r="E9" s="337">
        <v>414737390.60567856</v>
      </c>
      <c r="F9" s="338">
        <v>298174788.75008768</v>
      </c>
      <c r="G9" s="338">
        <v>215267322.94458595</v>
      </c>
      <c r="H9" s="338">
        <v>18800040.324662432</v>
      </c>
      <c r="I9" s="338">
        <v>3184074.4645790099</v>
      </c>
      <c r="J9" s="338">
        <v>60923351.016261026</v>
      </c>
      <c r="K9" s="338">
        <v>116562601.85559039</v>
      </c>
      <c r="L9" s="338">
        <v>7133287.4122284977</v>
      </c>
      <c r="M9" s="1128" t="s">
        <v>918</v>
      </c>
      <c r="N9" s="1128"/>
      <c r="O9" s="1128"/>
      <c r="P9" s="333"/>
      <c r="Q9" s="337">
        <v>2190720.9189123251</v>
      </c>
      <c r="R9" s="338">
        <v>109429314.44336204</v>
      </c>
      <c r="S9" s="338">
        <v>107238593.5244499</v>
      </c>
      <c r="T9" s="338">
        <v>91350274.64845255</v>
      </c>
      <c r="U9" s="338">
        <v>17278152.097639285</v>
      </c>
      <c r="V9" s="338">
        <v>5079463.7253063237</v>
      </c>
      <c r="W9" s="338">
        <v>268994.7634112332</v>
      </c>
      <c r="X9" s="338">
        <v>4810468.9618951008</v>
      </c>
      <c r="Y9" s="338"/>
      <c r="Z9" s="338">
        <v>-6469296.9469482601</v>
      </c>
    </row>
    <row r="10" spans="1:28" s="336" customFormat="1" ht="19.5" hidden="1" customHeight="1">
      <c r="A10" s="1128" t="s">
        <v>919</v>
      </c>
      <c r="B10" s="1128"/>
      <c r="C10" s="1128"/>
      <c r="D10" s="333"/>
      <c r="E10" s="337">
        <v>481177186.66022843</v>
      </c>
      <c r="F10" s="338">
        <v>344519633.20460838</v>
      </c>
      <c r="G10" s="338">
        <v>262428581.17396924</v>
      </c>
      <c r="H10" s="338">
        <v>17465915.373472951</v>
      </c>
      <c r="I10" s="338">
        <v>4139916.9677333706</v>
      </c>
      <c r="J10" s="338">
        <v>60485219.689432181</v>
      </c>
      <c r="K10" s="338">
        <v>136657553.45562047</v>
      </c>
      <c r="L10" s="338">
        <v>6726104.7811619956</v>
      </c>
      <c r="M10" s="1128" t="s">
        <v>919</v>
      </c>
      <c r="N10" s="1128"/>
      <c r="O10" s="1128"/>
      <c r="P10" s="333"/>
      <c r="Q10" s="337">
        <v>2412580.8772824416</v>
      </c>
      <c r="R10" s="338">
        <v>129931448.67445837</v>
      </c>
      <c r="S10" s="338">
        <v>127518867.79717611</v>
      </c>
      <c r="T10" s="338">
        <v>100773783.08861336</v>
      </c>
      <c r="U10" s="338">
        <v>14515562.790648066</v>
      </c>
      <c r="V10" s="338">
        <v>4324777.0713866036</v>
      </c>
      <c r="W10" s="338">
        <v>341243.97610496852</v>
      </c>
      <c r="X10" s="338">
        <v>3983533.0952816335</v>
      </c>
      <c r="Y10" s="338"/>
      <c r="Z10" s="338">
        <v>7904744.8465280021</v>
      </c>
    </row>
    <row r="11" spans="1:28" s="181" customFormat="1" ht="19.5" hidden="1" customHeight="1">
      <c r="A11" s="1045" t="s">
        <v>920</v>
      </c>
      <c r="B11" s="1045"/>
      <c r="C11" s="1045"/>
      <c r="D11" s="2"/>
      <c r="E11" s="50">
        <v>529227099.51266408</v>
      </c>
      <c r="F11" s="50">
        <v>388797121.99533254</v>
      </c>
      <c r="G11" s="50">
        <v>284329598.69309759</v>
      </c>
      <c r="H11" s="50">
        <v>35521358.976925708</v>
      </c>
      <c r="I11" s="50">
        <v>3969552.0641623829</v>
      </c>
      <c r="J11" s="50">
        <v>64976612.261145815</v>
      </c>
      <c r="K11" s="50">
        <v>140429977.5173316</v>
      </c>
      <c r="L11" s="50">
        <v>6229428.4141353955</v>
      </c>
      <c r="M11" s="1045" t="s">
        <v>920</v>
      </c>
      <c r="N11" s="1045"/>
      <c r="O11" s="1045"/>
      <c r="P11" s="2"/>
      <c r="Q11" s="50">
        <v>2032004.4951906384</v>
      </c>
      <c r="R11" s="50">
        <v>134200549.10319635</v>
      </c>
      <c r="S11" s="50">
        <v>132168544.60800523</v>
      </c>
      <c r="T11" s="50">
        <v>104616357.15462527</v>
      </c>
      <c r="U11" s="50">
        <v>10681944.382408254</v>
      </c>
      <c r="V11" s="50">
        <v>3617128.8277202039</v>
      </c>
      <c r="W11" s="50">
        <v>184123.5609474736</v>
      </c>
      <c r="X11" s="50">
        <v>3433005.2667727368</v>
      </c>
      <c r="Y11" s="50"/>
      <c r="Z11" s="50">
        <v>13253114.24325172</v>
      </c>
      <c r="AB11" s="336"/>
    </row>
    <row r="12" spans="1:28" s="336" customFormat="1" ht="19.5" hidden="1" customHeight="1">
      <c r="A12" s="1128" t="s">
        <v>921</v>
      </c>
      <c r="B12" s="1128"/>
      <c r="C12" s="1128"/>
      <c r="D12" s="333"/>
      <c r="E12" s="50">
        <v>552581020.29235148</v>
      </c>
      <c r="F12" s="50">
        <v>411474214.86541682</v>
      </c>
      <c r="G12" s="50">
        <v>304432118.85760933</v>
      </c>
      <c r="H12" s="50">
        <v>27358185.305937532</v>
      </c>
      <c r="I12" s="50">
        <v>4471659.3119518673</v>
      </c>
      <c r="J12" s="50">
        <v>75212251.389918372</v>
      </c>
      <c r="K12" s="50">
        <v>141106805.42693427</v>
      </c>
      <c r="L12" s="50">
        <v>6660595.1476459401</v>
      </c>
      <c r="M12" s="1128" t="s">
        <v>921</v>
      </c>
      <c r="N12" s="1128"/>
      <c r="O12" s="1128"/>
      <c r="P12" s="333"/>
      <c r="Q12" s="50">
        <v>2373634.4754269212</v>
      </c>
      <c r="R12" s="50">
        <v>134446210.27928859</v>
      </c>
      <c r="S12" s="50">
        <v>132072575.80386156</v>
      </c>
      <c r="T12" s="50">
        <v>100988053.15670443</v>
      </c>
      <c r="U12" s="50">
        <v>13015819.003503092</v>
      </c>
      <c r="V12" s="50">
        <v>3613859.1509808414</v>
      </c>
      <c r="W12" s="50">
        <v>3738.4910913611157</v>
      </c>
      <c r="X12" s="50">
        <v>3610120.6598894736</v>
      </c>
      <c r="Y12" s="50"/>
      <c r="Z12" s="50">
        <v>14454844.492673216</v>
      </c>
    </row>
    <row r="13" spans="1:28" s="336" customFormat="1" ht="18" hidden="1" customHeight="1">
      <c r="A13" s="1045" t="s">
        <v>922</v>
      </c>
      <c r="B13" s="1045"/>
      <c r="C13" s="1045"/>
      <c r="D13" s="333"/>
      <c r="E13" s="50">
        <v>601944046.60906851</v>
      </c>
      <c r="F13" s="50">
        <f>SUM(G13:J13)</f>
        <v>393278598.04862857</v>
      </c>
      <c r="G13" s="50">
        <v>311857891.91174448</v>
      </c>
      <c r="H13" s="50">
        <f>$AB$13*AF12</f>
        <v>0</v>
      </c>
      <c r="I13" s="50">
        <v>4459962.5911052665</v>
      </c>
      <c r="J13" s="50">
        <v>76960743.545778826</v>
      </c>
      <c r="K13" s="50">
        <f>$AB$13*AI12</f>
        <v>0</v>
      </c>
      <c r="L13" s="50">
        <v>6526395.5008934364</v>
      </c>
      <c r="M13" s="1045" t="s">
        <v>922</v>
      </c>
      <c r="N13" s="1045"/>
      <c r="O13" s="1045"/>
      <c r="P13" s="333"/>
      <c r="Q13" s="50">
        <v>2429347.0872547394</v>
      </c>
      <c r="R13" s="50">
        <v>166376177.84396973</v>
      </c>
      <c r="S13" s="50">
        <v>163946830.756715</v>
      </c>
      <c r="T13" s="50">
        <v>100995805.8924465</v>
      </c>
      <c r="U13" s="50">
        <v>12157497.213550674</v>
      </c>
      <c r="V13" s="50">
        <f>SUM(W13:X13)</f>
        <v>2781203.6860277914</v>
      </c>
      <c r="W13" s="50">
        <v>218907.70144856349</v>
      </c>
      <c r="X13" s="50">
        <v>2562295.9845792279</v>
      </c>
      <c r="Y13" s="50"/>
      <c r="Z13" s="50">
        <f>S13-T13-U13-V13</f>
        <v>48012323.96469003</v>
      </c>
    </row>
    <row r="14" spans="1:28" s="336" customFormat="1" ht="18" hidden="1" customHeight="1">
      <c r="A14" s="1045" t="s">
        <v>923</v>
      </c>
      <c r="B14" s="1045"/>
      <c r="C14" s="1045"/>
      <c r="D14" s="333"/>
      <c r="E14" s="50">
        <v>577199200.16933012</v>
      </c>
      <c r="F14" s="50">
        <v>445075964.48856378</v>
      </c>
      <c r="G14" s="50">
        <v>329291549.46900713</v>
      </c>
      <c r="H14" s="50">
        <v>22681192.851184607</v>
      </c>
      <c r="I14" s="50">
        <v>4688112.3759639384</v>
      </c>
      <c r="J14" s="50">
        <v>88415109.792406365</v>
      </c>
      <c r="K14" s="50">
        <v>132123235.68076572</v>
      </c>
      <c r="L14" s="50">
        <v>6322505.1792055937</v>
      </c>
      <c r="M14" s="1045" t="s">
        <v>923</v>
      </c>
      <c r="N14" s="1045"/>
      <c r="O14" s="1045"/>
      <c r="P14" s="333"/>
      <c r="Q14" s="50">
        <v>2745919.7618137039</v>
      </c>
      <c r="R14" s="50">
        <v>125800730.5015604</v>
      </c>
      <c r="S14" s="50">
        <v>123054810.73974608</v>
      </c>
      <c r="T14" s="50">
        <v>91708987.744631499</v>
      </c>
      <c r="U14" s="50">
        <v>7458801.0644879332</v>
      </c>
      <c r="V14" s="50">
        <v>3917895.3656559391</v>
      </c>
      <c r="W14" s="50">
        <v>751192.17275623837</v>
      </c>
      <c r="X14" s="50">
        <v>3166703.1928997003</v>
      </c>
      <c r="Y14" s="50"/>
      <c r="Z14" s="50">
        <v>19969126.564971056</v>
      </c>
    </row>
    <row r="15" spans="1:28" s="336" customFormat="1" ht="18" hidden="1" customHeight="1">
      <c r="A15" s="1128" t="s">
        <v>924</v>
      </c>
      <c r="B15" s="1128"/>
      <c r="C15" s="1128"/>
      <c r="D15" s="333"/>
      <c r="E15" s="337">
        <v>591176187.09769368</v>
      </c>
      <c r="F15" s="338">
        <v>470619473.01357669</v>
      </c>
      <c r="G15" s="338">
        <v>337667914.69405138</v>
      </c>
      <c r="H15" s="338">
        <v>37406337.186333112</v>
      </c>
      <c r="I15" s="338">
        <v>4105297.0410181759</v>
      </c>
      <c r="J15" s="338">
        <v>91439924.09217374</v>
      </c>
      <c r="K15" s="338">
        <v>120556714.0841175</v>
      </c>
      <c r="L15" s="338">
        <v>5577819.1718214024</v>
      </c>
      <c r="M15" s="1128" t="s">
        <v>924</v>
      </c>
      <c r="N15" s="1128"/>
      <c r="O15" s="1128"/>
      <c r="P15" s="333"/>
      <c r="Q15" s="338">
        <v>2143368.5255977879</v>
      </c>
      <c r="R15" s="338">
        <v>114978894.91229565</v>
      </c>
      <c r="S15" s="338">
        <v>112835526.38669783</v>
      </c>
      <c r="T15" s="338">
        <v>83099466.536731362</v>
      </c>
      <c r="U15" s="338">
        <v>11792195.947260058</v>
      </c>
      <c r="V15" s="338">
        <v>4721425.5465343324</v>
      </c>
      <c r="W15" s="338">
        <v>676194.72615283914</v>
      </c>
      <c r="X15" s="338">
        <v>4045230.8203815054</v>
      </c>
      <c r="Y15" s="338"/>
      <c r="Z15" s="338">
        <v>13222438.35617237</v>
      </c>
    </row>
    <row r="16" spans="1:28" s="336" customFormat="1" ht="14.25" hidden="1" customHeight="1">
      <c r="A16" s="1128" t="s">
        <v>925</v>
      </c>
      <c r="B16" s="1128"/>
      <c r="C16" s="1128"/>
      <c r="D16" s="333"/>
      <c r="E16" s="337">
        <v>521853082.56788772</v>
      </c>
      <c r="F16" s="338">
        <v>407644010.84529263</v>
      </c>
      <c r="G16" s="338">
        <v>299226461.79350102</v>
      </c>
      <c r="H16" s="338">
        <v>21692557.30789056</v>
      </c>
      <c r="I16" s="338">
        <v>5348490.7705685459</v>
      </c>
      <c r="J16" s="338">
        <v>81376500.973332286</v>
      </c>
      <c r="K16" s="338">
        <v>114209071.72259532</v>
      </c>
      <c r="L16" s="338">
        <v>5276636.7782563744</v>
      </c>
      <c r="M16" s="1128" t="s">
        <v>925</v>
      </c>
      <c r="N16" s="1128"/>
      <c r="O16" s="1128"/>
      <c r="P16" s="333"/>
      <c r="Q16" s="338">
        <v>2101254.1149063325</v>
      </c>
      <c r="R16" s="338">
        <v>108932434.94433889</v>
      </c>
      <c r="S16" s="338">
        <v>106831180.82943276</v>
      </c>
      <c r="T16" s="338">
        <v>85250071.846333385</v>
      </c>
      <c r="U16" s="338">
        <v>6409534.931871159</v>
      </c>
      <c r="V16" s="338">
        <v>2430315.5046075759</v>
      </c>
      <c r="W16" s="338">
        <v>511312.13926854421</v>
      </c>
      <c r="X16" s="338">
        <v>1919003.3653390375</v>
      </c>
      <c r="Y16" s="338">
        <v>9546456.3712069374</v>
      </c>
      <c r="Z16" s="338">
        <v>22287714.91782742</v>
      </c>
    </row>
    <row r="17" spans="1:37" s="336" customFormat="1" ht="15" hidden="1" customHeight="1">
      <c r="A17" s="1045" t="s">
        <v>926</v>
      </c>
      <c r="B17" s="1045"/>
      <c r="C17" s="1045"/>
      <c r="D17" s="333"/>
      <c r="E17" s="317">
        <v>590578353.62427771</v>
      </c>
      <c r="F17" s="317">
        <v>457961855.33364534</v>
      </c>
      <c r="G17" s="317">
        <v>331103305.22873092</v>
      </c>
      <c r="H17" s="317">
        <v>18475678.485761065</v>
      </c>
      <c r="I17" s="317">
        <v>5115612.9545477172</v>
      </c>
      <c r="J17" s="317">
        <v>103267258.66460524</v>
      </c>
      <c r="K17" s="317">
        <v>132616498.29063189</v>
      </c>
      <c r="L17" s="317">
        <v>5458396.4707140252</v>
      </c>
      <c r="M17" s="1045" t="s">
        <v>926</v>
      </c>
      <c r="N17" s="1045"/>
      <c r="O17" s="1045"/>
      <c r="P17" s="333"/>
      <c r="Q17" s="317">
        <v>2232603.3446320342</v>
      </c>
      <c r="R17" s="317">
        <v>127158101.81991786</v>
      </c>
      <c r="S17" s="317">
        <v>124925498.47528592</v>
      </c>
      <c r="T17" s="317">
        <v>92997450.038911462</v>
      </c>
      <c r="U17" s="317">
        <v>5545617.4451532839</v>
      </c>
      <c r="V17" s="317">
        <v>2316937.6433555027</v>
      </c>
      <c r="W17" s="317">
        <v>566527.64370222262</v>
      </c>
      <c r="X17" s="317">
        <v>1750409.9996532768</v>
      </c>
      <c r="Y17" s="317">
        <v>10659324.772899391</v>
      </c>
      <c r="Z17" s="317">
        <v>34724818.120765261</v>
      </c>
    </row>
    <row r="18" spans="1:37" s="336" customFormat="1" ht="16.5" customHeight="1">
      <c r="A18" s="1045" t="s">
        <v>927</v>
      </c>
      <c r="B18" s="1045"/>
      <c r="C18" s="1045"/>
      <c r="D18" s="333"/>
      <c r="E18" s="317">
        <v>607232241.20353246</v>
      </c>
      <c r="F18" s="317">
        <v>436998616.67714673</v>
      </c>
      <c r="G18" s="317">
        <v>327954187.36831635</v>
      </c>
      <c r="H18" s="317">
        <v>6972609.8170829285</v>
      </c>
      <c r="I18" s="317">
        <v>5378453.5339665376</v>
      </c>
      <c r="J18" s="317">
        <v>96693365.957780898</v>
      </c>
      <c r="K18" s="317">
        <v>170233624.52638614</v>
      </c>
      <c r="L18" s="317">
        <v>5988400.2981819771</v>
      </c>
      <c r="M18" s="1045" t="s">
        <v>927</v>
      </c>
      <c r="N18" s="1045"/>
      <c r="O18" s="1045"/>
      <c r="P18" s="333"/>
      <c r="Q18" s="317">
        <v>2325290.6556735104</v>
      </c>
      <c r="R18" s="317">
        <v>164245224.22820398</v>
      </c>
      <c r="S18" s="317">
        <v>161919933.57253072</v>
      </c>
      <c r="T18" s="317">
        <v>92730519.819716066</v>
      </c>
      <c r="U18" s="317">
        <v>7741752.2492025886</v>
      </c>
      <c r="V18" s="317">
        <v>4153137.1955090282</v>
      </c>
      <c r="W18" s="317">
        <v>836269.2822764006</v>
      </c>
      <c r="X18" s="317">
        <v>3316867.9132326297</v>
      </c>
      <c r="Y18" s="317">
        <v>12803198.065713501</v>
      </c>
      <c r="Z18" s="317">
        <v>70097722.373816505</v>
      </c>
    </row>
    <row r="19" spans="1:37" s="336" customFormat="1" ht="16.5" customHeight="1">
      <c r="A19" s="1045" t="s">
        <v>928</v>
      </c>
      <c r="B19" s="1045"/>
      <c r="C19" s="1045"/>
      <c r="D19" s="333"/>
      <c r="E19" s="317">
        <v>574744237.52682424</v>
      </c>
      <c r="F19" s="317">
        <v>443369602.84599942</v>
      </c>
      <c r="G19" s="317">
        <v>316269790.26960284</v>
      </c>
      <c r="H19" s="317">
        <v>26626161.534641959</v>
      </c>
      <c r="I19" s="317">
        <v>5036702.576808474</v>
      </c>
      <c r="J19" s="317">
        <v>95436948.464945808</v>
      </c>
      <c r="K19" s="317">
        <v>131374634.68082477</v>
      </c>
      <c r="L19" s="317">
        <v>6560039.9393991157</v>
      </c>
      <c r="M19" s="1045" t="s">
        <v>928</v>
      </c>
      <c r="N19" s="1045"/>
      <c r="O19" s="1045"/>
      <c r="P19" s="333"/>
      <c r="Q19" s="317">
        <v>2402043.3896387131</v>
      </c>
      <c r="R19" s="317">
        <v>124814594.74142577</v>
      </c>
      <c r="S19" s="317">
        <v>122412551.35178688</v>
      </c>
      <c r="T19" s="317">
        <v>90218457.466426358</v>
      </c>
      <c r="U19" s="317">
        <v>6362851.75731357</v>
      </c>
      <c r="V19" s="317">
        <v>3247841.8903733031</v>
      </c>
      <c r="W19" s="317">
        <v>1030790.2639466583</v>
      </c>
      <c r="X19" s="317">
        <v>2217051.6264266521</v>
      </c>
      <c r="Y19" s="317">
        <v>10236480.323096251</v>
      </c>
      <c r="Z19" s="317">
        <v>32819880.560770057</v>
      </c>
    </row>
    <row r="20" spans="1:37" s="336" customFormat="1" ht="16.5" customHeight="1">
      <c r="A20" s="1045" t="s">
        <v>929</v>
      </c>
      <c r="B20" s="1045"/>
      <c r="C20" s="1045"/>
      <c r="D20" s="333"/>
      <c r="E20" s="338">
        <v>567799791.59006059</v>
      </c>
      <c r="F20" s="338">
        <v>437617592.44697481</v>
      </c>
      <c r="G20" s="338">
        <v>312098420.98798788</v>
      </c>
      <c r="H20" s="338">
        <v>19356673.986337218</v>
      </c>
      <c r="I20" s="338">
        <v>8039978.1807946023</v>
      </c>
      <c r="J20" s="338">
        <v>98122519.291855603</v>
      </c>
      <c r="K20" s="338">
        <v>130182199.14308508</v>
      </c>
      <c r="L20" s="338">
        <v>8999484.9532289132</v>
      </c>
      <c r="M20" s="1045" t="s">
        <v>929</v>
      </c>
      <c r="N20" s="1045"/>
      <c r="O20" s="1045"/>
      <c r="P20" s="333"/>
      <c r="Q20" s="338">
        <v>2923667.2998072491</v>
      </c>
      <c r="R20" s="338">
        <v>121182714.18985589</v>
      </c>
      <c r="S20" s="338">
        <v>118259046.89004888</v>
      </c>
      <c r="T20" s="338">
        <v>83777665.684641898</v>
      </c>
      <c r="U20" s="338">
        <v>6385983.9145228807</v>
      </c>
      <c r="V20" s="338">
        <v>3345396.2640479025</v>
      </c>
      <c r="W20" s="338">
        <v>923589.85687608412</v>
      </c>
      <c r="X20" s="338">
        <v>2421806.4071718222</v>
      </c>
      <c r="Y20" s="338">
        <v>11513920.129646907</v>
      </c>
      <c r="Z20" s="338">
        <v>36263921.156482987</v>
      </c>
    </row>
    <row r="21" spans="1:37" s="336" customFormat="1" ht="16.5" customHeight="1">
      <c r="A21" s="1045" t="s">
        <v>930</v>
      </c>
      <c r="B21" s="1045"/>
      <c r="C21" s="1045"/>
      <c r="D21" s="333"/>
      <c r="E21" s="317">
        <v>610787773.83475637</v>
      </c>
      <c r="F21" s="317">
        <v>469329663.38880724</v>
      </c>
      <c r="G21" s="317">
        <v>346190748.97137898</v>
      </c>
      <c r="H21" s="317">
        <v>20125074.550239943</v>
      </c>
      <c r="I21" s="317">
        <v>5517621.6103633652</v>
      </c>
      <c r="J21" s="317">
        <v>97496218.256824777</v>
      </c>
      <c r="K21" s="317">
        <v>141458110.44594923</v>
      </c>
      <c r="L21" s="317">
        <v>7705964.4610685222</v>
      </c>
      <c r="M21" s="1045" t="s">
        <v>930</v>
      </c>
      <c r="N21" s="1045"/>
      <c r="O21" s="1045"/>
      <c r="P21" s="333"/>
      <c r="Q21" s="317">
        <v>2918628.0263300929</v>
      </c>
      <c r="R21" s="317">
        <v>133752145.98488064</v>
      </c>
      <c r="S21" s="317">
        <v>130833517.95855026</v>
      </c>
      <c r="T21" s="317">
        <v>90608212.810112476</v>
      </c>
      <c r="U21" s="317">
        <v>6342650.7051331485</v>
      </c>
      <c r="V21" s="317">
        <v>3549418.1507599801</v>
      </c>
      <c r="W21" s="317">
        <v>956446.40794854437</v>
      </c>
      <c r="X21" s="317">
        <v>2592971.7428114302</v>
      </c>
      <c r="Y21" s="317">
        <v>9791857.1153638083</v>
      </c>
      <c r="Z21" s="317">
        <v>40125093.407908604</v>
      </c>
    </row>
    <row r="22" spans="1:37" s="336" customFormat="1" ht="18" customHeight="1">
      <c r="A22" s="1045" t="s">
        <v>931</v>
      </c>
      <c r="B22" s="1045"/>
      <c r="C22" s="1045"/>
      <c r="D22" s="333"/>
      <c r="E22" s="317">
        <v>591629898.36522436</v>
      </c>
      <c r="F22" s="317">
        <v>459254692.4801892</v>
      </c>
      <c r="G22" s="317">
        <v>322378700.24124277</v>
      </c>
      <c r="H22" s="317">
        <v>24804570.290867642</v>
      </c>
      <c r="I22" s="317">
        <v>9371209.5568055753</v>
      </c>
      <c r="J22" s="317">
        <v>102700212.39127228</v>
      </c>
      <c r="K22" s="317">
        <v>132375205.88503619</v>
      </c>
      <c r="L22" s="317">
        <v>6817061.4620548179</v>
      </c>
      <c r="M22" s="1045" t="s">
        <v>931</v>
      </c>
      <c r="N22" s="1045"/>
      <c r="O22" s="1045"/>
      <c r="P22" s="333"/>
      <c r="Q22" s="317">
        <v>3627464.0444814945</v>
      </c>
      <c r="R22" s="317">
        <v>125558144.42298125</v>
      </c>
      <c r="S22" s="317">
        <v>121930680.37849981</v>
      </c>
      <c r="T22" s="317">
        <v>91613054.039876625</v>
      </c>
      <c r="U22" s="317">
        <v>8906153.194685692</v>
      </c>
      <c r="V22" s="317">
        <v>3638241.2235431029</v>
      </c>
      <c r="W22" s="317">
        <v>1259013.3363936683</v>
      </c>
      <c r="X22" s="317">
        <v>2379227.887149442</v>
      </c>
      <c r="Y22" s="317">
        <v>11830928.42431985</v>
      </c>
      <c r="Z22" s="317">
        <v>29604160.344714176</v>
      </c>
    </row>
    <row r="23" spans="1:37" ht="18" customHeight="1">
      <c r="A23" s="1128" t="s">
        <v>65</v>
      </c>
      <c r="B23" s="1128"/>
      <c r="C23" s="1128"/>
      <c r="D23" s="333"/>
      <c r="E23" s="317"/>
      <c r="F23" s="317"/>
      <c r="G23" s="317"/>
      <c r="H23" s="317"/>
      <c r="I23" s="317"/>
      <c r="J23" s="317"/>
      <c r="K23" s="317"/>
      <c r="L23" s="317"/>
      <c r="M23" s="1128" t="s">
        <v>65</v>
      </c>
      <c r="N23" s="1128"/>
      <c r="O23" s="1128"/>
      <c r="P23" s="333"/>
      <c r="Q23" s="317"/>
      <c r="R23" s="317"/>
      <c r="S23" s="317"/>
      <c r="T23" s="317"/>
      <c r="U23" s="317"/>
      <c r="V23" s="317"/>
      <c r="W23" s="317"/>
      <c r="X23" s="317"/>
      <c r="Y23" s="317"/>
      <c r="Z23" s="317"/>
    </row>
    <row r="24" spans="1:37" ht="18" customHeight="1">
      <c r="A24" s="339"/>
      <c r="B24" s="339" t="s">
        <v>66</v>
      </c>
      <c r="C24" s="339"/>
      <c r="D24" s="340"/>
      <c r="E24" s="198">
        <v>565240670.67154932</v>
      </c>
      <c r="F24" s="198">
        <v>438495688.54667377</v>
      </c>
      <c r="G24" s="198">
        <v>308080853.35117674</v>
      </c>
      <c r="H24" s="198">
        <v>23671967.084846959</v>
      </c>
      <c r="I24" s="198">
        <v>8246314.6486728862</v>
      </c>
      <c r="J24" s="198">
        <v>98496553.461976022</v>
      </c>
      <c r="K24" s="198">
        <v>126744982.12487693</v>
      </c>
      <c r="L24" s="198">
        <v>6339250.1032936191</v>
      </c>
      <c r="M24" s="339"/>
      <c r="N24" s="339" t="s">
        <v>54</v>
      </c>
      <c r="O24" s="339"/>
      <c r="P24" s="340"/>
      <c r="Q24" s="198">
        <v>3138387.0955140018</v>
      </c>
      <c r="R24" s="198">
        <v>120405732.02158317</v>
      </c>
      <c r="S24" s="198">
        <v>117267344.92606921</v>
      </c>
      <c r="T24" s="198">
        <v>88361616.8081038</v>
      </c>
      <c r="U24" s="198">
        <v>8883873.0715821628</v>
      </c>
      <c r="V24" s="198">
        <v>3529434.6626729323</v>
      </c>
      <c r="W24" s="198">
        <v>1172665.4413118933</v>
      </c>
      <c r="X24" s="198">
        <v>2356769.2213610462</v>
      </c>
      <c r="Y24" s="198">
        <v>11828681.694039384</v>
      </c>
      <c r="Z24" s="198">
        <v>28321102.077749632</v>
      </c>
    </row>
    <row r="25" spans="1:37" ht="18" customHeight="1">
      <c r="A25" s="339"/>
      <c r="B25" s="339" t="s">
        <v>27</v>
      </c>
      <c r="C25" s="339"/>
      <c r="D25" s="340"/>
      <c r="E25" s="198">
        <v>26389227.693674672</v>
      </c>
      <c r="F25" s="198">
        <v>20759003.933515474</v>
      </c>
      <c r="G25" s="198">
        <v>14297846.890065851</v>
      </c>
      <c r="H25" s="198">
        <v>1132603.2060206817</v>
      </c>
      <c r="I25" s="198">
        <v>1124894.9081326972</v>
      </c>
      <c r="J25" s="198">
        <v>4203658.9292962244</v>
      </c>
      <c r="K25" s="198">
        <v>5630223.7601592196</v>
      </c>
      <c r="L25" s="198">
        <v>477811.35876119602</v>
      </c>
      <c r="M25" s="339"/>
      <c r="N25" s="339" t="s">
        <v>27</v>
      </c>
      <c r="O25" s="339"/>
      <c r="P25" s="340"/>
      <c r="Q25" s="198">
        <v>489076.94896749174</v>
      </c>
      <c r="R25" s="198">
        <v>5152412.4013980245</v>
      </c>
      <c r="S25" s="198">
        <v>4663335.4524305323</v>
      </c>
      <c r="T25" s="198">
        <v>3251437.2317727697</v>
      </c>
      <c r="U25" s="198">
        <v>22280.123103529702</v>
      </c>
      <c r="V25" s="198">
        <v>108806.5608701715</v>
      </c>
      <c r="W25" s="198">
        <v>86347.895081776267</v>
      </c>
      <c r="X25" s="198">
        <v>22458.665788395232</v>
      </c>
      <c r="Y25" s="198">
        <v>2246.7302804675355</v>
      </c>
      <c r="Z25" s="198">
        <v>1283058.2669645301</v>
      </c>
    </row>
    <row r="26" spans="1:37" ht="18" customHeight="1">
      <c r="A26" s="1128" t="s">
        <v>28</v>
      </c>
      <c r="B26" s="1128"/>
      <c r="C26" s="1128"/>
      <c r="D26" s="333"/>
      <c r="E26" s="198"/>
      <c r="F26" s="198"/>
      <c r="G26" s="198"/>
      <c r="H26" s="198"/>
      <c r="I26" s="198"/>
      <c r="J26" s="198"/>
      <c r="K26" s="198"/>
      <c r="L26" s="198"/>
      <c r="M26" s="1128" t="s">
        <v>28</v>
      </c>
      <c r="N26" s="1128"/>
      <c r="O26" s="1128"/>
      <c r="P26" s="333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341"/>
      <c r="AB26" s="341"/>
      <c r="AC26" s="341"/>
      <c r="AD26" s="341"/>
      <c r="AE26" s="341"/>
      <c r="AF26" s="341"/>
      <c r="AG26" s="341"/>
      <c r="AH26" s="342"/>
      <c r="AI26" s="341"/>
      <c r="AJ26" s="341"/>
      <c r="AK26" s="341"/>
    </row>
    <row r="27" spans="1:37" ht="18" customHeight="1">
      <c r="A27" s="339"/>
      <c r="B27" s="102" t="s">
        <v>83</v>
      </c>
      <c r="C27" s="339"/>
      <c r="D27" s="340"/>
      <c r="E27" s="198">
        <v>370400746.49924922</v>
      </c>
      <c r="F27" s="198">
        <v>292249341.35466045</v>
      </c>
      <c r="G27" s="198">
        <v>212025077.35822687</v>
      </c>
      <c r="H27" s="198">
        <v>11686567.587386876</v>
      </c>
      <c r="I27" s="198">
        <v>3969826.3219623272</v>
      </c>
      <c r="J27" s="198">
        <v>64567870.087083898</v>
      </c>
      <c r="K27" s="198">
        <v>78151405.144589067</v>
      </c>
      <c r="L27" s="198">
        <v>3498930.2384120431</v>
      </c>
      <c r="M27" s="339"/>
      <c r="N27" s="339" t="s">
        <v>83</v>
      </c>
      <c r="O27" s="339"/>
      <c r="P27" s="340"/>
      <c r="Q27" s="198">
        <v>1796806.9761671594</v>
      </c>
      <c r="R27" s="198">
        <v>74652474.90617691</v>
      </c>
      <c r="S27" s="198">
        <v>72855667.930009708</v>
      </c>
      <c r="T27" s="198">
        <v>58352472.778711237</v>
      </c>
      <c r="U27" s="198">
        <v>5630845.3724233797</v>
      </c>
      <c r="V27" s="198">
        <v>1695294.565542365</v>
      </c>
      <c r="W27" s="198">
        <v>266597.05545045401</v>
      </c>
      <c r="X27" s="198">
        <v>1428697.5100919092</v>
      </c>
      <c r="Y27" s="198">
        <v>10040620.538123339</v>
      </c>
      <c r="Z27" s="198">
        <v>17217675.751456104</v>
      </c>
      <c r="AB27" s="343"/>
      <c r="AC27" s="343"/>
      <c r="AD27" s="343"/>
      <c r="AE27" s="343"/>
      <c r="AF27" s="343"/>
      <c r="AG27" s="343"/>
      <c r="AH27" s="343"/>
      <c r="AI27" s="343"/>
      <c r="AJ27" s="343"/>
      <c r="AK27" s="343"/>
    </row>
    <row r="28" spans="1:37" ht="18" customHeight="1">
      <c r="A28" s="339"/>
      <c r="B28" s="102" t="s">
        <v>84</v>
      </c>
      <c r="C28" s="339"/>
      <c r="D28" s="340"/>
      <c r="E28" s="198">
        <v>43618525.583372429</v>
      </c>
      <c r="F28" s="198">
        <v>33989047.051455684</v>
      </c>
      <c r="G28" s="198">
        <v>23445826.17029839</v>
      </c>
      <c r="H28" s="198">
        <v>1911289.1287682918</v>
      </c>
      <c r="I28" s="198">
        <v>934765.72672682314</v>
      </c>
      <c r="J28" s="198">
        <v>7697166.0256621791</v>
      </c>
      <c r="K28" s="198">
        <v>9629478.5319167152</v>
      </c>
      <c r="L28" s="198">
        <v>470795.39153639524</v>
      </c>
      <c r="M28" s="339"/>
      <c r="N28" s="339" t="s">
        <v>84</v>
      </c>
      <c r="O28" s="339"/>
      <c r="P28" s="340"/>
      <c r="Q28" s="198">
        <v>259747.36411340866</v>
      </c>
      <c r="R28" s="198">
        <v>9158683.140380336</v>
      </c>
      <c r="S28" s="198">
        <v>8898935.7762669176</v>
      </c>
      <c r="T28" s="198">
        <v>6724436.0951863825</v>
      </c>
      <c r="U28" s="198">
        <v>145550.38909359678</v>
      </c>
      <c r="V28" s="198">
        <v>312929.80244661489</v>
      </c>
      <c r="W28" s="198">
        <v>175664.77012121171</v>
      </c>
      <c r="X28" s="198">
        <v>137265.03232540321</v>
      </c>
      <c r="Y28" s="198">
        <v>121714.54910503364</v>
      </c>
      <c r="Z28" s="198">
        <v>1837734.0386453643</v>
      </c>
      <c r="AB28" s="343"/>
      <c r="AC28" s="343"/>
      <c r="AD28" s="343"/>
      <c r="AE28" s="343"/>
      <c r="AF28" s="343"/>
      <c r="AG28" s="343"/>
      <c r="AH28" s="343"/>
      <c r="AI28" s="343"/>
      <c r="AJ28" s="343"/>
      <c r="AK28" s="343"/>
    </row>
    <row r="29" spans="1:37" ht="18" customHeight="1">
      <c r="A29" s="339"/>
      <c r="B29" s="102" t="s">
        <v>85</v>
      </c>
      <c r="C29" s="339"/>
      <c r="D29" s="340"/>
      <c r="E29" s="198">
        <v>93750504.389403313</v>
      </c>
      <c r="F29" s="198">
        <v>71576366.808676675</v>
      </c>
      <c r="G29" s="198">
        <v>50132631.418567084</v>
      </c>
      <c r="H29" s="198">
        <v>3052619.1796039194</v>
      </c>
      <c r="I29" s="198">
        <v>2560236.0269083553</v>
      </c>
      <c r="J29" s="198">
        <v>15830880.183597442</v>
      </c>
      <c r="K29" s="198">
        <v>22174137.58072653</v>
      </c>
      <c r="L29" s="198">
        <v>1431150.0686049922</v>
      </c>
      <c r="M29" s="339"/>
      <c r="N29" s="339" t="s">
        <v>85</v>
      </c>
      <c r="O29" s="339"/>
      <c r="P29" s="340"/>
      <c r="Q29" s="198">
        <v>826132.00496435328</v>
      </c>
      <c r="R29" s="198">
        <v>20742987.512121543</v>
      </c>
      <c r="S29" s="198">
        <v>19916855.507157192</v>
      </c>
      <c r="T29" s="198">
        <v>14456787.711262943</v>
      </c>
      <c r="U29" s="198">
        <v>192080.15806867002</v>
      </c>
      <c r="V29" s="198">
        <v>1049072.6736262976</v>
      </c>
      <c r="W29" s="198">
        <v>540159.75212363165</v>
      </c>
      <c r="X29" s="198">
        <v>508912.92150266567</v>
      </c>
      <c r="Y29" s="198">
        <v>352782.42770141212</v>
      </c>
      <c r="Z29" s="198">
        <v>4571697.3919006791</v>
      </c>
      <c r="AB29" s="343"/>
      <c r="AC29" s="343"/>
      <c r="AD29" s="343"/>
      <c r="AE29" s="343"/>
      <c r="AF29" s="343"/>
      <c r="AG29" s="343"/>
      <c r="AH29" s="343"/>
      <c r="AI29" s="343"/>
      <c r="AJ29" s="343"/>
      <c r="AK29" s="343"/>
    </row>
    <row r="30" spans="1:37" ht="18" customHeight="1">
      <c r="A30" s="339"/>
      <c r="B30" s="102" t="s">
        <v>346</v>
      </c>
      <c r="C30" s="339"/>
      <c r="D30" s="340"/>
      <c r="E30" s="198">
        <v>33772040.155699395</v>
      </c>
      <c r="F30" s="198">
        <v>24654299.163895607</v>
      </c>
      <c r="G30" s="198">
        <v>16849462.303649988</v>
      </c>
      <c r="H30" s="198">
        <v>1257173.6331085523</v>
      </c>
      <c r="I30" s="198">
        <v>1374980.1662080742</v>
      </c>
      <c r="J30" s="198">
        <v>5172683.0609289734</v>
      </c>
      <c r="K30" s="198">
        <v>9117740.9918037876</v>
      </c>
      <c r="L30" s="198">
        <v>559277.37050138367</v>
      </c>
      <c r="M30" s="339"/>
      <c r="N30" s="102" t="s">
        <v>346</v>
      </c>
      <c r="O30" s="339"/>
      <c r="P30" s="340"/>
      <c r="Q30" s="198">
        <v>576627.82723657903</v>
      </c>
      <c r="R30" s="198">
        <v>8558463.6213023998</v>
      </c>
      <c r="S30" s="198">
        <v>7981835.7940658294</v>
      </c>
      <c r="T30" s="198">
        <v>5877298.8037159257</v>
      </c>
      <c r="U30" s="198">
        <v>12150.854100038587</v>
      </c>
      <c r="V30" s="198">
        <v>187487.21592783162</v>
      </c>
      <c r="W30" s="198">
        <v>155442.39769837103</v>
      </c>
      <c r="X30" s="198">
        <v>32044.818229460725</v>
      </c>
      <c r="Y30" s="198">
        <v>3742.7603900602226</v>
      </c>
      <c r="Z30" s="198">
        <v>1908641.6807120892</v>
      </c>
      <c r="AB30" s="343"/>
      <c r="AC30" s="343"/>
      <c r="AD30" s="343"/>
      <c r="AE30" s="343"/>
      <c r="AF30" s="343"/>
      <c r="AG30" s="343"/>
      <c r="AH30" s="343"/>
      <c r="AI30" s="343"/>
      <c r="AJ30" s="343"/>
      <c r="AK30" s="343"/>
    </row>
    <row r="31" spans="1:37" ht="18" customHeight="1">
      <c r="A31" s="339"/>
      <c r="B31" s="102" t="s">
        <v>345</v>
      </c>
      <c r="C31" s="339"/>
      <c r="D31" s="340"/>
      <c r="E31" s="198">
        <v>50088081.737499997</v>
      </c>
      <c r="F31" s="198">
        <v>36785638.101499982</v>
      </c>
      <c r="G31" s="198">
        <v>19925702.990499999</v>
      </c>
      <c r="H31" s="198">
        <v>6896920.7620000001</v>
      </c>
      <c r="I31" s="198">
        <v>531401.31499999994</v>
      </c>
      <c r="J31" s="198">
        <v>9431613.0339999981</v>
      </c>
      <c r="K31" s="198">
        <v>13302443.636000002</v>
      </c>
      <c r="L31" s="198">
        <v>856908.39300000051</v>
      </c>
      <c r="M31" s="339"/>
      <c r="N31" s="102" t="s">
        <v>345</v>
      </c>
      <c r="O31" s="339"/>
      <c r="P31" s="340"/>
      <c r="Q31" s="198">
        <v>168149.87199999994</v>
      </c>
      <c r="R31" s="198">
        <v>12445535.243000003</v>
      </c>
      <c r="S31" s="198">
        <v>12277385.370999988</v>
      </c>
      <c r="T31" s="198">
        <v>6202058.6510000052</v>
      </c>
      <c r="U31" s="198">
        <v>2925526.4209999996</v>
      </c>
      <c r="V31" s="198">
        <v>393456.96599999978</v>
      </c>
      <c r="W31" s="198">
        <v>121149.36099999996</v>
      </c>
      <c r="X31" s="198">
        <v>272307.60500000004</v>
      </c>
      <c r="Y31" s="198">
        <v>1312068.1490000004</v>
      </c>
      <c r="Z31" s="198">
        <v>4068411.4819999975</v>
      </c>
      <c r="AB31" s="343"/>
      <c r="AC31" s="343"/>
      <c r="AD31" s="343"/>
      <c r="AE31" s="343"/>
      <c r="AF31" s="343"/>
      <c r="AG31" s="343"/>
      <c r="AH31" s="343"/>
      <c r="AI31" s="343"/>
      <c r="AJ31" s="343"/>
      <c r="AK31" s="343"/>
    </row>
    <row r="32" spans="1:37" ht="18" customHeight="1">
      <c r="A32" s="1128" t="s">
        <v>29</v>
      </c>
      <c r="B32" s="1128"/>
      <c r="C32" s="1128"/>
      <c r="D32" s="333"/>
      <c r="E32" s="198"/>
      <c r="F32" s="198"/>
      <c r="G32" s="198"/>
      <c r="H32" s="198"/>
      <c r="I32" s="198"/>
      <c r="J32" s="198"/>
      <c r="K32" s="198"/>
      <c r="L32" s="198"/>
      <c r="M32" s="1128" t="s">
        <v>29</v>
      </c>
      <c r="N32" s="1128"/>
      <c r="O32" s="1128"/>
      <c r="P32" s="333"/>
      <c r="Q32" s="198"/>
      <c r="R32" s="198"/>
      <c r="S32" s="198"/>
      <c r="T32" s="198"/>
      <c r="U32" s="198"/>
      <c r="V32" s="198"/>
      <c r="W32" s="198"/>
      <c r="X32" s="198"/>
      <c r="Y32" s="198"/>
      <c r="Z32" s="198"/>
    </row>
    <row r="33" spans="1:26" ht="18" customHeight="1">
      <c r="A33" s="1059" t="s">
        <v>67</v>
      </c>
      <c r="B33" s="1059"/>
      <c r="C33" s="344"/>
      <c r="D33" s="333"/>
      <c r="E33" s="198">
        <v>586318010.97541106</v>
      </c>
      <c r="F33" s="198">
        <v>455143806.43734282</v>
      </c>
      <c r="G33" s="198">
        <v>319578910.7120266</v>
      </c>
      <c r="H33" s="198">
        <v>24800384.233661711</v>
      </c>
      <c r="I33" s="198">
        <v>9317429.833377555</v>
      </c>
      <c r="J33" s="198">
        <v>101447081.65827593</v>
      </c>
      <c r="K33" s="198">
        <v>131174204.5380694</v>
      </c>
      <c r="L33" s="198">
        <v>6767163.6053901184</v>
      </c>
      <c r="M33" s="1059" t="s">
        <v>67</v>
      </c>
      <c r="N33" s="1059"/>
      <c r="O33" s="344"/>
      <c r="P33" s="333"/>
      <c r="Q33" s="198">
        <v>3573502.0256565986</v>
      </c>
      <c r="R33" s="198">
        <v>124407040.93267912</v>
      </c>
      <c r="S33" s="198">
        <v>120833538.90702257</v>
      </c>
      <c r="T33" s="198">
        <v>90944428.688558638</v>
      </c>
      <c r="U33" s="198">
        <v>8905175.1383633669</v>
      </c>
      <c r="V33" s="198">
        <v>3621094.7203498199</v>
      </c>
      <c r="W33" s="198">
        <v>1252711.2685629944</v>
      </c>
      <c r="X33" s="198">
        <v>2368383.4517868333</v>
      </c>
      <c r="Y33" s="198">
        <v>11817709.435675859</v>
      </c>
      <c r="Z33" s="198">
        <v>29180549.795426577</v>
      </c>
    </row>
    <row r="34" spans="1:26" ht="18" customHeight="1">
      <c r="A34" s="7"/>
      <c r="B34" s="102" t="s">
        <v>30</v>
      </c>
      <c r="C34" s="345"/>
      <c r="D34" s="333"/>
      <c r="E34" s="198">
        <v>323188770.97137332</v>
      </c>
      <c r="F34" s="198">
        <v>248283947.78028107</v>
      </c>
      <c r="G34" s="198">
        <v>168450678.82496309</v>
      </c>
      <c r="H34" s="198">
        <v>16942524.724556733</v>
      </c>
      <c r="I34" s="198">
        <v>4969695.5361810485</v>
      </c>
      <c r="J34" s="198">
        <v>57921048.694579728</v>
      </c>
      <c r="K34" s="198">
        <v>74904823.191092268</v>
      </c>
      <c r="L34" s="198">
        <v>3286290.3900749651</v>
      </c>
      <c r="M34" s="7"/>
      <c r="N34" s="102" t="s">
        <v>30</v>
      </c>
      <c r="O34" s="345"/>
      <c r="P34" s="333"/>
      <c r="Q34" s="198">
        <v>1971137.3169186078</v>
      </c>
      <c r="R34" s="198">
        <v>71618532.801017269</v>
      </c>
      <c r="S34" s="198">
        <v>69647395.484098554</v>
      </c>
      <c r="T34" s="198">
        <v>52934587.33862213</v>
      </c>
      <c r="U34" s="198">
        <v>6754371.7425228124</v>
      </c>
      <c r="V34" s="198">
        <v>1726433.0236720662</v>
      </c>
      <c r="W34" s="198">
        <v>534316.56577603263</v>
      </c>
      <c r="X34" s="198">
        <v>1192116.4578960342</v>
      </c>
      <c r="Y34" s="198">
        <v>8952675.0474512558</v>
      </c>
      <c r="Z34" s="198">
        <v>17184678.426732846</v>
      </c>
    </row>
    <row r="35" spans="1:26" ht="18" customHeight="1">
      <c r="A35" s="42"/>
      <c r="B35" s="42" t="s">
        <v>971</v>
      </c>
      <c r="C35" s="346"/>
      <c r="D35" s="340"/>
      <c r="E35" s="198">
        <v>67024034.864572302</v>
      </c>
      <c r="F35" s="198">
        <v>50369491.03818576</v>
      </c>
      <c r="G35" s="198">
        <v>36533003.80602476</v>
      </c>
      <c r="H35" s="198">
        <v>1779898.0109421455</v>
      </c>
      <c r="I35" s="198">
        <v>750099.37926732819</v>
      </c>
      <c r="J35" s="198">
        <v>11306489.841951551</v>
      </c>
      <c r="K35" s="198">
        <v>16654543.82638653</v>
      </c>
      <c r="L35" s="198">
        <v>825006.74951060058</v>
      </c>
      <c r="M35" s="42"/>
      <c r="N35" s="42" t="s">
        <v>971</v>
      </c>
      <c r="O35" s="346"/>
      <c r="P35" s="340"/>
      <c r="Q35" s="198">
        <v>237145.394195092</v>
      </c>
      <c r="R35" s="198">
        <v>15829537.076875942</v>
      </c>
      <c r="S35" s="198">
        <v>15592391.682680834</v>
      </c>
      <c r="T35" s="198">
        <v>11211481.854696123</v>
      </c>
      <c r="U35" s="198">
        <v>319269.12928940548</v>
      </c>
      <c r="V35" s="198">
        <v>701910.72784787288</v>
      </c>
      <c r="W35" s="198">
        <v>365281.26593150239</v>
      </c>
      <c r="X35" s="198">
        <v>336629.46191636991</v>
      </c>
      <c r="Y35" s="198">
        <v>718950.65823710407</v>
      </c>
      <c r="Z35" s="198">
        <v>4078680.6290845578</v>
      </c>
    </row>
    <row r="36" spans="1:26" ht="18" customHeight="1">
      <c r="A36" s="42"/>
      <c r="B36" s="42" t="s">
        <v>972</v>
      </c>
      <c r="C36" s="346"/>
      <c r="D36" s="340"/>
      <c r="E36" s="198">
        <v>164377240.52869907</v>
      </c>
      <c r="F36" s="198">
        <v>124104320.06257457</v>
      </c>
      <c r="G36" s="198">
        <v>83422566.547416121</v>
      </c>
      <c r="H36" s="198">
        <v>2550430.6779604014</v>
      </c>
      <c r="I36" s="198">
        <v>2036601.8905343409</v>
      </c>
      <c r="J36" s="198">
        <v>36094720.946663648</v>
      </c>
      <c r="K36" s="198">
        <v>40272920.466124415</v>
      </c>
      <c r="L36" s="198">
        <v>1718679.7864409927</v>
      </c>
      <c r="M36" s="42"/>
      <c r="N36" s="42" t="s">
        <v>972</v>
      </c>
      <c r="O36" s="346"/>
      <c r="P36" s="340"/>
      <c r="Q36" s="198">
        <v>953846.78650926834</v>
      </c>
      <c r="R36" s="198">
        <v>38554240.679683365</v>
      </c>
      <c r="S36" s="198">
        <v>37600393.893174104</v>
      </c>
      <c r="T36" s="198">
        <v>29993363.985331066</v>
      </c>
      <c r="U36" s="198">
        <v>3504012.4978531478</v>
      </c>
      <c r="V36" s="198">
        <v>496259.61667735252</v>
      </c>
      <c r="W36" s="198">
        <v>-116330.46070817779</v>
      </c>
      <c r="X36" s="198">
        <v>612590.07738552988</v>
      </c>
      <c r="Y36" s="198">
        <v>7651299.5096000796</v>
      </c>
      <c r="Z36" s="198">
        <v>11258057.302912636</v>
      </c>
    </row>
    <row r="37" spans="1:26" ht="18" customHeight="1">
      <c r="A37" s="42"/>
      <c r="B37" s="42" t="s">
        <v>973</v>
      </c>
      <c r="C37" s="346"/>
      <c r="D37" s="340"/>
      <c r="E37" s="198">
        <v>48799259.384691045</v>
      </c>
      <c r="F37" s="198">
        <v>41047759.454725638</v>
      </c>
      <c r="G37" s="198">
        <v>30603038.431562576</v>
      </c>
      <c r="H37" s="198">
        <v>4516694.1265902109</v>
      </c>
      <c r="I37" s="198">
        <v>723002.10377506027</v>
      </c>
      <c r="J37" s="198">
        <v>5205024.7927978132</v>
      </c>
      <c r="K37" s="198">
        <v>7751499.9299654057</v>
      </c>
      <c r="L37" s="198">
        <v>474421.34156263771</v>
      </c>
      <c r="M37" s="42"/>
      <c r="N37" s="42" t="s">
        <v>973</v>
      </c>
      <c r="O37" s="346"/>
      <c r="P37" s="340"/>
      <c r="Q37" s="198">
        <v>320484.32850290701</v>
      </c>
      <c r="R37" s="198">
        <v>7277078.5884027667</v>
      </c>
      <c r="S37" s="198">
        <v>6956594.2598998621</v>
      </c>
      <c r="T37" s="198">
        <v>6105904.957926943</v>
      </c>
      <c r="U37" s="198">
        <v>229248.82515124072</v>
      </c>
      <c r="V37" s="198">
        <v>344965.07214579912</v>
      </c>
      <c r="W37" s="198">
        <v>170655.4224832106</v>
      </c>
      <c r="X37" s="198">
        <v>174309.64966258843</v>
      </c>
      <c r="Y37" s="198">
        <v>248921.76066390873</v>
      </c>
      <c r="Z37" s="198">
        <v>525397.16533978248</v>
      </c>
    </row>
    <row r="38" spans="1:26" ht="18" customHeight="1">
      <c r="A38" s="42"/>
      <c r="B38" s="42" t="s">
        <v>974</v>
      </c>
      <c r="C38" s="346"/>
      <c r="D38" s="340"/>
      <c r="E38" s="198">
        <v>42988236.193410777</v>
      </c>
      <c r="F38" s="198">
        <v>32762377.224794943</v>
      </c>
      <c r="G38" s="198">
        <v>17892070.039959803</v>
      </c>
      <c r="H38" s="198">
        <v>8095501.9090639753</v>
      </c>
      <c r="I38" s="198">
        <v>1459992.1626043182</v>
      </c>
      <c r="J38" s="198">
        <v>5314813.1131668407</v>
      </c>
      <c r="K38" s="198">
        <v>10225858.968615832</v>
      </c>
      <c r="L38" s="198">
        <v>268182.51256073173</v>
      </c>
      <c r="M38" s="42"/>
      <c r="N38" s="42" t="s">
        <v>974</v>
      </c>
      <c r="O38" s="346"/>
      <c r="P38" s="340"/>
      <c r="Q38" s="198">
        <v>459660.80771134113</v>
      </c>
      <c r="R38" s="198">
        <v>9957676.4560551029</v>
      </c>
      <c r="S38" s="198">
        <v>9498015.6483437642</v>
      </c>
      <c r="T38" s="198">
        <v>5623836.5406679781</v>
      </c>
      <c r="U38" s="198">
        <v>2701841.290229016</v>
      </c>
      <c r="V38" s="198">
        <v>183297.60700104258</v>
      </c>
      <c r="W38" s="198">
        <v>114710.33806949701</v>
      </c>
      <c r="X38" s="198">
        <v>68587.268931545608</v>
      </c>
      <c r="Y38" s="198">
        <v>333503.11895017477</v>
      </c>
      <c r="Z38" s="198">
        <v>1322543.3293958979</v>
      </c>
    </row>
    <row r="39" spans="1:26" ht="18" customHeight="1">
      <c r="A39" s="42"/>
      <c r="B39" s="102" t="s">
        <v>32</v>
      </c>
      <c r="C39" s="346"/>
      <c r="D39" s="340"/>
      <c r="E39" s="198">
        <v>127332529.78692244</v>
      </c>
      <c r="F39" s="198">
        <v>101117093.3559258</v>
      </c>
      <c r="G39" s="198">
        <v>77119496.713799536</v>
      </c>
      <c r="H39" s="198">
        <v>2994781.9636725713</v>
      </c>
      <c r="I39" s="198">
        <v>1212008.635972738</v>
      </c>
      <c r="J39" s="198">
        <v>19790806.042480901</v>
      </c>
      <c r="K39" s="198">
        <v>26215436.430996597</v>
      </c>
      <c r="L39" s="198">
        <v>1421013.27239276</v>
      </c>
      <c r="M39" s="42"/>
      <c r="N39" s="102" t="s">
        <v>32</v>
      </c>
      <c r="O39" s="346"/>
      <c r="P39" s="340"/>
      <c r="Q39" s="198">
        <v>673941.65632592037</v>
      </c>
      <c r="R39" s="198">
        <v>24794423.158603854</v>
      </c>
      <c r="S39" s="198">
        <v>24120481.502277981</v>
      </c>
      <c r="T39" s="198">
        <v>18585720.821404863</v>
      </c>
      <c r="U39" s="198">
        <v>760389.33678637096</v>
      </c>
      <c r="V39" s="198">
        <v>903056.07078903005</v>
      </c>
      <c r="W39" s="198">
        <v>432878.40553209232</v>
      </c>
      <c r="X39" s="198">
        <v>470177.66525693762</v>
      </c>
      <c r="Y39" s="198">
        <v>942278.80563439894</v>
      </c>
      <c r="Z39" s="198">
        <v>4813594.0789320804</v>
      </c>
    </row>
    <row r="40" spans="1:26" ht="18" customHeight="1">
      <c r="A40" s="42"/>
      <c r="B40" s="42" t="s">
        <v>975</v>
      </c>
      <c r="C40" s="346"/>
      <c r="D40" s="340"/>
      <c r="E40" s="198">
        <v>85914273.047253832</v>
      </c>
      <c r="F40" s="198">
        <v>67549431.053201333</v>
      </c>
      <c r="G40" s="198">
        <v>52455036.115616016</v>
      </c>
      <c r="H40" s="198">
        <v>782637.22118737968</v>
      </c>
      <c r="I40" s="198">
        <v>515473.15866752836</v>
      </c>
      <c r="J40" s="198">
        <v>13796284.557730436</v>
      </c>
      <c r="K40" s="198">
        <v>18364841.994052455</v>
      </c>
      <c r="L40" s="198">
        <v>813833.96057381609</v>
      </c>
      <c r="M40" s="42"/>
      <c r="N40" s="42" t="s">
        <v>975</v>
      </c>
      <c r="O40" s="346"/>
      <c r="P40" s="340"/>
      <c r="Q40" s="198">
        <v>392285.41494672798</v>
      </c>
      <c r="R40" s="198">
        <v>17551008.033478636</v>
      </c>
      <c r="S40" s="198">
        <v>17158722.618531901</v>
      </c>
      <c r="T40" s="198">
        <v>13696091.663317205</v>
      </c>
      <c r="U40" s="198">
        <v>393217.62445636006</v>
      </c>
      <c r="V40" s="198">
        <v>622100.16777681757</v>
      </c>
      <c r="W40" s="198">
        <v>321543.47853748547</v>
      </c>
      <c r="X40" s="198">
        <v>300556.68923933164</v>
      </c>
      <c r="Y40" s="198">
        <v>818039.41353126639</v>
      </c>
      <c r="Z40" s="198">
        <v>3265352.5765127968</v>
      </c>
    </row>
    <row r="41" spans="1:26" ht="18" customHeight="1">
      <c r="A41" s="42"/>
      <c r="B41" s="42" t="s">
        <v>976</v>
      </c>
      <c r="C41" s="346"/>
      <c r="D41" s="340"/>
      <c r="E41" s="198">
        <v>41418256.739668608</v>
      </c>
      <c r="F41" s="198">
        <v>33567662.302724473</v>
      </c>
      <c r="G41" s="198">
        <v>24664460.598183557</v>
      </c>
      <c r="H41" s="198">
        <v>2212144.7424851912</v>
      </c>
      <c r="I41" s="198">
        <v>696535.47730520973</v>
      </c>
      <c r="J41" s="198">
        <v>5994521.4847504944</v>
      </c>
      <c r="K41" s="198">
        <v>7850594.4369441662</v>
      </c>
      <c r="L41" s="198">
        <v>607179.31181894348</v>
      </c>
      <c r="M41" s="42"/>
      <c r="N41" s="42" t="s">
        <v>976</v>
      </c>
      <c r="O41" s="346"/>
      <c r="P41" s="340"/>
      <c r="Q41" s="198">
        <v>281656.24137919268</v>
      </c>
      <c r="R41" s="198">
        <v>7243415.1251252266</v>
      </c>
      <c r="S41" s="198">
        <v>6961758.8837460289</v>
      </c>
      <c r="T41" s="198">
        <v>4889629.1580876587</v>
      </c>
      <c r="U41" s="198">
        <v>367171.71233001159</v>
      </c>
      <c r="V41" s="198">
        <v>280955.90301221219</v>
      </c>
      <c r="W41" s="198">
        <v>111334.92699460652</v>
      </c>
      <c r="X41" s="198">
        <v>169620.97601760578</v>
      </c>
      <c r="Y41" s="198">
        <v>124239.39210313295</v>
      </c>
      <c r="Z41" s="198">
        <v>1548241.5024192857</v>
      </c>
    </row>
    <row r="42" spans="1:26" ht="18" customHeight="1">
      <c r="A42" s="42"/>
      <c r="B42" s="102" t="s">
        <v>33</v>
      </c>
      <c r="C42" s="346"/>
      <c r="D42" s="340"/>
      <c r="E42" s="198">
        <v>128163782.62375426</v>
      </c>
      <c r="F42" s="198">
        <v>100678885.01710087</v>
      </c>
      <c r="G42" s="198">
        <v>70624169.857994109</v>
      </c>
      <c r="H42" s="198">
        <v>4739502.3644151762</v>
      </c>
      <c r="I42" s="198">
        <v>2872744.7389329989</v>
      </c>
      <c r="J42" s="198">
        <v>22442468.055758562</v>
      </c>
      <c r="K42" s="198">
        <v>27484897.606653534</v>
      </c>
      <c r="L42" s="198">
        <v>1939135.4468678499</v>
      </c>
      <c r="M42" s="42"/>
      <c r="N42" s="102" t="s">
        <v>33</v>
      </c>
      <c r="O42" s="346"/>
      <c r="P42" s="340"/>
      <c r="Q42" s="198">
        <v>825227.05468857067</v>
      </c>
      <c r="R42" s="198">
        <v>25545762.159785673</v>
      </c>
      <c r="S42" s="198">
        <v>24720535.1050971</v>
      </c>
      <c r="T42" s="198">
        <v>17905959.333078727</v>
      </c>
      <c r="U42" s="198">
        <v>1337778.354109152</v>
      </c>
      <c r="V42" s="198">
        <v>932679.34252150089</v>
      </c>
      <c r="W42" s="198">
        <v>267659.84515577066</v>
      </c>
      <c r="X42" s="198">
        <v>665019.49736572988</v>
      </c>
      <c r="Y42" s="198">
        <v>1867668.5375409601</v>
      </c>
      <c r="Z42" s="198">
        <v>6411786.6129286652</v>
      </c>
    </row>
    <row r="43" spans="1:26" ht="18" customHeight="1">
      <c r="A43" s="42"/>
      <c r="B43" s="42" t="s">
        <v>977</v>
      </c>
      <c r="C43" s="344"/>
      <c r="D43" s="333"/>
      <c r="E43" s="198">
        <v>27612348.851438597</v>
      </c>
      <c r="F43" s="198">
        <v>20490470.757612675</v>
      </c>
      <c r="G43" s="198">
        <v>14511198.454241132</v>
      </c>
      <c r="H43" s="198">
        <v>1026299.4819185542</v>
      </c>
      <c r="I43" s="198">
        <v>690338.48014579806</v>
      </c>
      <c r="J43" s="198">
        <v>4262634.3413071996</v>
      </c>
      <c r="K43" s="198">
        <v>7121878.0938258879</v>
      </c>
      <c r="L43" s="198">
        <v>511647.75232927938</v>
      </c>
      <c r="M43" s="42"/>
      <c r="N43" s="42" t="s">
        <v>977</v>
      </c>
      <c r="O43" s="344"/>
      <c r="P43" s="333"/>
      <c r="Q43" s="198">
        <v>215880.93148693402</v>
      </c>
      <c r="R43" s="198">
        <v>6610230.3414966129</v>
      </c>
      <c r="S43" s="198">
        <v>6394349.4100096766</v>
      </c>
      <c r="T43" s="198">
        <v>4529812.0437259628</v>
      </c>
      <c r="U43" s="198">
        <v>302063.96034257067</v>
      </c>
      <c r="V43" s="198">
        <v>197311.53800991611</v>
      </c>
      <c r="W43" s="198">
        <v>62020.9537770768</v>
      </c>
      <c r="X43" s="198">
        <v>135290.58423283932</v>
      </c>
      <c r="Y43" s="198">
        <v>339720.15494675317</v>
      </c>
      <c r="Z43" s="198">
        <v>1704882.0228779793</v>
      </c>
    </row>
    <row r="44" spans="1:26" ht="18" customHeight="1">
      <c r="A44" s="42"/>
      <c r="B44" s="42" t="s">
        <v>978</v>
      </c>
      <c r="C44" s="344"/>
      <c r="D44" s="333"/>
      <c r="E44" s="198">
        <v>72406151.014170438</v>
      </c>
      <c r="F44" s="198">
        <v>57401876.665616505</v>
      </c>
      <c r="G44" s="198">
        <v>39697884.69705607</v>
      </c>
      <c r="H44" s="198">
        <v>2348723.1038236343</v>
      </c>
      <c r="I44" s="198">
        <v>1416816.9369371347</v>
      </c>
      <c r="J44" s="198">
        <v>13938451.927799644</v>
      </c>
      <c r="K44" s="198">
        <v>15004274.348553974</v>
      </c>
      <c r="L44" s="198">
        <v>1006113.7322087928</v>
      </c>
      <c r="M44" s="42"/>
      <c r="N44" s="42" t="s">
        <v>978</v>
      </c>
      <c r="O44" s="344"/>
      <c r="P44" s="333"/>
      <c r="Q44" s="198">
        <v>400937.35066958418</v>
      </c>
      <c r="R44" s="198">
        <v>13998160.616345186</v>
      </c>
      <c r="S44" s="198">
        <v>13597223.265675593</v>
      </c>
      <c r="T44" s="198">
        <v>10092449.432104494</v>
      </c>
      <c r="U44" s="198">
        <v>918909.15700627468</v>
      </c>
      <c r="V44" s="198">
        <v>535354.11460249987</v>
      </c>
      <c r="W44" s="198">
        <v>136493.2074296455</v>
      </c>
      <c r="X44" s="198">
        <v>398860.90717285452</v>
      </c>
      <c r="Y44" s="198">
        <v>1354492.7011453221</v>
      </c>
      <c r="Z44" s="198">
        <v>3405003.2631076556</v>
      </c>
    </row>
    <row r="45" spans="1:26" ht="18" customHeight="1">
      <c r="A45" s="42"/>
      <c r="B45" s="42" t="s">
        <v>979</v>
      </c>
      <c r="C45" s="344"/>
      <c r="D45" s="333"/>
      <c r="E45" s="198">
        <v>28145282.758145306</v>
      </c>
      <c r="F45" s="198">
        <v>22786537.593871638</v>
      </c>
      <c r="G45" s="198">
        <v>16415086.706696855</v>
      </c>
      <c r="H45" s="198">
        <v>1364479.7786729883</v>
      </c>
      <c r="I45" s="198">
        <v>765589.32185006549</v>
      </c>
      <c r="J45" s="198">
        <v>4241381.7866517166</v>
      </c>
      <c r="K45" s="198">
        <v>5358745.164273669</v>
      </c>
      <c r="L45" s="198">
        <v>421373.96232977835</v>
      </c>
      <c r="M45" s="42"/>
      <c r="N45" s="42" t="s">
        <v>979</v>
      </c>
      <c r="O45" s="344"/>
      <c r="P45" s="333"/>
      <c r="Q45" s="198">
        <v>208408.77253205251</v>
      </c>
      <c r="R45" s="198">
        <v>4937371.2019438874</v>
      </c>
      <c r="S45" s="198">
        <v>4728962.4294118341</v>
      </c>
      <c r="T45" s="198">
        <v>3283697.8572482895</v>
      </c>
      <c r="U45" s="198">
        <v>116805.23676030635</v>
      </c>
      <c r="V45" s="198">
        <v>200013.68990908464</v>
      </c>
      <c r="W45" s="198">
        <v>69145.683949048544</v>
      </c>
      <c r="X45" s="198">
        <v>130868.00596003605</v>
      </c>
      <c r="Y45" s="198">
        <v>173455.68144888399</v>
      </c>
      <c r="Z45" s="198">
        <v>1301901.3269430366</v>
      </c>
    </row>
    <row r="46" spans="1:26" ht="18" customHeight="1">
      <c r="A46" s="42"/>
      <c r="B46" s="102" t="s">
        <v>35</v>
      </c>
      <c r="C46" s="344"/>
      <c r="D46" s="333"/>
      <c r="E46" s="198">
        <v>7632927.5933612939</v>
      </c>
      <c r="F46" s="198">
        <v>5063880.2840344319</v>
      </c>
      <c r="G46" s="198">
        <v>3384565.3152696141</v>
      </c>
      <c r="H46" s="198">
        <v>123575.18101722718</v>
      </c>
      <c r="I46" s="198">
        <v>262980.92229077249</v>
      </c>
      <c r="J46" s="198">
        <v>1292758.8654568198</v>
      </c>
      <c r="K46" s="198">
        <v>2569047.3093268606</v>
      </c>
      <c r="L46" s="198">
        <v>120724.4960545434</v>
      </c>
      <c r="M46" s="42"/>
      <c r="N46" s="102" t="s">
        <v>35</v>
      </c>
      <c r="O46" s="344"/>
      <c r="P46" s="333"/>
      <c r="Q46" s="198">
        <v>103195.9977235017</v>
      </c>
      <c r="R46" s="198">
        <v>2448322.8132723174</v>
      </c>
      <c r="S46" s="198">
        <v>2345126.8155488158</v>
      </c>
      <c r="T46" s="198">
        <v>1518161.1954528198</v>
      </c>
      <c r="U46" s="198">
        <v>52635.704945021695</v>
      </c>
      <c r="V46" s="198">
        <v>58926.283367231197</v>
      </c>
      <c r="W46" s="198">
        <v>17856.452099099341</v>
      </c>
      <c r="X46" s="198">
        <v>41069.831268131842</v>
      </c>
      <c r="Y46" s="198">
        <v>55087.045049240456</v>
      </c>
      <c r="Z46" s="198">
        <v>770490.67683298327</v>
      </c>
    </row>
    <row r="47" spans="1:26" ht="18" customHeight="1">
      <c r="A47" s="1059" t="s">
        <v>36</v>
      </c>
      <c r="B47" s="1059"/>
      <c r="C47" s="344"/>
      <c r="D47" s="333"/>
      <c r="E47" s="198">
        <v>5311887.389813208</v>
      </c>
      <c r="F47" s="198">
        <v>4110886.0428464026</v>
      </c>
      <c r="G47" s="198">
        <v>2799789.5292160884</v>
      </c>
      <c r="H47" s="199">
        <v>4186.0572059309379</v>
      </c>
      <c r="I47" s="198">
        <v>53779.723428022007</v>
      </c>
      <c r="J47" s="198">
        <v>1253130.732996362</v>
      </c>
      <c r="K47" s="198">
        <v>1201001.346966804</v>
      </c>
      <c r="L47" s="198">
        <v>49897.856664698498</v>
      </c>
      <c r="M47" s="1059" t="s">
        <v>36</v>
      </c>
      <c r="N47" s="1059"/>
      <c r="O47" s="344"/>
      <c r="P47" s="333"/>
      <c r="Q47" s="198">
        <v>53962.018824897816</v>
      </c>
      <c r="R47" s="198">
        <v>1151103.4903021057</v>
      </c>
      <c r="S47" s="198">
        <v>1097141.4714772077</v>
      </c>
      <c r="T47" s="198">
        <v>668625.35131798929</v>
      </c>
      <c r="U47" s="198">
        <v>978.05632232444964</v>
      </c>
      <c r="V47" s="198">
        <v>17146.503193283097</v>
      </c>
      <c r="W47" s="198">
        <v>6302.0678306741984</v>
      </c>
      <c r="X47" s="198">
        <v>10844.435362608898</v>
      </c>
      <c r="Y47" s="198">
        <v>13218.988643991672</v>
      </c>
      <c r="Z47" s="198">
        <v>423610.54928760283</v>
      </c>
    </row>
    <row r="48" spans="1:26" ht="18" customHeight="1">
      <c r="A48" s="1045" t="s">
        <v>166</v>
      </c>
      <c r="B48" s="1045"/>
      <c r="C48" s="1045"/>
      <c r="D48" s="340"/>
      <c r="E48" s="198"/>
      <c r="F48" s="198"/>
      <c r="G48" s="198"/>
      <c r="H48" s="198"/>
      <c r="I48" s="198"/>
      <c r="J48" s="198"/>
      <c r="K48" s="198"/>
      <c r="L48" s="198"/>
      <c r="M48" s="1045" t="s">
        <v>166</v>
      </c>
      <c r="N48" s="1045"/>
      <c r="O48" s="1045"/>
      <c r="P48" s="340"/>
      <c r="Q48" s="198"/>
      <c r="R48" s="198"/>
      <c r="S48" s="198"/>
      <c r="T48" s="198"/>
      <c r="U48" s="198"/>
      <c r="V48" s="198"/>
      <c r="W48" s="198"/>
      <c r="X48" s="198"/>
      <c r="Y48" s="198"/>
      <c r="Z48" s="198"/>
    </row>
    <row r="49" spans="1:26" ht="18" customHeight="1">
      <c r="A49" s="1059" t="s">
        <v>37</v>
      </c>
      <c r="B49" s="1059" t="s">
        <v>37</v>
      </c>
      <c r="C49" s="106"/>
      <c r="D49" s="340"/>
      <c r="E49" s="198">
        <v>298449248.32604235</v>
      </c>
      <c r="F49" s="198">
        <v>237491779.21843731</v>
      </c>
      <c r="G49" s="198">
        <v>159850791.01604512</v>
      </c>
      <c r="H49" s="198">
        <v>12957756.049734978</v>
      </c>
      <c r="I49" s="198">
        <v>4782320.3487196285</v>
      </c>
      <c r="J49" s="198">
        <v>59900911.803937532</v>
      </c>
      <c r="K49" s="198">
        <v>60957469.107604645</v>
      </c>
      <c r="L49" s="198">
        <v>4087706.6895188149</v>
      </c>
      <c r="M49" s="1059" t="s">
        <v>37</v>
      </c>
      <c r="N49" s="1059" t="s">
        <v>37</v>
      </c>
      <c r="O49" s="106"/>
      <c r="P49" s="340"/>
      <c r="Q49" s="198">
        <v>1742597.75347624</v>
      </c>
      <c r="R49" s="198">
        <v>56869762.418085799</v>
      </c>
      <c r="S49" s="198">
        <v>55127164.664609551</v>
      </c>
      <c r="T49" s="198">
        <v>41391622.387012973</v>
      </c>
      <c r="U49" s="198">
        <v>6550756.4819747452</v>
      </c>
      <c r="V49" s="198">
        <v>1719807.4881108673</v>
      </c>
      <c r="W49" s="198">
        <v>651054.37509965</v>
      </c>
      <c r="X49" s="198">
        <v>1068753.1130112188</v>
      </c>
      <c r="Y49" s="198">
        <v>5503524.2687172815</v>
      </c>
      <c r="Z49" s="198">
        <v>10968502.5762283</v>
      </c>
    </row>
    <row r="50" spans="1:26" ht="18" customHeight="1">
      <c r="A50" s="102"/>
      <c r="B50" s="102" t="s">
        <v>38</v>
      </c>
      <c r="C50" s="102"/>
      <c r="D50" s="340"/>
      <c r="E50" s="198">
        <v>118794664.67887628</v>
      </c>
      <c r="F50" s="198">
        <v>94062668.569389716</v>
      </c>
      <c r="G50" s="198">
        <v>59306796.21194797</v>
      </c>
      <c r="H50" s="198">
        <v>9574556.4735649768</v>
      </c>
      <c r="I50" s="198">
        <v>2729925.5058811819</v>
      </c>
      <c r="J50" s="198">
        <v>22451390.377995532</v>
      </c>
      <c r="K50" s="198">
        <v>24731996.109486606</v>
      </c>
      <c r="L50" s="198">
        <v>2025545.9790559383</v>
      </c>
      <c r="M50" s="102"/>
      <c r="N50" s="102" t="s">
        <v>38</v>
      </c>
      <c r="O50" s="102"/>
      <c r="P50" s="340"/>
      <c r="Q50" s="198">
        <v>946660.68068697443</v>
      </c>
      <c r="R50" s="198">
        <v>22706450.130430706</v>
      </c>
      <c r="S50" s="198">
        <v>21759789.449743737</v>
      </c>
      <c r="T50" s="198">
        <v>14738783.230615394</v>
      </c>
      <c r="U50" s="198">
        <v>3386471.8085746532</v>
      </c>
      <c r="V50" s="198">
        <v>954785.49982614478</v>
      </c>
      <c r="W50" s="198">
        <v>400590.71493582154</v>
      </c>
      <c r="X50" s="198">
        <v>554194.78489032481</v>
      </c>
      <c r="Y50" s="198">
        <v>1244597.7194106746</v>
      </c>
      <c r="Z50" s="198">
        <v>3924346.6301381923</v>
      </c>
    </row>
    <row r="51" spans="1:26" ht="18" customHeight="1">
      <c r="A51" s="102"/>
      <c r="B51" s="102" t="s">
        <v>39</v>
      </c>
      <c r="C51" s="102"/>
      <c r="D51" s="340"/>
      <c r="E51" s="198">
        <v>87849905.216097265</v>
      </c>
      <c r="F51" s="198">
        <v>71901790.053225681</v>
      </c>
      <c r="G51" s="198">
        <v>46237605.675945327</v>
      </c>
      <c r="H51" s="198">
        <v>1729138.0499695879</v>
      </c>
      <c r="I51" s="198">
        <v>1071863.2421676887</v>
      </c>
      <c r="J51" s="198">
        <v>22863183.085143015</v>
      </c>
      <c r="K51" s="198">
        <v>15948115.162871724</v>
      </c>
      <c r="L51" s="198">
        <v>1221153.5802521599</v>
      </c>
      <c r="M51" s="102"/>
      <c r="N51" s="102" t="s">
        <v>39</v>
      </c>
      <c r="O51" s="102"/>
      <c r="P51" s="340"/>
      <c r="Q51" s="198">
        <v>308649.94105195074</v>
      </c>
      <c r="R51" s="198">
        <v>14726961.582619555</v>
      </c>
      <c r="S51" s="198">
        <v>14418311.641567592</v>
      </c>
      <c r="T51" s="198">
        <v>12939080.731189201</v>
      </c>
      <c r="U51" s="198">
        <v>2129462.331144175</v>
      </c>
      <c r="V51" s="198">
        <v>293981.20905458299</v>
      </c>
      <c r="W51" s="198">
        <v>44476.431356879351</v>
      </c>
      <c r="X51" s="198">
        <v>249504.77769770377</v>
      </c>
      <c r="Y51" s="198">
        <v>1970413.3926340342</v>
      </c>
      <c r="Z51" s="198">
        <v>1026200.7628136763</v>
      </c>
    </row>
    <row r="52" spans="1:26" ht="18" customHeight="1">
      <c r="A52" s="102"/>
      <c r="B52" s="102" t="s">
        <v>40</v>
      </c>
      <c r="C52" s="102"/>
      <c r="D52" s="340"/>
      <c r="E52" s="198">
        <v>91804678.431068555</v>
      </c>
      <c r="F52" s="198">
        <v>71527320.595822185</v>
      </c>
      <c r="G52" s="198">
        <v>54306389.128152013</v>
      </c>
      <c r="H52" s="198">
        <v>1654061.5262004146</v>
      </c>
      <c r="I52" s="198">
        <v>980531.60067075479</v>
      </c>
      <c r="J52" s="198">
        <v>14586338.340799034</v>
      </c>
      <c r="K52" s="198">
        <v>20277357.835246276</v>
      </c>
      <c r="L52" s="198">
        <v>841007.13021071965</v>
      </c>
      <c r="M52" s="102"/>
      <c r="N52" s="102" t="s">
        <v>40</v>
      </c>
      <c r="O52" s="102"/>
      <c r="P52" s="340"/>
      <c r="Q52" s="198">
        <v>487287.13173731504</v>
      </c>
      <c r="R52" s="198">
        <v>19436350.705035571</v>
      </c>
      <c r="S52" s="198">
        <v>18949063.573298268</v>
      </c>
      <c r="T52" s="198">
        <v>13713758.425208347</v>
      </c>
      <c r="U52" s="198">
        <v>1034822.3422559239</v>
      </c>
      <c r="V52" s="198">
        <v>471040.77923014114</v>
      </c>
      <c r="W52" s="198">
        <v>205987.22880694945</v>
      </c>
      <c r="X52" s="198">
        <v>265053.55042319163</v>
      </c>
      <c r="Y52" s="198">
        <v>2288513.1566725727</v>
      </c>
      <c r="Z52" s="198">
        <v>6017955.1832764139</v>
      </c>
    </row>
    <row r="53" spans="1:26" ht="18" customHeight="1" thickBot="1">
      <c r="A53" s="1060" t="s">
        <v>41</v>
      </c>
      <c r="B53" s="1060"/>
      <c r="C53" s="104"/>
      <c r="D53" s="347"/>
      <c r="E53" s="202">
        <v>293180650.03918219</v>
      </c>
      <c r="F53" s="202">
        <v>221762913.26175073</v>
      </c>
      <c r="G53" s="202">
        <v>162527909.22519737</v>
      </c>
      <c r="H53" s="202">
        <v>11846814.24113266</v>
      </c>
      <c r="I53" s="202">
        <v>4588889.2080859598</v>
      </c>
      <c r="J53" s="202">
        <v>42799300.587335072</v>
      </c>
      <c r="K53" s="202">
        <v>71417736.777431533</v>
      </c>
      <c r="L53" s="202">
        <v>2729354.7725359951</v>
      </c>
      <c r="M53" s="1060" t="s">
        <v>41</v>
      </c>
      <c r="N53" s="1060"/>
      <c r="O53" s="104"/>
      <c r="P53" s="347"/>
      <c r="Q53" s="202">
        <v>1884866.2910052622</v>
      </c>
      <c r="R53" s="202">
        <v>68688382.004895389</v>
      </c>
      <c r="S53" s="202">
        <v>66803515.713890009</v>
      </c>
      <c r="T53" s="202">
        <v>50221431.652863577</v>
      </c>
      <c r="U53" s="202">
        <v>2355396.7127109291</v>
      </c>
      <c r="V53" s="202">
        <v>1918433.7354322418</v>
      </c>
      <c r="W53" s="202">
        <v>607958.96129401796</v>
      </c>
      <c r="X53" s="202">
        <v>1310474.7741382227</v>
      </c>
      <c r="Y53" s="202">
        <v>6327404.1556025753</v>
      </c>
      <c r="Z53" s="202">
        <v>18635657.768485967</v>
      </c>
    </row>
    <row r="54" spans="1:26" s="43" customFormat="1">
      <c r="A54" s="161"/>
      <c r="B54" s="161"/>
      <c r="C54" s="161"/>
      <c r="D54" s="161"/>
      <c r="E54" s="161"/>
      <c r="F54" s="161"/>
      <c r="G54" s="161"/>
      <c r="H54" s="348"/>
    </row>
    <row r="61" spans="1:26">
      <c r="B61" s="42" t="s">
        <v>1006</v>
      </c>
      <c r="E61" s="325">
        <f>E37+E38</f>
        <v>91787495.578101814</v>
      </c>
      <c r="F61" s="325">
        <f t="shared" ref="F61:Z61" si="0">F37+F38</f>
        <v>73810136.679520577</v>
      </c>
      <c r="G61" s="325">
        <f t="shared" si="0"/>
        <v>48495108.471522376</v>
      </c>
      <c r="H61" s="325">
        <f t="shared" si="0"/>
        <v>12612196.035654187</v>
      </c>
      <c r="I61" s="325">
        <f t="shared" si="0"/>
        <v>2182994.2663793787</v>
      </c>
      <c r="J61" s="325">
        <f t="shared" si="0"/>
        <v>10519837.905964654</v>
      </c>
      <c r="K61" s="325">
        <f t="shared" si="0"/>
        <v>17977358.898581237</v>
      </c>
      <c r="L61" s="325">
        <f t="shared" si="0"/>
        <v>742603.85412336944</v>
      </c>
      <c r="M61" s="325"/>
      <c r="N61" s="42" t="s">
        <v>1006</v>
      </c>
      <c r="O61" s="325"/>
      <c r="P61" s="325"/>
      <c r="Q61" s="325">
        <f t="shared" si="0"/>
        <v>780145.13621424814</v>
      </c>
      <c r="R61" s="325">
        <f t="shared" si="0"/>
        <v>17234755.044457868</v>
      </c>
      <c r="S61" s="325">
        <f t="shared" si="0"/>
        <v>16454609.908243626</v>
      </c>
      <c r="T61" s="325">
        <f t="shared" si="0"/>
        <v>11729741.498594921</v>
      </c>
      <c r="U61" s="325">
        <f t="shared" si="0"/>
        <v>2931090.1153802569</v>
      </c>
      <c r="V61" s="325">
        <f t="shared" si="0"/>
        <v>528262.67914684163</v>
      </c>
      <c r="W61" s="325">
        <f t="shared" si="0"/>
        <v>285365.76055270759</v>
      </c>
      <c r="X61" s="325">
        <f t="shared" si="0"/>
        <v>242896.91859413404</v>
      </c>
      <c r="Y61" s="325">
        <f t="shared" si="0"/>
        <v>582424.87961408356</v>
      </c>
      <c r="Z61" s="325">
        <f t="shared" si="0"/>
        <v>1847940.4947356805</v>
      </c>
    </row>
  </sheetData>
  <mergeCells count="74">
    <mergeCell ref="A47:B47"/>
    <mergeCell ref="M47:N47"/>
    <mergeCell ref="A48:C48"/>
    <mergeCell ref="M48:O48"/>
    <mergeCell ref="M53:N53"/>
    <mergeCell ref="A49:B49"/>
    <mergeCell ref="A53:B53"/>
    <mergeCell ref="M49:N49"/>
    <mergeCell ref="A23:C23"/>
    <mergeCell ref="A32:C32"/>
    <mergeCell ref="A33:B33"/>
    <mergeCell ref="M33:N33"/>
    <mergeCell ref="A19:C19"/>
    <mergeCell ref="A26:C26"/>
    <mergeCell ref="M23:O23"/>
    <mergeCell ref="A20:C20"/>
    <mergeCell ref="A21:C21"/>
    <mergeCell ref="M21:O21"/>
    <mergeCell ref="M20:O20"/>
    <mergeCell ref="A22:C22"/>
    <mergeCell ref="A11:C11"/>
    <mergeCell ref="M13:O13"/>
    <mergeCell ref="M9:O9"/>
    <mergeCell ref="M16:O16"/>
    <mergeCell ref="A12:C12"/>
    <mergeCell ref="A9:C9"/>
    <mergeCell ref="A13:C13"/>
    <mergeCell ref="A16:C16"/>
    <mergeCell ref="A15:C15"/>
    <mergeCell ref="M12:O12"/>
    <mergeCell ref="A10:C10"/>
    <mergeCell ref="A18:C18"/>
    <mergeCell ref="M18:O18"/>
    <mergeCell ref="M14:O14"/>
    <mergeCell ref="M17:O17"/>
    <mergeCell ref="M19:O19"/>
    <mergeCell ref="A14:C14"/>
    <mergeCell ref="M15:O15"/>
    <mergeCell ref="A17:C17"/>
    <mergeCell ref="F3:G3"/>
    <mergeCell ref="E3:E5"/>
    <mergeCell ref="A3:C5"/>
    <mergeCell ref="M7:O7"/>
    <mergeCell ref="M10:O10"/>
    <mergeCell ref="L3:L5"/>
    <mergeCell ref="F4:F5"/>
    <mergeCell ref="A8:C8"/>
    <mergeCell ref="A7:C7"/>
    <mergeCell ref="A6:C6"/>
    <mergeCell ref="K3:K5"/>
    <mergeCell ref="G4:G5"/>
    <mergeCell ref="H4:H5"/>
    <mergeCell ref="I4:I5"/>
    <mergeCell ref="J4:J5"/>
    <mergeCell ref="H3:J3"/>
    <mergeCell ref="Z3:Z5"/>
    <mergeCell ref="W4:W5"/>
    <mergeCell ref="S4:S5"/>
    <mergeCell ref="T3:T5"/>
    <mergeCell ref="U3:U5"/>
    <mergeCell ref="X4:X5"/>
    <mergeCell ref="Y3:Y5"/>
    <mergeCell ref="H1:J1"/>
    <mergeCell ref="T1:V1"/>
    <mergeCell ref="M32:O32"/>
    <mergeCell ref="M26:O26"/>
    <mergeCell ref="Q3:Q5"/>
    <mergeCell ref="R4:R5"/>
    <mergeCell ref="M3:O5"/>
    <mergeCell ref="M8:O8"/>
    <mergeCell ref="V4:V5"/>
    <mergeCell ref="M6:O6"/>
    <mergeCell ref="M11:O11"/>
    <mergeCell ref="M22:O22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3" manualBreakCount="3">
    <brk id="7" max="1048575" man="1"/>
    <brk id="12" max="1048575" man="1"/>
    <brk id="19" max="44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Z124"/>
  <sheetViews>
    <sheetView view="pageBreakPreview" zoomScaleNormal="75" workbookViewId="0">
      <selection activeCell="A33" sqref="A33:C33"/>
    </sheetView>
  </sheetViews>
  <sheetFormatPr defaultRowHeight="15.75"/>
  <cols>
    <col min="1" max="1" width="2.28515625" style="229" customWidth="1"/>
    <col min="2" max="2" width="18.7109375" style="229" customWidth="1"/>
    <col min="3" max="3" width="2.28515625" style="229" customWidth="1"/>
    <col min="4" max="4" width="1.7109375" style="230" customWidth="1"/>
    <col min="5" max="7" width="22.28515625" style="206" customWidth="1"/>
    <col min="8" max="12" width="18.28515625" style="206" customWidth="1"/>
    <col min="13" max="13" width="2.28515625" style="229" customWidth="1"/>
    <col min="14" max="14" width="18.7109375" style="229" customWidth="1"/>
    <col min="15" max="15" width="2.28515625" style="229" customWidth="1"/>
    <col min="16" max="16" width="1.7109375" style="230" customWidth="1"/>
    <col min="17" max="19" width="22.42578125" style="206" customWidth="1"/>
    <col min="20" max="24" width="15.28515625" style="206" customWidth="1"/>
    <col min="25" max="25" width="13.5703125" style="206" customWidth="1"/>
    <col min="26" max="26" width="15.28515625" style="206" customWidth="1"/>
    <col min="27" max="27" width="15.85546875" style="206" customWidth="1"/>
    <col min="28" max="16384" width="9.140625" style="206"/>
  </cols>
  <sheetData>
    <row r="1" spans="1:26" s="205" customFormat="1" ht="35.1" customHeight="1">
      <c r="A1" s="1147" t="s">
        <v>574</v>
      </c>
      <c r="B1" s="1147"/>
      <c r="C1" s="1147"/>
      <c r="D1" s="1147"/>
      <c r="E1" s="1147"/>
      <c r="F1" s="1147"/>
      <c r="G1" s="1147"/>
      <c r="H1" s="353" t="s">
        <v>255</v>
      </c>
      <c r="I1" s="204"/>
      <c r="J1" s="204"/>
      <c r="K1" s="204"/>
      <c r="L1" s="204"/>
      <c r="N1" s="353"/>
      <c r="O1" s="353"/>
      <c r="P1" s="353"/>
      <c r="Q1" s="353"/>
      <c r="R1" s="353"/>
      <c r="S1" s="354" t="s">
        <v>575</v>
      </c>
      <c r="T1" s="355" t="s">
        <v>256</v>
      </c>
      <c r="V1" s="204"/>
      <c r="W1" s="204"/>
      <c r="X1" s="204"/>
      <c r="Z1" s="204"/>
    </row>
    <row r="2" spans="1:26" ht="12.95" customHeight="1" thickBot="1">
      <c r="A2" s="210"/>
      <c r="B2" s="208"/>
      <c r="C2" s="208"/>
      <c r="D2" s="209"/>
      <c r="E2" s="210"/>
      <c r="F2" s="210"/>
      <c r="G2" s="210"/>
      <c r="H2" s="210"/>
      <c r="I2" s="210"/>
      <c r="J2" s="210"/>
      <c r="L2" s="356" t="s">
        <v>351</v>
      </c>
      <c r="M2" s="210"/>
      <c r="N2" s="208"/>
      <c r="O2" s="208"/>
      <c r="P2" s="209"/>
      <c r="Q2" s="210"/>
      <c r="R2" s="210"/>
      <c r="S2" s="210"/>
      <c r="T2" s="210"/>
      <c r="U2" s="210"/>
      <c r="V2" s="210"/>
      <c r="W2" s="210"/>
      <c r="X2" s="210"/>
      <c r="Z2" s="356" t="s">
        <v>351</v>
      </c>
    </row>
    <row r="3" spans="1:26" s="357" customFormat="1" ht="15" customHeight="1">
      <c r="A3" s="1081" t="s">
        <v>2</v>
      </c>
      <c r="B3" s="1081"/>
      <c r="C3" s="1081"/>
      <c r="D3" s="212"/>
      <c r="E3" s="1129" t="s">
        <v>995</v>
      </c>
      <c r="F3" s="1143" t="s">
        <v>538</v>
      </c>
      <c r="G3" s="1144"/>
      <c r="H3" s="1144" t="s">
        <v>536</v>
      </c>
      <c r="I3" s="1144"/>
      <c r="J3" s="1146"/>
      <c r="K3" s="1129" t="s">
        <v>996</v>
      </c>
      <c r="L3" s="1129" t="s">
        <v>997</v>
      </c>
      <c r="M3" s="1133" t="s">
        <v>25</v>
      </c>
      <c r="N3" s="1133"/>
      <c r="O3" s="1133"/>
      <c r="P3" s="327"/>
      <c r="Q3" s="1129" t="s">
        <v>998</v>
      </c>
      <c r="R3" s="328" t="s">
        <v>177</v>
      </c>
      <c r="S3" s="329"/>
      <c r="T3" s="1140" t="s">
        <v>999</v>
      </c>
      <c r="U3" s="1140" t="s">
        <v>81</v>
      </c>
      <c r="V3" s="330" t="s">
        <v>178</v>
      </c>
      <c r="W3" s="330"/>
      <c r="X3" s="330"/>
      <c r="Y3" s="1140" t="s">
        <v>546</v>
      </c>
      <c r="Z3" s="1137" t="s">
        <v>1000</v>
      </c>
    </row>
    <row r="4" spans="1:26" s="357" customFormat="1" ht="15" customHeight="1">
      <c r="A4" s="1082"/>
      <c r="B4" s="1082"/>
      <c r="C4" s="1082"/>
      <c r="D4" s="212"/>
      <c r="E4" s="1130"/>
      <c r="F4" s="1132" t="s">
        <v>1001</v>
      </c>
      <c r="G4" s="1132" t="s">
        <v>179</v>
      </c>
      <c r="H4" s="1145" t="s">
        <v>180</v>
      </c>
      <c r="I4" s="1132" t="s">
        <v>181</v>
      </c>
      <c r="J4" s="1132" t="s">
        <v>88</v>
      </c>
      <c r="K4" s="1130"/>
      <c r="L4" s="1130"/>
      <c r="M4" s="1134"/>
      <c r="N4" s="1134"/>
      <c r="O4" s="1134"/>
      <c r="P4" s="327"/>
      <c r="Q4" s="1130"/>
      <c r="R4" s="1132" t="s">
        <v>1002</v>
      </c>
      <c r="S4" s="1130" t="s">
        <v>1003</v>
      </c>
      <c r="T4" s="1141"/>
      <c r="U4" s="1141"/>
      <c r="V4" s="1132" t="s">
        <v>1004</v>
      </c>
      <c r="W4" s="1132" t="s">
        <v>182</v>
      </c>
      <c r="X4" s="1132" t="s">
        <v>183</v>
      </c>
      <c r="Y4" s="1141"/>
      <c r="Z4" s="1138"/>
    </row>
    <row r="5" spans="1:26" s="357" customFormat="1" ht="48.75" customHeight="1">
      <c r="A5" s="1083"/>
      <c r="B5" s="1083"/>
      <c r="C5" s="1083"/>
      <c r="D5" s="103"/>
      <c r="E5" s="1131"/>
      <c r="F5" s="1131"/>
      <c r="G5" s="1131"/>
      <c r="H5" s="1142"/>
      <c r="I5" s="1131"/>
      <c r="J5" s="1131"/>
      <c r="K5" s="1131"/>
      <c r="L5" s="1131"/>
      <c r="M5" s="1135"/>
      <c r="N5" s="1135"/>
      <c r="O5" s="1135"/>
      <c r="P5" s="332"/>
      <c r="Q5" s="1131"/>
      <c r="R5" s="1131"/>
      <c r="S5" s="1131"/>
      <c r="T5" s="1142"/>
      <c r="U5" s="1142"/>
      <c r="V5" s="1131"/>
      <c r="W5" s="1131"/>
      <c r="X5" s="1131"/>
      <c r="Y5" s="1142"/>
      <c r="Z5" s="1139"/>
    </row>
    <row r="6" spans="1:26" s="216" customFormat="1" ht="12.75" hidden="1" customHeight="1">
      <c r="A6" s="1093" t="s">
        <v>878</v>
      </c>
      <c r="B6" s="1093"/>
      <c r="C6" s="1093"/>
      <c r="D6" s="18"/>
      <c r="E6" s="358">
        <v>603026494</v>
      </c>
      <c r="F6" s="358">
        <v>366887005</v>
      </c>
      <c r="G6" s="358">
        <v>297312785</v>
      </c>
      <c r="H6" s="358">
        <v>21222252</v>
      </c>
      <c r="I6" s="358">
        <v>4500331</v>
      </c>
      <c r="J6" s="358">
        <v>43851636.899999999</v>
      </c>
      <c r="K6" s="358">
        <v>7397119.3099999996</v>
      </c>
      <c r="L6" s="358">
        <v>236139489</v>
      </c>
      <c r="M6" s="1093" t="s">
        <v>878</v>
      </c>
      <c r="N6" s="1093"/>
      <c r="O6" s="1093"/>
      <c r="P6" s="18"/>
      <c r="Q6" s="214">
        <v>2299001.11</v>
      </c>
      <c r="R6" s="215">
        <v>228742370</v>
      </c>
      <c r="S6" s="215">
        <v>226443369</v>
      </c>
      <c r="T6" s="215">
        <v>134398980</v>
      </c>
      <c r="U6" s="215">
        <v>11891464.9</v>
      </c>
      <c r="V6" s="215">
        <v>6997825.3099999996</v>
      </c>
      <c r="W6" s="215">
        <v>251483.7</v>
      </c>
      <c r="X6" s="215">
        <v>6746341.6100000003</v>
      </c>
      <c r="Z6" s="215">
        <v>73155098.799999997</v>
      </c>
    </row>
    <row r="7" spans="1:26" s="216" customFormat="1" ht="12.75" hidden="1" customHeight="1">
      <c r="A7" s="1080" t="s">
        <v>879</v>
      </c>
      <c r="B7" s="1080"/>
      <c r="C7" s="1080"/>
      <c r="D7" s="18"/>
      <c r="E7" s="358">
        <v>494994273.78068972</v>
      </c>
      <c r="F7" s="358">
        <v>340046639.55476731</v>
      </c>
      <c r="G7" s="358">
        <v>255463872.03214708</v>
      </c>
      <c r="H7" s="358">
        <v>17975320.034642551</v>
      </c>
      <c r="I7" s="358">
        <v>3606197.8578925608</v>
      </c>
      <c r="J7" s="358">
        <v>63001249.630084716</v>
      </c>
      <c r="K7" s="358">
        <v>7066145.0511511564</v>
      </c>
      <c r="L7" s="358">
        <v>154947634.2259225</v>
      </c>
      <c r="M7" s="1080" t="s">
        <v>879</v>
      </c>
      <c r="N7" s="1080"/>
      <c r="O7" s="1080"/>
      <c r="P7" s="18"/>
      <c r="Q7" s="217">
        <v>2206854.2624374982</v>
      </c>
      <c r="R7" s="218">
        <v>147881489.17477137</v>
      </c>
      <c r="S7" s="218">
        <v>145674634.91233367</v>
      </c>
      <c r="T7" s="218">
        <v>123272356.01038015</v>
      </c>
      <c r="U7" s="218">
        <v>17973285.063236322</v>
      </c>
      <c r="V7" s="218">
        <v>9251633.6598871574</v>
      </c>
      <c r="W7" s="218">
        <v>440490.24402083107</v>
      </c>
      <c r="X7" s="218">
        <v>8811143.4158663396</v>
      </c>
      <c r="Z7" s="218">
        <v>-4822639.8211698933</v>
      </c>
    </row>
    <row r="8" spans="1:26" s="216" customFormat="1" ht="12.75" hidden="1" customHeight="1">
      <c r="A8" s="1080" t="s">
        <v>917</v>
      </c>
      <c r="B8" s="1080"/>
      <c r="C8" s="1080"/>
      <c r="D8" s="18"/>
      <c r="E8" s="358">
        <v>487002541</v>
      </c>
      <c r="F8" s="358">
        <v>362667797</v>
      </c>
      <c r="G8" s="358">
        <v>314489922</v>
      </c>
      <c r="H8" s="358">
        <v>2894189</v>
      </c>
      <c r="I8" s="358">
        <v>2739490</v>
      </c>
      <c r="J8" s="358">
        <v>42544196</v>
      </c>
      <c r="K8" s="358">
        <v>5071285</v>
      </c>
      <c r="L8" s="358">
        <v>124334744</v>
      </c>
      <c r="M8" s="1080" t="s">
        <v>917</v>
      </c>
      <c r="N8" s="1080"/>
      <c r="O8" s="1080"/>
      <c r="P8" s="18"/>
      <c r="Q8" s="217">
        <v>2190135</v>
      </c>
      <c r="R8" s="218">
        <v>119263459</v>
      </c>
      <c r="S8" s="218">
        <v>117073324</v>
      </c>
      <c r="T8" s="218">
        <v>94437596</v>
      </c>
      <c r="U8" s="218">
        <v>7045032</v>
      </c>
      <c r="V8" s="218">
        <v>5578869</v>
      </c>
      <c r="W8" s="218">
        <v>999894</v>
      </c>
      <c r="X8" s="218">
        <v>4578975</v>
      </c>
      <c r="Z8" s="218">
        <v>10011827</v>
      </c>
    </row>
    <row r="9" spans="1:26" s="216" customFormat="1" ht="12.75" hidden="1" customHeight="1">
      <c r="A9" s="1080" t="s">
        <v>918</v>
      </c>
      <c r="B9" s="1080"/>
      <c r="C9" s="1080"/>
      <c r="D9" s="18"/>
      <c r="E9" s="358">
        <v>414737390.60567856</v>
      </c>
      <c r="F9" s="358">
        <v>298174788.75008768</v>
      </c>
      <c r="G9" s="358">
        <v>215267322.94458595</v>
      </c>
      <c r="H9" s="358">
        <v>18800040.324662432</v>
      </c>
      <c r="I9" s="358">
        <v>3184074.4645790099</v>
      </c>
      <c r="J9" s="358">
        <v>60923351.016261026</v>
      </c>
      <c r="K9" s="358">
        <v>7133287.4122284977</v>
      </c>
      <c r="L9" s="358">
        <v>116562601.85559039</v>
      </c>
      <c r="M9" s="1080" t="s">
        <v>918</v>
      </c>
      <c r="N9" s="1080"/>
      <c r="O9" s="1080"/>
      <c r="P9" s="18"/>
      <c r="Q9" s="217">
        <v>2190720.9189123251</v>
      </c>
      <c r="R9" s="218">
        <v>109429314.44336204</v>
      </c>
      <c r="S9" s="218">
        <v>107238593.5244499</v>
      </c>
      <c r="T9" s="218">
        <v>91350274.64845255</v>
      </c>
      <c r="U9" s="218">
        <v>17278152.097639285</v>
      </c>
      <c r="V9" s="218">
        <v>5079463.7253063237</v>
      </c>
      <c r="W9" s="218">
        <v>268994.7634112332</v>
      </c>
      <c r="X9" s="218">
        <v>4810468.9618951008</v>
      </c>
      <c r="Z9" s="218">
        <v>-6469296.9469482601</v>
      </c>
    </row>
    <row r="10" spans="1:26" s="216" customFormat="1" ht="12.75" hidden="1" customHeight="1">
      <c r="A10" s="1080" t="s">
        <v>919</v>
      </c>
      <c r="B10" s="1080"/>
      <c r="C10" s="1080"/>
      <c r="D10" s="18"/>
      <c r="E10" s="358">
        <v>481177186.66022843</v>
      </c>
      <c r="F10" s="358">
        <v>344519633.20460838</v>
      </c>
      <c r="G10" s="358">
        <v>262428581.17396924</v>
      </c>
      <c r="H10" s="358">
        <v>17465915.373472951</v>
      </c>
      <c r="I10" s="358">
        <v>4139916.9677333706</v>
      </c>
      <c r="J10" s="358">
        <v>60485219.689432181</v>
      </c>
      <c r="K10" s="358">
        <v>6726104.7811619956</v>
      </c>
      <c r="L10" s="358">
        <v>136657553.45562047</v>
      </c>
      <c r="M10" s="1080" t="s">
        <v>919</v>
      </c>
      <c r="N10" s="1080"/>
      <c r="O10" s="1080"/>
      <c r="P10" s="18"/>
      <c r="Q10" s="217">
        <v>2412580.8772824416</v>
      </c>
      <c r="R10" s="218">
        <v>129931448.67445837</v>
      </c>
      <c r="S10" s="218">
        <v>127518867.79717611</v>
      </c>
      <c r="T10" s="218">
        <v>100773783.08861336</v>
      </c>
      <c r="U10" s="218">
        <v>14515562.790648066</v>
      </c>
      <c r="V10" s="218">
        <v>4324777.0713866036</v>
      </c>
      <c r="W10" s="218">
        <v>341243.97610496852</v>
      </c>
      <c r="X10" s="218">
        <v>3983533.0952816335</v>
      </c>
      <c r="Z10" s="218">
        <v>7904744.8465280021</v>
      </c>
    </row>
    <row r="11" spans="1:26" s="181" customFormat="1" ht="13.7" hidden="1" customHeight="1">
      <c r="A11" s="1045" t="s">
        <v>920</v>
      </c>
      <c r="B11" s="1045"/>
      <c r="C11" s="1045"/>
      <c r="D11" s="2"/>
      <c r="E11" s="50">
        <v>529227099.51266408</v>
      </c>
      <c r="F11" s="50">
        <v>388797121.99533254</v>
      </c>
      <c r="G11" s="50">
        <v>284329598.69309759</v>
      </c>
      <c r="H11" s="50">
        <v>35521358.976925708</v>
      </c>
      <c r="I11" s="50">
        <v>3969552.0641623829</v>
      </c>
      <c r="J11" s="50">
        <v>64976612.261145815</v>
      </c>
      <c r="K11" s="50">
        <v>6229428.4141353955</v>
      </c>
      <c r="L11" s="50">
        <v>140429977.5173316</v>
      </c>
      <c r="M11" s="1045" t="s">
        <v>920</v>
      </c>
      <c r="N11" s="1045"/>
      <c r="O11" s="1045"/>
      <c r="P11" s="2"/>
      <c r="Q11" s="50">
        <v>2032004.4951906384</v>
      </c>
      <c r="R11" s="50">
        <v>134200549.10319635</v>
      </c>
      <c r="S11" s="50">
        <v>132168544.60800523</v>
      </c>
      <c r="T11" s="50">
        <v>104616357.15462527</v>
      </c>
      <c r="U11" s="50">
        <v>10681944.382408254</v>
      </c>
      <c r="V11" s="50">
        <v>3617128.8277202039</v>
      </c>
      <c r="W11" s="50">
        <v>184123.5609474736</v>
      </c>
      <c r="X11" s="50">
        <v>3433005.2667727368</v>
      </c>
      <c r="Z11" s="50">
        <v>13253114.24325172</v>
      </c>
    </row>
    <row r="12" spans="1:26" s="216" customFormat="1" ht="13.7" hidden="1" customHeight="1">
      <c r="A12" s="1080" t="s">
        <v>921</v>
      </c>
      <c r="B12" s="1080"/>
      <c r="C12" s="1080"/>
      <c r="D12" s="18"/>
      <c r="E12" s="50">
        <v>552581020.29235148</v>
      </c>
      <c r="F12" s="50">
        <v>411474214.86541682</v>
      </c>
      <c r="G12" s="50">
        <v>304432118.85760933</v>
      </c>
      <c r="H12" s="50">
        <v>27358185.305937532</v>
      </c>
      <c r="I12" s="50">
        <v>4471659.3119518673</v>
      </c>
      <c r="J12" s="50">
        <v>75212251.389918372</v>
      </c>
      <c r="K12" s="50">
        <v>6660595.1476459401</v>
      </c>
      <c r="L12" s="50">
        <v>141106805.42693427</v>
      </c>
      <c r="M12" s="1080" t="s">
        <v>921</v>
      </c>
      <c r="N12" s="1080"/>
      <c r="O12" s="1080"/>
      <c r="P12" s="18"/>
      <c r="Q12" s="50">
        <v>2373634.4754269212</v>
      </c>
      <c r="R12" s="50">
        <v>134446210.27928859</v>
      </c>
      <c r="S12" s="50">
        <v>132072575.80386156</v>
      </c>
      <c r="T12" s="50">
        <v>100988053.15670443</v>
      </c>
      <c r="U12" s="50">
        <v>13015819.003503092</v>
      </c>
      <c r="V12" s="50">
        <v>3613859.1509808414</v>
      </c>
      <c r="W12" s="50">
        <v>3738.4910913611157</v>
      </c>
      <c r="X12" s="50">
        <v>3610120.6598894736</v>
      </c>
      <c r="Z12" s="50">
        <v>14454844.492673216</v>
      </c>
    </row>
    <row r="13" spans="1:26" s="216" customFormat="1" ht="13.7" hidden="1" customHeight="1">
      <c r="A13" s="1045" t="s">
        <v>922</v>
      </c>
      <c r="B13" s="1045"/>
      <c r="C13" s="1045"/>
      <c r="D13" s="18"/>
      <c r="E13" s="50">
        <v>601944046.60906851</v>
      </c>
      <c r="F13" s="50">
        <v>429041473.26420534</v>
      </c>
      <c r="G13" s="50">
        <v>311857891.91174448</v>
      </c>
      <c r="H13" s="50">
        <v>35762875.215576738</v>
      </c>
      <c r="I13" s="50">
        <v>4459962.5911052665</v>
      </c>
      <c r="J13" s="50">
        <v>76960743.545778826</v>
      </c>
      <c r="K13" s="50">
        <v>172902573.34486184</v>
      </c>
      <c r="L13" s="50">
        <v>6526395.5008934364</v>
      </c>
      <c r="M13" s="1045" t="s">
        <v>922</v>
      </c>
      <c r="N13" s="1045"/>
      <c r="O13" s="1045"/>
      <c r="P13" s="18"/>
      <c r="Q13" s="50">
        <v>2429347.0872547394</v>
      </c>
      <c r="R13" s="50">
        <v>166376177.84396973</v>
      </c>
      <c r="S13" s="50">
        <v>163946830.756715</v>
      </c>
      <c r="T13" s="50">
        <v>100995805.8924465</v>
      </c>
      <c r="U13" s="50">
        <v>12157497.213550674</v>
      </c>
      <c r="V13" s="50">
        <v>2781203.6860277914</v>
      </c>
      <c r="W13" s="50">
        <v>218907.70144856349</v>
      </c>
      <c r="X13" s="50">
        <v>2562295.9845792279</v>
      </c>
      <c r="Z13" s="50">
        <v>48012323.96469003</v>
      </c>
    </row>
    <row r="14" spans="1:26" s="216" customFormat="1" ht="13.7" hidden="1" customHeight="1">
      <c r="A14" s="1045" t="s">
        <v>923</v>
      </c>
      <c r="B14" s="1045"/>
      <c r="C14" s="1045"/>
      <c r="D14" s="18"/>
      <c r="E14" s="50">
        <v>577199200.16933012</v>
      </c>
      <c r="F14" s="50">
        <v>445075964.48856378</v>
      </c>
      <c r="G14" s="50">
        <v>329291549.46900713</v>
      </c>
      <c r="H14" s="50">
        <v>22681192.851184607</v>
      </c>
      <c r="I14" s="50">
        <v>4688112.3759639384</v>
      </c>
      <c r="J14" s="50">
        <v>88415109.792406365</v>
      </c>
      <c r="K14" s="50">
        <v>132123235.68076572</v>
      </c>
      <c r="L14" s="50">
        <v>6322505.1792055937</v>
      </c>
      <c r="M14" s="1045" t="s">
        <v>923</v>
      </c>
      <c r="N14" s="1045"/>
      <c r="O14" s="1045"/>
      <c r="P14" s="18"/>
      <c r="Q14" s="50">
        <v>2745919.7618137039</v>
      </c>
      <c r="R14" s="50">
        <v>125800730.5015604</v>
      </c>
      <c r="S14" s="50">
        <v>123054810.73974608</v>
      </c>
      <c r="T14" s="50">
        <v>91708987.744631499</v>
      </c>
      <c r="U14" s="50">
        <v>7458801.0644879332</v>
      </c>
      <c r="V14" s="50">
        <v>3917895.3656559391</v>
      </c>
      <c r="W14" s="50">
        <v>751192.17275623837</v>
      </c>
      <c r="X14" s="50">
        <v>3166703.1928997003</v>
      </c>
      <c r="Z14" s="50">
        <v>19969126.564971056</v>
      </c>
    </row>
    <row r="15" spans="1:26" s="216" customFormat="1" ht="13.7" hidden="1" customHeight="1">
      <c r="A15" s="1080" t="s">
        <v>924</v>
      </c>
      <c r="B15" s="1080"/>
      <c r="C15" s="1080"/>
      <c r="D15" s="18"/>
      <c r="E15" s="358">
        <v>591176187.09769368</v>
      </c>
      <c r="F15" s="358">
        <v>470619473.01357669</v>
      </c>
      <c r="G15" s="358">
        <v>337667914.69405138</v>
      </c>
      <c r="H15" s="358">
        <v>37406337.186333112</v>
      </c>
      <c r="I15" s="358">
        <v>4105297.0410181759</v>
      </c>
      <c r="J15" s="358">
        <v>91439924.09217374</v>
      </c>
      <c r="K15" s="358">
        <v>120556714.0841175</v>
      </c>
      <c r="L15" s="358">
        <v>5577819.1718214024</v>
      </c>
      <c r="M15" s="1080" t="s">
        <v>924</v>
      </c>
      <c r="N15" s="1080"/>
      <c r="O15" s="1080"/>
      <c r="P15" s="18"/>
      <c r="Q15" s="218">
        <v>2143368.5255977879</v>
      </c>
      <c r="R15" s="218">
        <v>114978894.91229565</v>
      </c>
      <c r="S15" s="218">
        <v>112835526.38669783</v>
      </c>
      <c r="T15" s="218">
        <v>83099466.536731362</v>
      </c>
      <c r="U15" s="218">
        <v>11792195.947260058</v>
      </c>
      <c r="V15" s="218">
        <v>4721425.5465343324</v>
      </c>
      <c r="W15" s="218">
        <v>676194.72615283914</v>
      </c>
      <c r="X15" s="218">
        <v>4045230.8203815054</v>
      </c>
      <c r="Z15" s="218">
        <v>13222438.35617237</v>
      </c>
    </row>
    <row r="16" spans="1:26" s="336" customFormat="1" ht="14.25" hidden="1" customHeight="1">
      <c r="A16" s="1128" t="s">
        <v>925</v>
      </c>
      <c r="B16" s="1128"/>
      <c r="C16" s="1128"/>
      <c r="D16" s="333"/>
      <c r="E16" s="337">
        <v>521853082.56788772</v>
      </c>
      <c r="F16" s="338">
        <v>407644010.84529263</v>
      </c>
      <c r="G16" s="338">
        <v>299226461.79350102</v>
      </c>
      <c r="H16" s="338">
        <v>21692557.30789056</v>
      </c>
      <c r="I16" s="338">
        <v>5348490.7705685459</v>
      </c>
      <c r="J16" s="338">
        <v>81376500.973332286</v>
      </c>
      <c r="K16" s="338">
        <v>114209071.72259532</v>
      </c>
      <c r="L16" s="338">
        <v>5276636.7782563744</v>
      </c>
      <c r="M16" s="1128" t="s">
        <v>925</v>
      </c>
      <c r="N16" s="1128"/>
      <c r="O16" s="1128"/>
      <c r="P16" s="333"/>
      <c r="Q16" s="338">
        <v>2101254.1149063325</v>
      </c>
      <c r="R16" s="338">
        <v>108932434.94433889</v>
      </c>
      <c r="S16" s="338">
        <v>106831180.82943276</v>
      </c>
      <c r="T16" s="338">
        <v>85250071.846333385</v>
      </c>
      <c r="U16" s="338">
        <v>6409534.931871159</v>
      </c>
      <c r="V16" s="338">
        <v>2430315.5046075759</v>
      </c>
      <c r="W16" s="338">
        <v>511312.13926854421</v>
      </c>
      <c r="X16" s="338">
        <v>1919003.3653390375</v>
      </c>
      <c r="Y16" s="338">
        <v>9546456.3712069374</v>
      </c>
      <c r="Z16" s="338">
        <v>22287714.91782742</v>
      </c>
    </row>
    <row r="17" spans="1:26" s="336" customFormat="1" ht="15" hidden="1" customHeight="1">
      <c r="A17" s="1045" t="s">
        <v>926</v>
      </c>
      <c r="B17" s="1045"/>
      <c r="C17" s="1045"/>
      <c r="D17" s="333"/>
      <c r="E17" s="317">
        <v>590578353.62427771</v>
      </c>
      <c r="F17" s="317">
        <v>457961855.33364534</v>
      </c>
      <c r="G17" s="317">
        <v>331103305.22873092</v>
      </c>
      <c r="H17" s="317">
        <v>18475678.485761065</v>
      </c>
      <c r="I17" s="317">
        <v>5115612.9545477172</v>
      </c>
      <c r="J17" s="317">
        <v>103267258.66460524</v>
      </c>
      <c r="K17" s="317">
        <v>132616498.29063189</v>
      </c>
      <c r="L17" s="317">
        <v>5458396.4707140252</v>
      </c>
      <c r="M17" s="1045" t="s">
        <v>926</v>
      </c>
      <c r="N17" s="1045"/>
      <c r="O17" s="1045"/>
      <c r="P17" s="333"/>
      <c r="Q17" s="317">
        <v>2232603.3446320342</v>
      </c>
      <c r="R17" s="317">
        <v>127158101.81991786</v>
      </c>
      <c r="S17" s="317">
        <v>124925498.47528592</v>
      </c>
      <c r="T17" s="317">
        <v>92997450.038911462</v>
      </c>
      <c r="U17" s="317">
        <v>5545617.4451532839</v>
      </c>
      <c r="V17" s="317">
        <v>2316937.6433555027</v>
      </c>
      <c r="W17" s="317">
        <v>566527.64370222262</v>
      </c>
      <c r="X17" s="317">
        <v>1750409.9996532768</v>
      </c>
      <c r="Y17" s="317">
        <v>10659324.772899391</v>
      </c>
      <c r="Z17" s="317">
        <v>34724818.120765261</v>
      </c>
    </row>
    <row r="18" spans="1:26" s="336" customFormat="1" ht="13.5" customHeight="1">
      <c r="A18" s="1045" t="s">
        <v>927</v>
      </c>
      <c r="B18" s="1045"/>
      <c r="C18" s="1045"/>
      <c r="D18" s="333"/>
      <c r="E18" s="317">
        <v>607232241.20353246</v>
      </c>
      <c r="F18" s="317">
        <v>436998616.67714673</v>
      </c>
      <c r="G18" s="317">
        <v>327954187.36831635</v>
      </c>
      <c r="H18" s="317">
        <v>6972609.8170829285</v>
      </c>
      <c r="I18" s="317">
        <v>5378453.5339665376</v>
      </c>
      <c r="J18" s="317">
        <v>96693365.957780898</v>
      </c>
      <c r="K18" s="317">
        <v>170233624.52638614</v>
      </c>
      <c r="L18" s="317">
        <v>5988400.2981819771</v>
      </c>
      <c r="M18" s="1045" t="s">
        <v>927</v>
      </c>
      <c r="N18" s="1045"/>
      <c r="O18" s="1045"/>
      <c r="P18" s="333"/>
      <c r="Q18" s="317">
        <v>2325290.6556735104</v>
      </c>
      <c r="R18" s="317">
        <v>164245224.22820398</v>
      </c>
      <c r="S18" s="317">
        <v>161919933.57253072</v>
      </c>
      <c r="T18" s="317">
        <v>92730519.819716066</v>
      </c>
      <c r="U18" s="317">
        <v>7741752.2492025886</v>
      </c>
      <c r="V18" s="317">
        <v>4153137.1955090282</v>
      </c>
      <c r="W18" s="317">
        <v>836269.2822764006</v>
      </c>
      <c r="X18" s="317">
        <v>3316867.9132326297</v>
      </c>
      <c r="Y18" s="317">
        <v>12803198.065713501</v>
      </c>
      <c r="Z18" s="317">
        <v>70097722.373816505</v>
      </c>
    </row>
    <row r="19" spans="1:26" s="336" customFormat="1" ht="13.5" customHeight="1">
      <c r="A19" s="1045" t="s">
        <v>928</v>
      </c>
      <c r="B19" s="1045"/>
      <c r="C19" s="1045"/>
      <c r="D19" s="333"/>
      <c r="E19" s="317">
        <v>574744237.52682424</v>
      </c>
      <c r="F19" s="317">
        <v>443369602.84599942</v>
      </c>
      <c r="G19" s="317">
        <v>316269790.26960284</v>
      </c>
      <c r="H19" s="317">
        <v>26626161.534641959</v>
      </c>
      <c r="I19" s="317">
        <v>5036702.576808474</v>
      </c>
      <c r="J19" s="317">
        <v>95436948.464945808</v>
      </c>
      <c r="K19" s="317">
        <v>131374634.68082477</v>
      </c>
      <c r="L19" s="317">
        <v>6560039.9393991157</v>
      </c>
      <c r="M19" s="1045" t="s">
        <v>928</v>
      </c>
      <c r="N19" s="1045"/>
      <c r="O19" s="1045"/>
      <c r="P19" s="333"/>
      <c r="Q19" s="317">
        <v>2402043.3896387131</v>
      </c>
      <c r="R19" s="317">
        <v>124814594.74142577</v>
      </c>
      <c r="S19" s="317">
        <v>122412551.35178688</v>
      </c>
      <c r="T19" s="317">
        <v>90218457.466426358</v>
      </c>
      <c r="U19" s="317">
        <v>6362851.75731357</v>
      </c>
      <c r="V19" s="317">
        <v>3247841.8903733031</v>
      </c>
      <c r="W19" s="317">
        <v>1030790.2639466583</v>
      </c>
      <c r="X19" s="317">
        <v>2217051.6264266521</v>
      </c>
      <c r="Y19" s="317">
        <v>10236480.323096251</v>
      </c>
      <c r="Z19" s="317">
        <v>32819880.560770057</v>
      </c>
    </row>
    <row r="20" spans="1:26" s="336" customFormat="1" ht="13.5" customHeight="1">
      <c r="A20" s="1045" t="s">
        <v>929</v>
      </c>
      <c r="B20" s="1045"/>
      <c r="C20" s="1045"/>
      <c r="D20" s="333"/>
      <c r="E20" s="338">
        <v>567799791.59006059</v>
      </c>
      <c r="F20" s="338">
        <v>437617592.44697481</v>
      </c>
      <c r="G20" s="338">
        <v>312098420.98798788</v>
      </c>
      <c r="H20" s="338">
        <v>19356673.986337218</v>
      </c>
      <c r="I20" s="338">
        <v>8039978.1807946023</v>
      </c>
      <c r="J20" s="338">
        <v>98122519.291855603</v>
      </c>
      <c r="K20" s="338">
        <v>130182199.14308508</v>
      </c>
      <c r="L20" s="338">
        <v>8999484.9532289132</v>
      </c>
      <c r="M20" s="1045" t="s">
        <v>929</v>
      </c>
      <c r="N20" s="1045"/>
      <c r="O20" s="1045"/>
      <c r="P20" s="333"/>
      <c r="Q20" s="338">
        <v>2923667.2998072491</v>
      </c>
      <c r="R20" s="338">
        <v>121182714.18985589</v>
      </c>
      <c r="S20" s="338">
        <v>118259046.89004888</v>
      </c>
      <c r="T20" s="338">
        <v>83777665.684641898</v>
      </c>
      <c r="U20" s="338">
        <v>6385983.9145228807</v>
      </c>
      <c r="V20" s="338">
        <v>3345396.2640479025</v>
      </c>
      <c r="W20" s="338">
        <v>923589.85687608412</v>
      </c>
      <c r="X20" s="338">
        <v>2421806.4071718222</v>
      </c>
      <c r="Y20" s="338">
        <v>11513920.129646907</v>
      </c>
      <c r="Z20" s="338">
        <v>36263921.156482987</v>
      </c>
    </row>
    <row r="21" spans="1:26" s="336" customFormat="1" ht="13.5" customHeight="1">
      <c r="A21" s="1045" t="s">
        <v>930</v>
      </c>
      <c r="B21" s="1045"/>
      <c r="C21" s="1045"/>
      <c r="D21" s="333"/>
      <c r="E21" s="317">
        <v>610787773.83475637</v>
      </c>
      <c r="F21" s="317">
        <v>469329663.38880724</v>
      </c>
      <c r="G21" s="317">
        <v>346190748.97137898</v>
      </c>
      <c r="H21" s="317">
        <v>20125074.550239943</v>
      </c>
      <c r="I21" s="317">
        <v>5517621.6103633652</v>
      </c>
      <c r="J21" s="317">
        <v>97496218.256824777</v>
      </c>
      <c r="K21" s="317">
        <v>141458110.44594923</v>
      </c>
      <c r="L21" s="317">
        <v>7705964.4610685222</v>
      </c>
      <c r="M21" s="1045" t="s">
        <v>930</v>
      </c>
      <c r="N21" s="1045"/>
      <c r="O21" s="1045"/>
      <c r="P21" s="333"/>
      <c r="Q21" s="317">
        <v>2918628.0263300929</v>
      </c>
      <c r="R21" s="317">
        <v>133752145.98488064</v>
      </c>
      <c r="S21" s="317">
        <v>130833517.95855026</v>
      </c>
      <c r="T21" s="317">
        <v>90608212.810112476</v>
      </c>
      <c r="U21" s="317">
        <v>6342650.7051331485</v>
      </c>
      <c r="V21" s="317">
        <v>3549418.1507599801</v>
      </c>
      <c r="W21" s="317">
        <v>956446.40794854437</v>
      </c>
      <c r="X21" s="317">
        <v>2592971.7428114302</v>
      </c>
      <c r="Y21" s="317">
        <v>9791857.1153638083</v>
      </c>
      <c r="Z21" s="317">
        <v>40125093.407908604</v>
      </c>
    </row>
    <row r="22" spans="1:26" s="336" customFormat="1" ht="15.75" customHeight="1">
      <c r="A22" s="1045" t="s">
        <v>931</v>
      </c>
      <c r="B22" s="1045"/>
      <c r="C22" s="1045"/>
      <c r="D22" s="333"/>
      <c r="E22" s="317">
        <v>591629898.36522436</v>
      </c>
      <c r="F22" s="317">
        <v>459254692.4801892</v>
      </c>
      <c r="G22" s="317">
        <v>322378700.24124277</v>
      </c>
      <c r="H22" s="317">
        <v>24804570.290867642</v>
      </c>
      <c r="I22" s="317">
        <v>9371209.5568055753</v>
      </c>
      <c r="J22" s="317">
        <v>102700212.39127228</v>
      </c>
      <c r="K22" s="317">
        <v>132375205.88503619</v>
      </c>
      <c r="L22" s="317">
        <v>6817061.4620548179</v>
      </c>
      <c r="M22" s="1045" t="s">
        <v>931</v>
      </c>
      <c r="N22" s="1045"/>
      <c r="O22" s="1045"/>
      <c r="P22" s="333"/>
      <c r="Q22" s="317">
        <v>3627464.0444814945</v>
      </c>
      <c r="R22" s="317">
        <v>125558144.42298125</v>
      </c>
      <c r="S22" s="317">
        <v>121930680.37849981</v>
      </c>
      <c r="T22" s="317">
        <v>91613054.039876625</v>
      </c>
      <c r="U22" s="317">
        <v>8906153.194685692</v>
      </c>
      <c r="V22" s="317">
        <v>3638241.2235431029</v>
      </c>
      <c r="W22" s="317">
        <v>1259013.3363936683</v>
      </c>
      <c r="X22" s="317">
        <v>2379227.887149442</v>
      </c>
      <c r="Y22" s="317">
        <v>11830928.42431985</v>
      </c>
      <c r="Z22" s="317">
        <v>29604160.344714176</v>
      </c>
    </row>
    <row r="23" spans="1:26" ht="13.7" customHeight="1">
      <c r="A23" s="1080" t="s">
        <v>19</v>
      </c>
      <c r="B23" s="1080"/>
      <c r="C23" s="1080"/>
      <c r="D23" s="18"/>
      <c r="E23" s="301"/>
      <c r="F23" s="301"/>
      <c r="G23" s="301"/>
      <c r="H23" s="301"/>
      <c r="I23" s="301"/>
      <c r="J23" s="301"/>
      <c r="K23" s="301"/>
      <c r="L23" s="301"/>
      <c r="M23" s="1080" t="s">
        <v>19</v>
      </c>
      <c r="N23" s="1080"/>
      <c r="O23" s="1080"/>
      <c r="P23" s="18"/>
      <c r="Q23" s="301"/>
      <c r="R23" s="301"/>
      <c r="S23" s="301"/>
      <c r="T23" s="301"/>
      <c r="U23" s="301"/>
      <c r="V23" s="301"/>
      <c r="W23" s="301"/>
      <c r="X23" s="301"/>
      <c r="Y23" s="351"/>
      <c r="Z23" s="301"/>
    </row>
    <row r="24" spans="1:26" ht="13.7" customHeight="1">
      <c r="A24" s="221"/>
      <c r="B24" s="225" t="s">
        <v>932</v>
      </c>
      <c r="C24" s="221"/>
      <c r="D24" s="222"/>
      <c r="E24" s="198">
        <v>145711698.48979121</v>
      </c>
      <c r="F24" s="198">
        <v>116919190.14869598</v>
      </c>
      <c r="G24" s="198">
        <v>85986313.418915614</v>
      </c>
      <c r="H24" s="198">
        <v>5666958.1888550911</v>
      </c>
      <c r="I24" s="198">
        <v>4220601.7381058456</v>
      </c>
      <c r="J24" s="198">
        <v>21045316.802819442</v>
      </c>
      <c r="K24" s="198">
        <v>28792508.341095097</v>
      </c>
      <c r="L24" s="198">
        <v>1979505.1434578993</v>
      </c>
      <c r="M24" s="221"/>
      <c r="N24" s="225" t="s">
        <v>932</v>
      </c>
      <c r="O24" s="221"/>
      <c r="P24" s="222"/>
      <c r="Q24" s="198">
        <v>1596483.8890115011</v>
      </c>
      <c r="R24" s="198">
        <v>26813003.197637279</v>
      </c>
      <c r="S24" s="198">
        <v>25216519.308625732</v>
      </c>
      <c r="T24" s="198">
        <v>19397080.748414051</v>
      </c>
      <c r="U24" s="198">
        <v>882004.17670239578</v>
      </c>
      <c r="V24" s="198">
        <v>1063826.5896439287</v>
      </c>
      <c r="W24" s="198">
        <v>583360.94317711948</v>
      </c>
      <c r="X24" s="198">
        <v>480465.64646680874</v>
      </c>
      <c r="Y24" s="351">
        <v>667215.10925099673</v>
      </c>
      <c r="Z24" s="198">
        <v>4540822.9031163417</v>
      </c>
    </row>
    <row r="25" spans="1:26" ht="13.7" customHeight="1">
      <c r="A25" s="221"/>
      <c r="B25" s="225" t="s">
        <v>933</v>
      </c>
      <c r="C25" s="221"/>
      <c r="D25" s="222"/>
      <c r="E25" s="198">
        <v>89286677.543931007</v>
      </c>
      <c r="F25" s="198">
        <v>68273296.54236266</v>
      </c>
      <c r="G25" s="198">
        <v>47565897.560283251</v>
      </c>
      <c r="H25" s="198">
        <v>4147508.4500946142</v>
      </c>
      <c r="I25" s="198">
        <v>1223510.6841262737</v>
      </c>
      <c r="J25" s="198">
        <v>15336379.847858539</v>
      </c>
      <c r="K25" s="198">
        <v>21013381.001568377</v>
      </c>
      <c r="L25" s="198">
        <v>999568.56532399147</v>
      </c>
      <c r="M25" s="221"/>
      <c r="N25" s="225" t="s">
        <v>933</v>
      </c>
      <c r="O25" s="221"/>
      <c r="P25" s="222"/>
      <c r="Q25" s="198">
        <v>435185.24978652044</v>
      </c>
      <c r="R25" s="198">
        <v>20013812.436244387</v>
      </c>
      <c r="S25" s="198">
        <v>19578627.186457869</v>
      </c>
      <c r="T25" s="198">
        <v>15505453.091540413</v>
      </c>
      <c r="U25" s="198">
        <v>907023.18318505608</v>
      </c>
      <c r="V25" s="198">
        <v>768632.36267821724</v>
      </c>
      <c r="W25" s="198">
        <v>354097.10538677184</v>
      </c>
      <c r="X25" s="198">
        <v>414535.25729144481</v>
      </c>
      <c r="Y25" s="351">
        <v>1032034.674877041</v>
      </c>
      <c r="Z25" s="198">
        <v>3429553.2239312218</v>
      </c>
    </row>
    <row r="26" spans="1:26" ht="13.7" customHeight="1">
      <c r="A26" s="221"/>
      <c r="B26" s="225" t="s">
        <v>934</v>
      </c>
      <c r="C26" s="221"/>
      <c r="D26" s="222"/>
      <c r="E26" s="198">
        <v>127610794.67618486</v>
      </c>
      <c r="F26" s="198">
        <v>97615214.021052778</v>
      </c>
      <c r="G26" s="198">
        <v>67503899.222787857</v>
      </c>
      <c r="H26" s="198">
        <v>7233059.855330985</v>
      </c>
      <c r="I26" s="198">
        <v>1556186.2132999543</v>
      </c>
      <c r="J26" s="198">
        <v>21322068.729633953</v>
      </c>
      <c r="K26" s="198">
        <v>29995580.655132122</v>
      </c>
      <c r="L26" s="198">
        <v>1412713.9804146215</v>
      </c>
      <c r="M26" s="221"/>
      <c r="N26" s="225" t="s">
        <v>934</v>
      </c>
      <c r="O26" s="221"/>
      <c r="P26" s="222"/>
      <c r="Q26" s="198">
        <v>566516.7788654879</v>
      </c>
      <c r="R26" s="198">
        <v>28582866.674717508</v>
      </c>
      <c r="S26" s="198">
        <v>28016349.895852052</v>
      </c>
      <c r="T26" s="198">
        <v>21416063.756564245</v>
      </c>
      <c r="U26" s="198">
        <v>1162111.4171725835</v>
      </c>
      <c r="V26" s="198">
        <v>1049325.5253717608</v>
      </c>
      <c r="W26" s="198">
        <v>401167.5090938803</v>
      </c>
      <c r="X26" s="198">
        <v>648158.01627788076</v>
      </c>
      <c r="Y26" s="351">
        <v>1794737.4707062345</v>
      </c>
      <c r="Z26" s="198">
        <v>6183586.6674496876</v>
      </c>
    </row>
    <row r="27" spans="1:26" ht="13.7" customHeight="1">
      <c r="A27" s="221"/>
      <c r="B27" s="225" t="s">
        <v>935</v>
      </c>
      <c r="C27" s="221"/>
      <c r="D27" s="222"/>
      <c r="E27" s="198">
        <v>65846536.883490786</v>
      </c>
      <c r="F27" s="198">
        <v>50433821.406245343</v>
      </c>
      <c r="G27" s="198">
        <v>36464920.881146193</v>
      </c>
      <c r="H27" s="198">
        <v>1105091.3775869466</v>
      </c>
      <c r="I27" s="198">
        <v>765324.15677350271</v>
      </c>
      <c r="J27" s="198">
        <v>12098484.990738722</v>
      </c>
      <c r="K27" s="198">
        <v>15412715.477245426</v>
      </c>
      <c r="L27" s="198">
        <v>570792.40388381132</v>
      </c>
      <c r="M27" s="221"/>
      <c r="N27" s="225" t="s">
        <v>935</v>
      </c>
      <c r="O27" s="221"/>
      <c r="P27" s="222"/>
      <c r="Q27" s="198">
        <v>322845.90711135516</v>
      </c>
      <c r="R27" s="198">
        <v>14841923.07336163</v>
      </c>
      <c r="S27" s="198">
        <v>14519077.166250274</v>
      </c>
      <c r="T27" s="198">
        <v>11824108.021794047</v>
      </c>
      <c r="U27" s="198">
        <v>446644.86870727938</v>
      </c>
      <c r="V27" s="198">
        <v>454505.90697165363</v>
      </c>
      <c r="W27" s="198">
        <v>211688.2232537533</v>
      </c>
      <c r="X27" s="198">
        <v>242817.68371789996</v>
      </c>
      <c r="Y27" s="351">
        <v>670349.92015905562</v>
      </c>
      <c r="Z27" s="198">
        <v>2464168.2889363449</v>
      </c>
    </row>
    <row r="28" spans="1:26" ht="13.7" customHeight="1">
      <c r="A28" s="221"/>
      <c r="B28" s="225" t="s">
        <v>936</v>
      </c>
      <c r="C28" s="221"/>
      <c r="D28" s="222"/>
      <c r="E28" s="198">
        <v>79629866.667826563</v>
      </c>
      <c r="F28" s="198">
        <v>58558423.167831615</v>
      </c>
      <c r="G28" s="198">
        <v>37230050.268109672</v>
      </c>
      <c r="H28" s="198">
        <v>6651952.4189999998</v>
      </c>
      <c r="I28" s="198">
        <v>943248.12749999994</v>
      </c>
      <c r="J28" s="198">
        <v>13733172.353221934</v>
      </c>
      <c r="K28" s="198">
        <v>21071443.499994896</v>
      </c>
      <c r="L28" s="198">
        <v>1032632.4549744901</v>
      </c>
      <c r="M28" s="221"/>
      <c r="N28" s="225" t="s">
        <v>936</v>
      </c>
      <c r="O28" s="221"/>
      <c r="P28" s="222"/>
      <c r="Q28" s="198">
        <v>340954.18470663263</v>
      </c>
      <c r="R28" s="198">
        <v>20038811.045020398</v>
      </c>
      <c r="S28" s="198">
        <v>19697856.860313777</v>
      </c>
      <c r="T28" s="198">
        <v>11966560.169563772</v>
      </c>
      <c r="U28" s="198">
        <v>3653277.5929183681</v>
      </c>
      <c r="V28" s="198">
        <v>325456.58287755091</v>
      </c>
      <c r="W28" s="198">
        <v>-236037.10951785711</v>
      </c>
      <c r="X28" s="198">
        <v>561493.69239540806</v>
      </c>
      <c r="Y28" s="351">
        <v>2872435.0113265309</v>
      </c>
      <c r="Z28" s="198">
        <v>6624997.526280609</v>
      </c>
    </row>
    <row r="29" spans="1:26" ht="13.7" customHeight="1">
      <c r="A29" s="221"/>
      <c r="B29" s="225" t="s">
        <v>937</v>
      </c>
      <c r="C29" s="221"/>
      <c r="D29" s="222"/>
      <c r="E29" s="198">
        <v>83544324.104000017</v>
      </c>
      <c r="F29" s="198">
        <v>67454747.194000006</v>
      </c>
      <c r="G29" s="198">
        <v>47627618.890000008</v>
      </c>
      <c r="H29" s="199">
        <v>0</v>
      </c>
      <c r="I29" s="198">
        <v>662338.63699999999</v>
      </c>
      <c r="J29" s="198">
        <v>19164789.666999996</v>
      </c>
      <c r="K29" s="198">
        <v>16089576.910000002</v>
      </c>
      <c r="L29" s="198">
        <v>821848.91399999999</v>
      </c>
      <c r="M29" s="221"/>
      <c r="N29" s="225" t="s">
        <v>937</v>
      </c>
      <c r="O29" s="221"/>
      <c r="P29" s="222"/>
      <c r="Q29" s="198">
        <v>365478.03499999997</v>
      </c>
      <c r="R29" s="198">
        <v>15267727.996000001</v>
      </c>
      <c r="S29" s="198">
        <v>14902249.960999999</v>
      </c>
      <c r="T29" s="198">
        <v>11503788.252</v>
      </c>
      <c r="U29" s="198">
        <v>1855091.956</v>
      </c>
      <c r="V29" s="198">
        <v>-23505.74399999997</v>
      </c>
      <c r="W29" s="198">
        <v>-55263.334999999999</v>
      </c>
      <c r="X29" s="198">
        <v>31757.590999999986</v>
      </c>
      <c r="Y29" s="351">
        <v>4794156.2380000008</v>
      </c>
      <c r="Z29" s="198">
        <v>6361031.7349999994</v>
      </c>
    </row>
    <row r="30" spans="1:26" ht="13.7" customHeight="1">
      <c r="A30" s="1045" t="s">
        <v>20</v>
      </c>
      <c r="B30" s="1045"/>
      <c r="C30" s="1045"/>
      <c r="D30" s="2"/>
      <c r="E30" s="198"/>
      <c r="F30" s="198"/>
      <c r="G30" s="198"/>
      <c r="H30" s="198"/>
      <c r="I30" s="198"/>
      <c r="J30" s="198"/>
      <c r="K30" s="198"/>
      <c r="L30" s="198"/>
      <c r="M30" s="1045" t="s">
        <v>20</v>
      </c>
      <c r="N30" s="1045"/>
      <c r="O30" s="1045"/>
      <c r="P30" s="2"/>
      <c r="Q30" s="198"/>
      <c r="R30" s="198"/>
      <c r="S30" s="198"/>
      <c r="T30" s="198"/>
      <c r="U30" s="198"/>
      <c r="V30" s="198"/>
      <c r="W30" s="198"/>
      <c r="X30" s="198"/>
      <c r="Y30" s="351"/>
      <c r="Z30" s="198"/>
    </row>
    <row r="31" spans="1:26" ht="13.7" customHeight="1">
      <c r="A31" s="102"/>
      <c r="B31" s="102" t="s">
        <v>1005</v>
      </c>
      <c r="C31" s="102"/>
      <c r="D31" s="46"/>
      <c r="E31" s="198">
        <v>20799641.472043596</v>
      </c>
      <c r="F31" s="198">
        <v>16800892.397464383</v>
      </c>
      <c r="G31" s="198">
        <v>9400514.9361607283</v>
      </c>
      <c r="H31" s="198">
        <v>3301367.3460543202</v>
      </c>
      <c r="I31" s="198">
        <v>885037.00918061158</v>
      </c>
      <c r="J31" s="198">
        <v>3213973.1060687173</v>
      </c>
      <c r="K31" s="198">
        <v>3998749.0745792231</v>
      </c>
      <c r="L31" s="198">
        <v>612338.67405817658</v>
      </c>
      <c r="M31" s="102"/>
      <c r="N31" s="62" t="s">
        <v>490</v>
      </c>
      <c r="O31" s="102"/>
      <c r="P31" s="46"/>
      <c r="Q31" s="198">
        <v>456242.39725716354</v>
      </c>
      <c r="R31" s="198">
        <v>3386410.400521046</v>
      </c>
      <c r="S31" s="198">
        <v>2930168.0032638828</v>
      </c>
      <c r="T31" s="198">
        <v>4961298.7133198939</v>
      </c>
      <c r="U31" s="198">
        <v>376055.17602058209</v>
      </c>
      <c r="V31" s="198">
        <v>301416.1272052289</v>
      </c>
      <c r="W31" s="198">
        <v>203595.35657289039</v>
      </c>
      <c r="X31" s="198">
        <v>97820.770632338026</v>
      </c>
      <c r="Y31" s="351">
        <v>164189.00835854132</v>
      </c>
      <c r="Z31" s="198">
        <v>-2544413.0049232855</v>
      </c>
    </row>
    <row r="32" spans="1:26" ht="13.7" customHeight="1">
      <c r="A32" s="102"/>
      <c r="B32" s="102" t="s">
        <v>427</v>
      </c>
      <c r="C32" s="102"/>
      <c r="D32" s="46"/>
      <c r="E32" s="198">
        <v>13852712.996331254</v>
      </c>
      <c r="F32" s="198">
        <v>10286350.380496839</v>
      </c>
      <c r="G32" s="198">
        <v>7267705.810933155</v>
      </c>
      <c r="H32" s="198">
        <v>663733.0233937155</v>
      </c>
      <c r="I32" s="198">
        <v>508998.11738780129</v>
      </c>
      <c r="J32" s="198">
        <v>1845913.4287821681</v>
      </c>
      <c r="K32" s="198">
        <v>3566362.6158344122</v>
      </c>
      <c r="L32" s="198">
        <v>272711.87259896216</v>
      </c>
      <c r="M32" s="102"/>
      <c r="N32" s="62" t="s">
        <v>491</v>
      </c>
      <c r="O32" s="102"/>
      <c r="P32" s="46"/>
      <c r="Q32" s="198">
        <v>218532.32924501819</v>
      </c>
      <c r="R32" s="198">
        <v>3293650.7432354512</v>
      </c>
      <c r="S32" s="198">
        <v>3075118.4139904315</v>
      </c>
      <c r="T32" s="198">
        <v>2594201.9028013018</v>
      </c>
      <c r="U32" s="198">
        <v>36620.603158342907</v>
      </c>
      <c r="V32" s="198">
        <v>80537.85827591554</v>
      </c>
      <c r="W32" s="198">
        <v>32688.742594956606</v>
      </c>
      <c r="X32" s="198">
        <v>47849.115680958981</v>
      </c>
      <c r="Y32" s="351">
        <v>35819.282415838927</v>
      </c>
      <c r="Z32" s="198">
        <v>399577.33217071067</v>
      </c>
    </row>
    <row r="33" spans="1:26" ht="13.7" customHeight="1">
      <c r="A33" s="42"/>
      <c r="B33" s="102" t="s">
        <v>428</v>
      </c>
      <c r="C33" s="42"/>
      <c r="D33" s="46"/>
      <c r="E33" s="198">
        <v>34029827.12750262</v>
      </c>
      <c r="F33" s="198">
        <v>25333700.017041244</v>
      </c>
      <c r="G33" s="198">
        <v>17543769.054825235</v>
      </c>
      <c r="H33" s="198">
        <v>863427.04112421477</v>
      </c>
      <c r="I33" s="198">
        <v>1057485.2188216643</v>
      </c>
      <c r="J33" s="198">
        <v>5869018.702270125</v>
      </c>
      <c r="K33" s="198">
        <v>8696127.1104613654</v>
      </c>
      <c r="L33" s="198">
        <v>537591.64233821793</v>
      </c>
      <c r="M33" s="42"/>
      <c r="N33" s="62" t="s">
        <v>492</v>
      </c>
      <c r="O33" s="42"/>
      <c r="P33" s="46"/>
      <c r="Q33" s="198">
        <v>431630.16597684234</v>
      </c>
      <c r="R33" s="198">
        <v>8158535.4681231463</v>
      </c>
      <c r="S33" s="198">
        <v>7726905.3021463109</v>
      </c>
      <c r="T33" s="198">
        <v>5131130.003113186</v>
      </c>
      <c r="U33" s="198">
        <v>295757.56099948473</v>
      </c>
      <c r="V33" s="198">
        <v>328637.51607966004</v>
      </c>
      <c r="W33" s="198">
        <v>196004.25125033595</v>
      </c>
      <c r="X33" s="198">
        <v>132633.26482932415</v>
      </c>
      <c r="Y33" s="351">
        <v>206755.94927089653</v>
      </c>
      <c r="Z33" s="198">
        <v>2178136.1712248721</v>
      </c>
    </row>
    <row r="34" spans="1:26" ht="13.7" customHeight="1">
      <c r="A34" s="42"/>
      <c r="B34" s="102" t="s">
        <v>429</v>
      </c>
      <c r="C34" s="42"/>
      <c r="D34" s="46"/>
      <c r="E34" s="198">
        <v>78389397.77149792</v>
      </c>
      <c r="F34" s="198">
        <v>58462388.20176246</v>
      </c>
      <c r="G34" s="198">
        <v>41009281.444661967</v>
      </c>
      <c r="H34" s="198">
        <v>2013817.9000109171</v>
      </c>
      <c r="I34" s="198">
        <v>1688707.2082981637</v>
      </c>
      <c r="J34" s="198">
        <v>13750581.648791453</v>
      </c>
      <c r="K34" s="198">
        <v>19927009.5697354</v>
      </c>
      <c r="L34" s="198">
        <v>1033576.3638948689</v>
      </c>
      <c r="M34" s="42"/>
      <c r="N34" s="62" t="s">
        <v>493</v>
      </c>
      <c r="O34" s="42"/>
      <c r="P34" s="46"/>
      <c r="Q34" s="198">
        <v>579327.90478015936</v>
      </c>
      <c r="R34" s="198">
        <v>18893433.205840524</v>
      </c>
      <c r="S34" s="198">
        <v>18314105.301060367</v>
      </c>
      <c r="T34" s="198">
        <v>13302834.06498722</v>
      </c>
      <c r="U34" s="198">
        <v>541875.07634851953</v>
      </c>
      <c r="V34" s="198">
        <v>786656.34499684547</v>
      </c>
      <c r="W34" s="198">
        <v>375573.02098938025</v>
      </c>
      <c r="X34" s="198">
        <v>411083.32400746469</v>
      </c>
      <c r="Y34" s="351">
        <v>501804.58213632897</v>
      </c>
      <c r="Z34" s="198">
        <v>4184544.3968641157</v>
      </c>
    </row>
    <row r="35" spans="1:26" ht="13.7" customHeight="1">
      <c r="A35" s="42"/>
      <c r="B35" s="102" t="s">
        <v>430</v>
      </c>
      <c r="C35" s="42"/>
      <c r="D35" s="46"/>
      <c r="E35" s="198">
        <v>64855245.893147744</v>
      </c>
      <c r="F35" s="198">
        <v>49943638.417317204</v>
      </c>
      <c r="G35" s="198">
        <v>35821628.031377479</v>
      </c>
      <c r="H35" s="198">
        <v>2548445.421817787</v>
      </c>
      <c r="I35" s="198">
        <v>1027413.9403588214</v>
      </c>
      <c r="J35" s="198">
        <v>10546151.023763143</v>
      </c>
      <c r="K35" s="198">
        <v>14911607.475830587</v>
      </c>
      <c r="L35" s="198">
        <v>788562.95093213604</v>
      </c>
      <c r="M35" s="42"/>
      <c r="N35" s="62" t="s">
        <v>494</v>
      </c>
      <c r="O35" s="42"/>
      <c r="P35" s="46"/>
      <c r="Q35" s="198">
        <v>388765.31275614415</v>
      </c>
      <c r="R35" s="198">
        <v>14123044.524898447</v>
      </c>
      <c r="S35" s="198">
        <v>13734279.212142302</v>
      </c>
      <c r="T35" s="198">
        <v>10985959.462464122</v>
      </c>
      <c r="U35" s="198">
        <v>548179.60079519229</v>
      </c>
      <c r="V35" s="198">
        <v>501852.76620797056</v>
      </c>
      <c r="W35" s="198">
        <v>233240.84534751563</v>
      </c>
      <c r="X35" s="198">
        <v>268611.92086045467</v>
      </c>
      <c r="Y35" s="351">
        <v>656786.05090453732</v>
      </c>
      <c r="Z35" s="198">
        <v>2355073.4335795655</v>
      </c>
    </row>
    <row r="36" spans="1:26" ht="13.7" customHeight="1">
      <c r="A36" s="42"/>
      <c r="B36" s="102" t="s">
        <v>431</v>
      </c>
      <c r="C36" s="42"/>
      <c r="D36" s="46"/>
      <c r="E36" s="198">
        <v>105461714.75506778</v>
      </c>
      <c r="F36" s="198">
        <v>81339000.721115321</v>
      </c>
      <c r="G36" s="198">
        <v>55591926.686724871</v>
      </c>
      <c r="H36" s="198">
        <v>5750433.9780381098</v>
      </c>
      <c r="I36" s="198">
        <v>1466252.5311671027</v>
      </c>
      <c r="J36" s="198">
        <v>18530387.52518519</v>
      </c>
      <c r="K36" s="198">
        <v>24122714.033952545</v>
      </c>
      <c r="L36" s="198">
        <v>1183867.9349434888</v>
      </c>
      <c r="M36" s="42"/>
      <c r="N36" s="62" t="s">
        <v>495</v>
      </c>
      <c r="O36" s="42"/>
      <c r="P36" s="46"/>
      <c r="Q36" s="198">
        <v>453560.86006031669</v>
      </c>
      <c r="R36" s="198">
        <v>22938846.099009089</v>
      </c>
      <c r="S36" s="198">
        <v>22485285.238948774</v>
      </c>
      <c r="T36" s="198">
        <v>17748156.448450554</v>
      </c>
      <c r="U36" s="198">
        <v>933015.96879961947</v>
      </c>
      <c r="V36" s="198">
        <v>869418.63234318257</v>
      </c>
      <c r="W36" s="198">
        <v>298030.1335330978</v>
      </c>
      <c r="X36" s="198">
        <v>571388.4988100843</v>
      </c>
      <c r="Y36" s="351">
        <v>1552643.1638297823</v>
      </c>
      <c r="Z36" s="198">
        <v>4487337.3531851778</v>
      </c>
    </row>
    <row r="37" spans="1:26" ht="13.7" customHeight="1">
      <c r="A37" s="42"/>
      <c r="B37" s="102" t="s">
        <v>432</v>
      </c>
      <c r="C37" s="42"/>
      <c r="D37" s="46"/>
      <c r="E37" s="198">
        <v>62901164.33021792</v>
      </c>
      <c r="F37" s="198">
        <v>49730627.686569653</v>
      </c>
      <c r="G37" s="198">
        <v>35843647.071778096</v>
      </c>
      <c r="H37" s="198">
        <v>1762716.4534285732</v>
      </c>
      <c r="I37" s="198">
        <v>848775.24550254492</v>
      </c>
      <c r="J37" s="198">
        <v>11275488.915860431</v>
      </c>
      <c r="K37" s="198">
        <v>13170536.643648257</v>
      </c>
      <c r="L37" s="198">
        <v>478535.43987784145</v>
      </c>
      <c r="M37" s="42"/>
      <c r="N37" s="62" t="s">
        <v>496</v>
      </c>
      <c r="O37" s="42"/>
      <c r="P37" s="46"/>
      <c r="Q37" s="198">
        <v>186837.23129390329</v>
      </c>
      <c r="R37" s="198">
        <v>12692001.203770412</v>
      </c>
      <c r="S37" s="198">
        <v>12505163.972476512</v>
      </c>
      <c r="T37" s="198">
        <v>8457884.2053787373</v>
      </c>
      <c r="U37" s="198">
        <v>585659.54335653898</v>
      </c>
      <c r="V37" s="198">
        <v>425120.88588910329</v>
      </c>
      <c r="W37" s="198">
        <v>192188.93366389081</v>
      </c>
      <c r="X37" s="198">
        <v>232931.95222521242</v>
      </c>
      <c r="Y37" s="351">
        <v>1050711.4821197698</v>
      </c>
      <c r="Z37" s="198">
        <v>4087210.8199719042</v>
      </c>
    </row>
    <row r="38" spans="1:26" ht="13.7" customHeight="1">
      <c r="A38" s="42"/>
      <c r="B38" s="102" t="s">
        <v>433</v>
      </c>
      <c r="C38" s="42"/>
      <c r="D38" s="46"/>
      <c r="E38" s="198">
        <v>52412105.184415489</v>
      </c>
      <c r="F38" s="198">
        <v>40578073.704421297</v>
      </c>
      <c r="G38" s="198">
        <v>29642840.186781079</v>
      </c>
      <c r="H38" s="198">
        <v>595445.90899999999</v>
      </c>
      <c r="I38" s="198">
        <v>682108.19408886705</v>
      </c>
      <c r="J38" s="198">
        <v>9657679.4145513549</v>
      </c>
      <c r="K38" s="198">
        <v>11834031.479994185</v>
      </c>
      <c r="L38" s="198">
        <v>534732.40641112009</v>
      </c>
      <c r="M38" s="42"/>
      <c r="N38" s="62" t="s">
        <v>497</v>
      </c>
      <c r="O38" s="42"/>
      <c r="P38" s="46"/>
      <c r="Q38" s="198">
        <v>193765.03811195245</v>
      </c>
      <c r="R38" s="198">
        <v>11299299.073583066</v>
      </c>
      <c r="S38" s="198">
        <v>11105534.035471113</v>
      </c>
      <c r="T38" s="198">
        <v>7926854.6713615144</v>
      </c>
      <c r="U38" s="198">
        <v>708294.5692074023</v>
      </c>
      <c r="V38" s="198">
        <v>282010.10954520531</v>
      </c>
      <c r="W38" s="198">
        <v>30813.184441601014</v>
      </c>
      <c r="X38" s="198">
        <v>251196.9251036043</v>
      </c>
      <c r="Y38" s="351">
        <v>1216908.3902841634</v>
      </c>
      <c r="Z38" s="198">
        <v>3405283.0756411529</v>
      </c>
    </row>
    <row r="39" spans="1:26" ht="13.7" customHeight="1">
      <c r="A39" s="42"/>
      <c r="B39" s="102" t="s">
        <v>434</v>
      </c>
      <c r="C39" s="42"/>
      <c r="D39" s="46"/>
      <c r="E39" s="198">
        <v>74567432.690000013</v>
      </c>
      <c r="F39" s="198">
        <v>56552017.827999979</v>
      </c>
      <c r="G39" s="198">
        <v>38988452.290999994</v>
      </c>
      <c r="H39" s="198">
        <v>7305183.2180000003</v>
      </c>
      <c r="I39" s="198">
        <v>709137.72</v>
      </c>
      <c r="J39" s="198">
        <v>9549244.5990000013</v>
      </c>
      <c r="K39" s="198">
        <v>18015414.862000003</v>
      </c>
      <c r="L39" s="198">
        <v>709749.12200000009</v>
      </c>
      <c r="M39" s="42"/>
      <c r="N39" s="62" t="s">
        <v>498</v>
      </c>
      <c r="O39" s="42"/>
      <c r="P39" s="46"/>
      <c r="Q39" s="198">
        <v>237795.785</v>
      </c>
      <c r="R39" s="198">
        <v>17305665.739999998</v>
      </c>
      <c r="S39" s="198">
        <v>17067869.955000002</v>
      </c>
      <c r="T39" s="198">
        <v>9871289.9039999954</v>
      </c>
      <c r="U39" s="198">
        <v>3086576.554</v>
      </c>
      <c r="V39" s="198">
        <v>84485.544999999998</v>
      </c>
      <c r="W39" s="198">
        <v>-227232.8930000001</v>
      </c>
      <c r="X39" s="198">
        <v>311718.43800000002</v>
      </c>
      <c r="Y39" s="351">
        <v>2052220.3630000004</v>
      </c>
      <c r="Z39" s="198">
        <v>6077738.3150000004</v>
      </c>
    </row>
    <row r="40" spans="1:26" ht="13.7" customHeight="1">
      <c r="A40" s="42"/>
      <c r="B40" s="102" t="s">
        <v>435</v>
      </c>
      <c r="C40" s="42"/>
      <c r="D40" s="46"/>
      <c r="E40" s="198">
        <v>84360656.145000011</v>
      </c>
      <c r="F40" s="198">
        <v>70228003.126000002</v>
      </c>
      <c r="G40" s="198">
        <v>51268934.726999998</v>
      </c>
      <c r="H40" s="198">
        <v>0</v>
      </c>
      <c r="I40" s="198">
        <v>497294.37200000003</v>
      </c>
      <c r="J40" s="198">
        <v>18461774.026999999</v>
      </c>
      <c r="K40" s="198">
        <v>14132653.019000001</v>
      </c>
      <c r="L40" s="198">
        <v>665395.05499999993</v>
      </c>
      <c r="M40" s="42"/>
      <c r="N40" s="62" t="s">
        <v>435</v>
      </c>
      <c r="O40" s="42"/>
      <c r="P40" s="46"/>
      <c r="Q40" s="198">
        <v>481007.02</v>
      </c>
      <c r="R40" s="198">
        <v>13467257.964</v>
      </c>
      <c r="S40" s="198">
        <v>12986250.944000002</v>
      </c>
      <c r="T40" s="198">
        <v>10633444.664000001</v>
      </c>
      <c r="U40" s="198">
        <v>1794118.5419999997</v>
      </c>
      <c r="V40" s="198">
        <v>-21894.561999999969</v>
      </c>
      <c r="W40" s="198">
        <v>-75888.239000000001</v>
      </c>
      <c r="X40" s="198">
        <v>53993.676999999996</v>
      </c>
      <c r="Y40" s="351">
        <v>4393090.1519999998</v>
      </c>
      <c r="Z40" s="198">
        <v>4973672.4519999996</v>
      </c>
    </row>
    <row r="41" spans="1:26" ht="13.7" customHeight="1">
      <c r="A41" s="1045" t="s">
        <v>21</v>
      </c>
      <c r="B41" s="1045"/>
      <c r="C41" s="1045"/>
      <c r="D41" s="46"/>
      <c r="E41" s="198"/>
      <c r="F41" s="198"/>
      <c r="G41" s="198"/>
      <c r="H41" s="198"/>
      <c r="I41" s="198"/>
      <c r="J41" s="198"/>
      <c r="K41" s="198"/>
      <c r="L41" s="198"/>
      <c r="M41" s="1045" t="s">
        <v>21</v>
      </c>
      <c r="N41" s="1045"/>
      <c r="O41" s="1045"/>
      <c r="P41" s="46"/>
      <c r="Q41" s="198"/>
      <c r="R41" s="198"/>
      <c r="S41" s="198"/>
      <c r="T41" s="198"/>
      <c r="U41" s="198"/>
      <c r="V41" s="198"/>
      <c r="W41" s="198"/>
      <c r="X41" s="198"/>
      <c r="Y41" s="351"/>
      <c r="Z41" s="198"/>
    </row>
    <row r="42" spans="1:26" ht="13.7" customHeight="1">
      <c r="A42" s="42"/>
      <c r="B42" s="102" t="s">
        <v>1005</v>
      </c>
      <c r="C42" s="42"/>
      <c r="D42" s="46"/>
      <c r="E42" s="198">
        <v>11212781.532430589</v>
      </c>
      <c r="F42" s="198">
        <v>10317520.813265884</v>
      </c>
      <c r="G42" s="198">
        <v>7060289.5659433892</v>
      </c>
      <c r="H42" s="198">
        <v>125773.99188556278</v>
      </c>
      <c r="I42" s="198">
        <v>659888.70728939539</v>
      </c>
      <c r="J42" s="198">
        <v>2471568.5481475415</v>
      </c>
      <c r="K42" s="198">
        <v>895260.71916469419</v>
      </c>
      <c r="L42" s="198">
        <v>556214.69491538196</v>
      </c>
      <c r="M42" s="42"/>
      <c r="N42" s="62" t="s">
        <v>490</v>
      </c>
      <c r="O42" s="42"/>
      <c r="P42" s="46"/>
      <c r="Q42" s="198">
        <v>396459.54604010785</v>
      </c>
      <c r="R42" s="198">
        <v>339046.0242493113</v>
      </c>
      <c r="S42" s="198">
        <v>-57413.521790796396</v>
      </c>
      <c r="T42" s="198">
        <v>3484560.9034874109</v>
      </c>
      <c r="U42" s="198">
        <v>442468.81898349099</v>
      </c>
      <c r="V42" s="198">
        <v>246461.60284933395</v>
      </c>
      <c r="W42" s="198">
        <v>133166.88456320236</v>
      </c>
      <c r="X42" s="198">
        <v>113294.71828613133</v>
      </c>
      <c r="Y42" s="351">
        <v>330193.01814767689</v>
      </c>
      <c r="Z42" s="198">
        <v>-3900711.8289633538</v>
      </c>
    </row>
    <row r="43" spans="1:26" ht="13.7" customHeight="1">
      <c r="A43" s="42"/>
      <c r="B43" s="102" t="s">
        <v>427</v>
      </c>
      <c r="C43" s="42"/>
      <c r="D43" s="46"/>
      <c r="E43" s="198">
        <v>13144957.222582558</v>
      </c>
      <c r="F43" s="198">
        <v>9469828.7734003458</v>
      </c>
      <c r="G43" s="198">
        <v>6953584.665864476</v>
      </c>
      <c r="H43" s="198">
        <v>39605.144954573523</v>
      </c>
      <c r="I43" s="198">
        <v>358940.25868219504</v>
      </c>
      <c r="J43" s="198">
        <v>2117698.7038990995</v>
      </c>
      <c r="K43" s="198">
        <v>3675128.4491822091</v>
      </c>
      <c r="L43" s="198">
        <v>337091.29509494425</v>
      </c>
      <c r="M43" s="42"/>
      <c r="N43" s="62" t="s">
        <v>491</v>
      </c>
      <c r="O43" s="42"/>
      <c r="P43" s="46"/>
      <c r="Q43" s="198">
        <v>189555.84791399262</v>
      </c>
      <c r="R43" s="198">
        <v>3338037.1540872664</v>
      </c>
      <c r="S43" s="198">
        <v>3148481.3061732701</v>
      </c>
      <c r="T43" s="198">
        <v>2485829.9691955368</v>
      </c>
      <c r="U43" s="198">
        <v>114192.44228303956</v>
      </c>
      <c r="V43" s="198">
        <v>86475.218019964988</v>
      </c>
      <c r="W43" s="198">
        <v>38674.895349301798</v>
      </c>
      <c r="X43" s="198">
        <v>47800.322670663278</v>
      </c>
      <c r="Y43" s="351">
        <v>135050.40893730824</v>
      </c>
      <c r="Z43" s="198">
        <v>597034.08561203931</v>
      </c>
    </row>
    <row r="44" spans="1:26" ht="13.7" customHeight="1">
      <c r="A44" s="42"/>
      <c r="B44" s="102" t="s">
        <v>428</v>
      </c>
      <c r="C44" s="42"/>
      <c r="D44" s="46"/>
      <c r="E44" s="198">
        <v>37006949.065375276</v>
      </c>
      <c r="F44" s="198">
        <v>27571676.441994034</v>
      </c>
      <c r="G44" s="198">
        <v>18836817.086698156</v>
      </c>
      <c r="H44" s="198">
        <v>1512857.7330594333</v>
      </c>
      <c r="I44" s="198">
        <v>1185462.5268043773</v>
      </c>
      <c r="J44" s="198">
        <v>6036539.0954320645</v>
      </c>
      <c r="K44" s="198">
        <v>9435272.6233812403</v>
      </c>
      <c r="L44" s="198">
        <v>581571.3340535867</v>
      </c>
      <c r="M44" s="42"/>
      <c r="N44" s="62" t="s">
        <v>492</v>
      </c>
      <c r="O44" s="42"/>
      <c r="P44" s="46"/>
      <c r="Q44" s="198">
        <v>493296.4186095628</v>
      </c>
      <c r="R44" s="198">
        <v>8853701.289327655</v>
      </c>
      <c r="S44" s="198">
        <v>8360404.8707180936</v>
      </c>
      <c r="T44" s="198">
        <v>6025974.2393475091</v>
      </c>
      <c r="U44" s="198">
        <v>220528.59843014102</v>
      </c>
      <c r="V44" s="198">
        <v>362153.2117991175</v>
      </c>
      <c r="W44" s="198">
        <v>191346.41946253</v>
      </c>
      <c r="X44" s="198">
        <v>170806.79233658779</v>
      </c>
      <c r="Y44" s="351">
        <v>646250.93305233365</v>
      </c>
      <c r="Z44" s="198">
        <v>2397999.7541936575</v>
      </c>
    </row>
    <row r="45" spans="1:26" ht="13.7" customHeight="1">
      <c r="A45" s="102"/>
      <c r="B45" s="102" t="s">
        <v>429</v>
      </c>
      <c r="C45" s="102"/>
      <c r="D45" s="46"/>
      <c r="E45" s="198">
        <v>71658057.07883133</v>
      </c>
      <c r="F45" s="198">
        <v>52436809.647987954</v>
      </c>
      <c r="G45" s="198">
        <v>37053359.622180454</v>
      </c>
      <c r="H45" s="198">
        <v>1378997.2046516654</v>
      </c>
      <c r="I45" s="198">
        <v>1862674.7533831005</v>
      </c>
      <c r="J45" s="198">
        <v>12141778.067772808</v>
      </c>
      <c r="K45" s="198">
        <v>19221247.430843305</v>
      </c>
      <c r="L45" s="198">
        <v>993661.63372109528</v>
      </c>
      <c r="M45" s="102"/>
      <c r="N45" s="62" t="s">
        <v>493</v>
      </c>
      <c r="O45" s="102"/>
      <c r="P45" s="46"/>
      <c r="Q45" s="198">
        <v>575438.24367726641</v>
      </c>
      <c r="R45" s="198">
        <v>18227585.79712221</v>
      </c>
      <c r="S45" s="198">
        <v>17652147.553444929</v>
      </c>
      <c r="T45" s="198">
        <v>13050623.049677394</v>
      </c>
      <c r="U45" s="198">
        <v>480300.63551152416</v>
      </c>
      <c r="V45" s="198">
        <v>740614.12336299499</v>
      </c>
      <c r="W45" s="198">
        <v>393330.55790388602</v>
      </c>
      <c r="X45" s="198">
        <v>347283.5654591085</v>
      </c>
      <c r="Y45" s="351">
        <v>410542.65175144491</v>
      </c>
      <c r="Z45" s="198">
        <v>3791152.3966444759</v>
      </c>
    </row>
    <row r="46" spans="1:26" ht="13.7" customHeight="1">
      <c r="A46" s="102"/>
      <c r="B46" s="102" t="s">
        <v>430</v>
      </c>
      <c r="C46" s="102"/>
      <c r="D46" s="46"/>
      <c r="E46" s="198">
        <v>64319247.700855166</v>
      </c>
      <c r="F46" s="198">
        <v>49640002.456553802</v>
      </c>
      <c r="G46" s="198">
        <v>36693881.581279509</v>
      </c>
      <c r="H46" s="198">
        <v>1601580.0256534864</v>
      </c>
      <c r="I46" s="198">
        <v>1196602.8910324909</v>
      </c>
      <c r="J46" s="198">
        <v>10147937.958588365</v>
      </c>
      <c r="K46" s="198">
        <v>14679245.244301349</v>
      </c>
      <c r="L46" s="198">
        <v>809658.20564117259</v>
      </c>
      <c r="M46" s="102"/>
      <c r="N46" s="62" t="s">
        <v>494</v>
      </c>
      <c r="O46" s="102"/>
      <c r="P46" s="46"/>
      <c r="Q46" s="198">
        <v>446757.59574963065</v>
      </c>
      <c r="R46" s="198">
        <v>13869587.03866018</v>
      </c>
      <c r="S46" s="198">
        <v>13422829.442910548</v>
      </c>
      <c r="T46" s="198">
        <v>10773332.76003802</v>
      </c>
      <c r="U46" s="198">
        <v>561790.73378535477</v>
      </c>
      <c r="V46" s="198">
        <v>562873.93729526724</v>
      </c>
      <c r="W46" s="198">
        <v>251391.89359429406</v>
      </c>
      <c r="X46" s="198">
        <v>311482.04370097339</v>
      </c>
      <c r="Y46" s="351">
        <v>713505.77740032133</v>
      </c>
      <c r="Z46" s="198">
        <v>2238337.7891922342</v>
      </c>
    </row>
    <row r="47" spans="1:26" ht="13.7" customHeight="1">
      <c r="A47" s="102"/>
      <c r="B47" s="102" t="s">
        <v>431</v>
      </c>
      <c r="C47" s="102"/>
      <c r="D47" s="46"/>
      <c r="E47" s="198">
        <v>110716373.26376428</v>
      </c>
      <c r="F47" s="198">
        <v>85188910.689980522</v>
      </c>
      <c r="G47" s="198">
        <v>58150231.422566727</v>
      </c>
      <c r="H47" s="198">
        <v>5365247.7013787348</v>
      </c>
      <c r="I47" s="198">
        <v>1590496.9992512129</v>
      </c>
      <c r="J47" s="198">
        <v>20082934.566783804</v>
      </c>
      <c r="K47" s="198">
        <v>25527462.573783815</v>
      </c>
      <c r="L47" s="198">
        <v>1173734.0869597478</v>
      </c>
      <c r="M47" s="102"/>
      <c r="N47" s="62" t="s">
        <v>495</v>
      </c>
      <c r="O47" s="102"/>
      <c r="P47" s="46"/>
      <c r="Q47" s="198">
        <v>455287.1794527616</v>
      </c>
      <c r="R47" s="198">
        <v>24353728.48682408</v>
      </c>
      <c r="S47" s="198">
        <v>23898441.307371344</v>
      </c>
      <c r="T47" s="198">
        <v>18424658.196400523</v>
      </c>
      <c r="U47" s="198">
        <v>1084909.8140053833</v>
      </c>
      <c r="V47" s="198">
        <v>1019936.4676779581</v>
      </c>
      <c r="W47" s="198">
        <v>417267.59912812506</v>
      </c>
      <c r="X47" s="198">
        <v>602668.86854983238</v>
      </c>
      <c r="Y47" s="351">
        <v>1497125.4130561845</v>
      </c>
      <c r="Z47" s="198">
        <v>4866062.24234364</v>
      </c>
    </row>
    <row r="48" spans="1:26" ht="13.7" customHeight="1">
      <c r="A48" s="102"/>
      <c r="B48" s="102" t="s">
        <v>432</v>
      </c>
      <c r="C48" s="102"/>
      <c r="D48" s="46"/>
      <c r="E48" s="198">
        <v>57634529.054610938</v>
      </c>
      <c r="F48" s="198">
        <v>45622605.222137116</v>
      </c>
      <c r="G48" s="198">
        <v>35151718.322225429</v>
      </c>
      <c r="H48" s="198">
        <v>1029789.9828959435</v>
      </c>
      <c r="I48" s="198">
        <v>541351.39447903144</v>
      </c>
      <c r="J48" s="198">
        <v>8899745.5225367174</v>
      </c>
      <c r="K48" s="198">
        <v>12011923.832473813</v>
      </c>
      <c r="L48" s="198">
        <v>413168.88354233862</v>
      </c>
      <c r="M48" s="102"/>
      <c r="N48" s="62" t="s">
        <v>496</v>
      </c>
      <c r="O48" s="102"/>
      <c r="P48" s="46"/>
      <c r="Q48" s="198">
        <v>137328.93504566187</v>
      </c>
      <c r="R48" s="198">
        <v>11598754.948931471</v>
      </c>
      <c r="S48" s="198">
        <v>11461426.013885804</v>
      </c>
      <c r="T48" s="198">
        <v>7597504.0147980116</v>
      </c>
      <c r="U48" s="198">
        <v>415835.34099747968</v>
      </c>
      <c r="V48" s="198">
        <v>284749.81828728982</v>
      </c>
      <c r="W48" s="198">
        <v>95254.760126760695</v>
      </c>
      <c r="X48" s="198">
        <v>189495.05816052904</v>
      </c>
      <c r="Y48" s="351">
        <v>592663.28513813624</v>
      </c>
      <c r="Z48" s="198">
        <v>3756000.1249411656</v>
      </c>
    </row>
    <row r="49" spans="1:26" ht="13.7" customHeight="1">
      <c r="A49" s="102"/>
      <c r="B49" s="102" t="s">
        <v>433</v>
      </c>
      <c r="C49" s="102"/>
      <c r="D49" s="46"/>
      <c r="E49" s="198">
        <v>56784655.860774212</v>
      </c>
      <c r="F49" s="198">
        <v>43331255.688868664</v>
      </c>
      <c r="G49" s="198">
        <v>30021752.299484484</v>
      </c>
      <c r="H49" s="198">
        <v>3834719.3253882388</v>
      </c>
      <c r="I49" s="198">
        <v>720976.5498837725</v>
      </c>
      <c r="J49" s="198">
        <v>8753807.5141121633</v>
      </c>
      <c r="K49" s="198">
        <v>13453400.171905553</v>
      </c>
      <c r="L49" s="198">
        <v>606525.25312654546</v>
      </c>
      <c r="M49" s="102"/>
      <c r="N49" s="62" t="s">
        <v>497</v>
      </c>
      <c r="O49" s="102"/>
      <c r="P49" s="46"/>
      <c r="Q49" s="198">
        <v>261872.3199925159</v>
      </c>
      <c r="R49" s="198">
        <v>12846874.918779014</v>
      </c>
      <c r="S49" s="198">
        <v>12585002.598786496</v>
      </c>
      <c r="T49" s="198">
        <v>8658226.7409321349</v>
      </c>
      <c r="U49" s="198">
        <v>725482.40668926784</v>
      </c>
      <c r="V49" s="198">
        <v>26324.012251184609</v>
      </c>
      <c r="W49" s="198">
        <v>-319608.0917344318</v>
      </c>
      <c r="X49" s="198">
        <v>345932.10398561647</v>
      </c>
      <c r="Y49" s="351">
        <v>1265565.2828364533</v>
      </c>
      <c r="Z49" s="198">
        <v>4440534.7217503581</v>
      </c>
    </row>
    <row r="50" spans="1:26" ht="13.7" customHeight="1">
      <c r="A50" s="102"/>
      <c r="B50" s="102" t="s">
        <v>434</v>
      </c>
      <c r="C50" s="102"/>
      <c r="D50" s="46"/>
      <c r="E50" s="198">
        <v>79664722.026000023</v>
      </c>
      <c r="F50" s="198">
        <v>62827413.239999965</v>
      </c>
      <c r="G50" s="198">
        <v>44028572.423</v>
      </c>
      <c r="H50" s="198">
        <v>3792029.335</v>
      </c>
      <c r="I50" s="198">
        <v>715290.2159999999</v>
      </c>
      <c r="J50" s="198">
        <v>14291521.265999999</v>
      </c>
      <c r="K50" s="198">
        <v>16837308.785999998</v>
      </c>
      <c r="L50" s="198">
        <v>693716.54400000011</v>
      </c>
      <c r="M50" s="102"/>
      <c r="N50" s="62" t="s">
        <v>498</v>
      </c>
      <c r="O50" s="102"/>
      <c r="P50" s="46"/>
      <c r="Q50" s="198">
        <v>201953.81600000002</v>
      </c>
      <c r="R50" s="198">
        <v>16143592.242000002</v>
      </c>
      <c r="S50" s="198">
        <v>15941638.426000001</v>
      </c>
      <c r="T50" s="198">
        <v>10448908.117999997</v>
      </c>
      <c r="U50" s="198">
        <v>747891.2350000001</v>
      </c>
      <c r="V50" s="198">
        <v>384941.88400000008</v>
      </c>
      <c r="W50" s="198">
        <v>129542.651</v>
      </c>
      <c r="X50" s="198">
        <v>255399.23299999998</v>
      </c>
      <c r="Y50" s="351">
        <v>1810873.5270000005</v>
      </c>
      <c r="Z50" s="198">
        <v>6170770.7160000009</v>
      </c>
    </row>
    <row r="51" spans="1:26" ht="13.7" customHeight="1">
      <c r="A51" s="102"/>
      <c r="B51" s="102" t="s">
        <v>435</v>
      </c>
      <c r="C51" s="102"/>
      <c r="D51" s="46"/>
      <c r="E51" s="198">
        <v>89487625.560000002</v>
      </c>
      <c r="F51" s="198">
        <v>72848669.506000012</v>
      </c>
      <c r="G51" s="198">
        <v>48428493.252000004</v>
      </c>
      <c r="H51" s="198">
        <v>6123969.8459999999</v>
      </c>
      <c r="I51" s="198">
        <v>539525.26000000013</v>
      </c>
      <c r="J51" s="198">
        <v>17756681.147999998</v>
      </c>
      <c r="K51" s="198">
        <v>16638956.054</v>
      </c>
      <c r="L51" s="198">
        <v>651719.53099999996</v>
      </c>
      <c r="M51" s="102"/>
      <c r="N51" s="62" t="s">
        <v>435</v>
      </c>
      <c r="O51" s="102"/>
      <c r="P51" s="46"/>
      <c r="Q51" s="198">
        <v>469514.14199999999</v>
      </c>
      <c r="R51" s="198">
        <v>15987236.523</v>
      </c>
      <c r="S51" s="198">
        <v>15517722.380999999</v>
      </c>
      <c r="T51" s="198">
        <v>10663436.048</v>
      </c>
      <c r="U51" s="198">
        <v>4112753.1690000002</v>
      </c>
      <c r="V51" s="198">
        <v>-76289.051999999996</v>
      </c>
      <c r="W51" s="198">
        <v>-71354.233000000007</v>
      </c>
      <c r="X51" s="198">
        <v>-4934.8190000000004</v>
      </c>
      <c r="Y51" s="351">
        <v>4429158.1270000003</v>
      </c>
      <c r="Z51" s="198">
        <v>5246980.3429999994</v>
      </c>
    </row>
    <row r="52" spans="1:26" ht="13.7" customHeight="1">
      <c r="A52" s="1045" t="s">
        <v>22</v>
      </c>
      <c r="B52" s="1045"/>
      <c r="C52" s="1045"/>
      <c r="D52" s="2"/>
      <c r="E52" s="198"/>
      <c r="F52" s="198"/>
      <c r="G52" s="198"/>
      <c r="H52" s="198"/>
      <c r="I52" s="198"/>
      <c r="J52" s="198"/>
      <c r="K52" s="198"/>
      <c r="L52" s="198"/>
      <c r="M52" s="1045" t="s">
        <v>22</v>
      </c>
      <c r="N52" s="1045"/>
      <c r="O52" s="1045"/>
      <c r="P52" s="2"/>
      <c r="Q52" s="198"/>
      <c r="R52" s="198"/>
      <c r="S52" s="198"/>
      <c r="T52" s="198"/>
      <c r="U52" s="198"/>
      <c r="V52" s="198"/>
      <c r="W52" s="198"/>
      <c r="X52" s="198"/>
      <c r="Y52" s="351"/>
      <c r="Z52" s="198"/>
    </row>
    <row r="53" spans="1:26" ht="13.7" customHeight="1">
      <c r="A53" s="44"/>
      <c r="B53" s="102" t="s">
        <v>1005</v>
      </c>
      <c r="C53" s="44"/>
      <c r="D53" s="231"/>
      <c r="E53" s="198">
        <v>19054469.655740205</v>
      </c>
      <c r="F53" s="198">
        <v>14866393.511242911</v>
      </c>
      <c r="G53" s="198">
        <v>10228148.286096323</v>
      </c>
      <c r="H53" s="198">
        <v>780265.23060012516</v>
      </c>
      <c r="I53" s="198">
        <v>936617.95775922155</v>
      </c>
      <c r="J53" s="198">
        <v>2921362.0367872361</v>
      </c>
      <c r="K53" s="198">
        <v>4188076.1444973079</v>
      </c>
      <c r="L53" s="198">
        <v>355101.08966403385</v>
      </c>
      <c r="M53" s="44"/>
      <c r="N53" s="62" t="s">
        <v>490</v>
      </c>
      <c r="O53" s="44"/>
      <c r="P53" s="231"/>
      <c r="Q53" s="198">
        <v>453859.74458817241</v>
      </c>
      <c r="R53" s="198">
        <v>3832975.0548332729</v>
      </c>
      <c r="S53" s="198">
        <v>3379115.3102451013</v>
      </c>
      <c r="T53" s="198">
        <v>2604606.6388894091</v>
      </c>
      <c r="U53" s="198">
        <v>16391.949622602442</v>
      </c>
      <c r="V53" s="198">
        <v>35222.067116064158</v>
      </c>
      <c r="W53" s="198">
        <v>22140.150496840921</v>
      </c>
      <c r="X53" s="198">
        <v>13081.916619223271</v>
      </c>
      <c r="Y53" s="351">
        <v>3728.9637443184934</v>
      </c>
      <c r="Z53" s="198">
        <v>726623.61836134456</v>
      </c>
    </row>
    <row r="54" spans="1:26" ht="13.7" customHeight="1">
      <c r="A54" s="6"/>
      <c r="B54" s="102" t="s">
        <v>427</v>
      </c>
      <c r="C54" s="6"/>
      <c r="D54" s="2"/>
      <c r="E54" s="198">
        <v>17687380.577203128</v>
      </c>
      <c r="F54" s="198">
        <v>13743175.609522201</v>
      </c>
      <c r="G54" s="198">
        <v>9157854.8035675846</v>
      </c>
      <c r="H54" s="198">
        <v>711590.54775118828</v>
      </c>
      <c r="I54" s="198">
        <v>673622.1271989065</v>
      </c>
      <c r="J54" s="198">
        <v>3200108.1310045118</v>
      </c>
      <c r="K54" s="198">
        <v>3944204.9676809255</v>
      </c>
      <c r="L54" s="198">
        <v>257255.3646072688</v>
      </c>
      <c r="M54" s="6"/>
      <c r="N54" s="62" t="s">
        <v>491</v>
      </c>
      <c r="O54" s="6"/>
      <c r="P54" s="2"/>
      <c r="Q54" s="198">
        <v>276886.57821389975</v>
      </c>
      <c r="R54" s="198">
        <v>3686949.6030736542</v>
      </c>
      <c r="S54" s="198">
        <v>3410063.0248597562</v>
      </c>
      <c r="T54" s="198">
        <v>2078543.3232138481</v>
      </c>
      <c r="U54" s="198">
        <v>73339.891228140303</v>
      </c>
      <c r="V54" s="198">
        <v>59483.06314441844</v>
      </c>
      <c r="W54" s="198">
        <v>45564.693495018706</v>
      </c>
      <c r="X54" s="198">
        <v>13918.369649399718</v>
      </c>
      <c r="Y54" s="351">
        <v>43832.22467022817</v>
      </c>
      <c r="Z54" s="198">
        <v>1242528.9719435778</v>
      </c>
    </row>
    <row r="55" spans="1:26" ht="13.7" customHeight="1">
      <c r="A55" s="102"/>
      <c r="B55" s="102" t="s">
        <v>428</v>
      </c>
      <c r="C55" s="102"/>
      <c r="D55" s="46"/>
      <c r="E55" s="198">
        <v>27630640.007503077</v>
      </c>
      <c r="F55" s="198">
        <v>20982903.364648581</v>
      </c>
      <c r="G55" s="198">
        <v>13808113.269518359</v>
      </c>
      <c r="H55" s="198">
        <v>1820765.7377280986</v>
      </c>
      <c r="I55" s="198">
        <v>878686.08704022632</v>
      </c>
      <c r="J55" s="198">
        <v>4475338.2703618854</v>
      </c>
      <c r="K55" s="198">
        <v>6647736.642854508</v>
      </c>
      <c r="L55" s="198">
        <v>381938.40392921248</v>
      </c>
      <c r="M55" s="102"/>
      <c r="N55" s="62" t="s">
        <v>492</v>
      </c>
      <c r="O55" s="102"/>
      <c r="P55" s="46"/>
      <c r="Q55" s="198">
        <v>288300.15095764678</v>
      </c>
      <c r="R55" s="198">
        <v>6265798.2389252977</v>
      </c>
      <c r="S55" s="198">
        <v>5977498.0879676482</v>
      </c>
      <c r="T55" s="198">
        <v>4264488.7198026599</v>
      </c>
      <c r="U55" s="198">
        <v>28998.485732176807</v>
      </c>
      <c r="V55" s="198">
        <v>219099.47710011419</v>
      </c>
      <c r="W55" s="198">
        <v>148763.55106654376</v>
      </c>
      <c r="X55" s="198">
        <v>70335.926033570489</v>
      </c>
      <c r="Y55" s="351">
        <v>24783.066787798867</v>
      </c>
      <c r="Z55" s="198">
        <v>1489694.4721204992</v>
      </c>
    </row>
    <row r="56" spans="1:26" ht="13.7" customHeight="1">
      <c r="A56" s="102"/>
      <c r="B56" s="102" t="s">
        <v>429</v>
      </c>
      <c r="C56" s="102"/>
      <c r="D56" s="46"/>
      <c r="E56" s="198">
        <v>48719347.152721435</v>
      </c>
      <c r="F56" s="198">
        <v>35266532.810171559</v>
      </c>
      <c r="G56" s="198">
        <v>25787646.476800606</v>
      </c>
      <c r="H56" s="198">
        <v>808877.95996081422</v>
      </c>
      <c r="I56" s="198">
        <v>1020548.4714356225</v>
      </c>
      <c r="J56" s="198">
        <v>7649459.9019745374</v>
      </c>
      <c r="K56" s="198">
        <v>13452814.342549874</v>
      </c>
      <c r="L56" s="198">
        <v>775733.92861015256</v>
      </c>
      <c r="M56" s="102"/>
      <c r="N56" s="62" t="s">
        <v>493</v>
      </c>
      <c r="O56" s="102"/>
      <c r="P56" s="46"/>
      <c r="Q56" s="198">
        <v>361249.22680718882</v>
      </c>
      <c r="R56" s="198">
        <v>12677080.413939713</v>
      </c>
      <c r="S56" s="198">
        <v>12315831.187132524</v>
      </c>
      <c r="T56" s="198">
        <v>8848068.8808396608</v>
      </c>
      <c r="U56" s="198">
        <v>225433.14406040328</v>
      </c>
      <c r="V56" s="198">
        <v>555932.28973862249</v>
      </c>
      <c r="W56" s="198">
        <v>304317.07398287667</v>
      </c>
      <c r="X56" s="198">
        <v>251615.21575574545</v>
      </c>
      <c r="Y56" s="351">
        <v>128905.16924423476</v>
      </c>
      <c r="Z56" s="198">
        <v>2815302.0417380831</v>
      </c>
    </row>
    <row r="57" spans="1:26" ht="13.7" customHeight="1">
      <c r="A57" s="102"/>
      <c r="B57" s="102" t="s">
        <v>430</v>
      </c>
      <c r="C57" s="102"/>
      <c r="D57" s="46"/>
      <c r="E57" s="198">
        <v>48511447.761107855</v>
      </c>
      <c r="F57" s="198">
        <v>37657430.785705559</v>
      </c>
      <c r="G57" s="198">
        <v>25498401.477231916</v>
      </c>
      <c r="H57" s="198">
        <v>2981399.5934438878</v>
      </c>
      <c r="I57" s="198">
        <v>947475.16431105346</v>
      </c>
      <c r="J57" s="198">
        <v>8230154.5507186772</v>
      </c>
      <c r="K57" s="198">
        <v>10854016.975402292</v>
      </c>
      <c r="L57" s="198">
        <v>651149.31436791527</v>
      </c>
      <c r="M57" s="102"/>
      <c r="N57" s="62" t="s">
        <v>494</v>
      </c>
      <c r="O57" s="102"/>
      <c r="P57" s="46"/>
      <c r="Q57" s="198">
        <v>285091.72472366877</v>
      </c>
      <c r="R57" s="198">
        <v>10202867.661034372</v>
      </c>
      <c r="S57" s="198">
        <v>9917775.9363107029</v>
      </c>
      <c r="T57" s="198">
        <v>8592324.3073710501</v>
      </c>
      <c r="U57" s="198">
        <v>297253.20670169475</v>
      </c>
      <c r="V57" s="198">
        <v>486567.83011450479</v>
      </c>
      <c r="W57" s="198">
        <v>288206.39212754939</v>
      </c>
      <c r="X57" s="198">
        <v>198361.43798695525</v>
      </c>
      <c r="Y57" s="351">
        <v>278185.4905856484</v>
      </c>
      <c r="Z57" s="198">
        <v>819816.0827091079</v>
      </c>
    </row>
    <row r="58" spans="1:26" ht="13.7" customHeight="1">
      <c r="A58" s="102"/>
      <c r="B58" s="102" t="s">
        <v>431</v>
      </c>
      <c r="C58" s="102"/>
      <c r="D58" s="46"/>
      <c r="E58" s="198">
        <v>81589243.06265837</v>
      </c>
      <c r="F58" s="198">
        <v>64202110.381825738</v>
      </c>
      <c r="G58" s="198">
        <v>46411422.771713868</v>
      </c>
      <c r="H58" s="198">
        <v>3176677.8446512688</v>
      </c>
      <c r="I58" s="198">
        <v>1282424.8380238519</v>
      </c>
      <c r="J58" s="198">
        <v>13331584.927436758</v>
      </c>
      <c r="K58" s="198">
        <v>17387132.680832628</v>
      </c>
      <c r="L58" s="198">
        <v>1136065.8215476484</v>
      </c>
      <c r="M58" s="102"/>
      <c r="N58" s="62" t="s">
        <v>495</v>
      </c>
      <c r="O58" s="102"/>
      <c r="P58" s="46"/>
      <c r="Q58" s="198">
        <v>462568.86114647408</v>
      </c>
      <c r="R58" s="198">
        <v>16251066.859284967</v>
      </c>
      <c r="S58" s="198">
        <v>15788497.998138497</v>
      </c>
      <c r="T58" s="198">
        <v>13060344.674254617</v>
      </c>
      <c r="U58" s="198">
        <v>795045.51460955455</v>
      </c>
      <c r="V58" s="198">
        <v>786675.0819778688</v>
      </c>
      <c r="W58" s="198">
        <v>351515.27080034337</v>
      </c>
      <c r="X58" s="198">
        <v>435159.81117752561</v>
      </c>
      <c r="Y58" s="351">
        <v>699882.62451254774</v>
      </c>
      <c r="Z58" s="198">
        <v>1846315.3518090111</v>
      </c>
    </row>
    <row r="59" spans="1:26" ht="13.7" customHeight="1">
      <c r="A59" s="102"/>
      <c r="B59" s="102" t="s">
        <v>432</v>
      </c>
      <c r="C59" s="102"/>
      <c r="D59" s="46"/>
      <c r="E59" s="198">
        <v>45202525.805903494</v>
      </c>
      <c r="F59" s="198">
        <v>35506805.955691062</v>
      </c>
      <c r="G59" s="198">
        <v>24119829.94089216</v>
      </c>
      <c r="H59" s="198">
        <v>3604102.5292770271</v>
      </c>
      <c r="I59" s="198">
        <v>729226.09936828434</v>
      </c>
      <c r="J59" s="198">
        <v>7053647.3861535909</v>
      </c>
      <c r="K59" s="198">
        <v>9695719.8502124362</v>
      </c>
      <c r="L59" s="198">
        <v>433278.73228356487</v>
      </c>
      <c r="M59" s="102"/>
      <c r="N59" s="62" t="s">
        <v>496</v>
      </c>
      <c r="O59" s="102"/>
      <c r="P59" s="46"/>
      <c r="Q59" s="198">
        <v>253975.44521549653</v>
      </c>
      <c r="R59" s="198">
        <v>9262441.1179288682</v>
      </c>
      <c r="S59" s="198">
        <v>9008465.6727133691</v>
      </c>
      <c r="T59" s="198">
        <v>7049560.6843524054</v>
      </c>
      <c r="U59" s="198">
        <v>451511.98181740142</v>
      </c>
      <c r="V59" s="198">
        <v>261428.16155563697</v>
      </c>
      <c r="W59" s="198">
        <v>140197.97737738761</v>
      </c>
      <c r="X59" s="198">
        <v>121230.18417824949</v>
      </c>
      <c r="Y59" s="351">
        <v>523048.3986833205</v>
      </c>
      <c r="Z59" s="198">
        <v>1769013.2436712475</v>
      </c>
    </row>
    <row r="60" spans="1:26" ht="13.7" customHeight="1">
      <c r="A60" s="102"/>
      <c r="B60" s="102" t="s">
        <v>433</v>
      </c>
      <c r="C60" s="102"/>
      <c r="D60" s="46"/>
      <c r="E60" s="198">
        <v>55390683.916212194</v>
      </c>
      <c r="F60" s="198">
        <v>42755065.224219359</v>
      </c>
      <c r="G60" s="198">
        <v>31845066.085160136</v>
      </c>
      <c r="H60" s="198">
        <v>2553448.0554552288</v>
      </c>
      <c r="I60" s="198">
        <v>448650.81075296429</v>
      </c>
      <c r="J60" s="198">
        <v>7907900.2728510369</v>
      </c>
      <c r="K60" s="198">
        <v>12635618.691992819</v>
      </c>
      <c r="L60" s="198">
        <v>490095.93715021847</v>
      </c>
      <c r="M60" s="102"/>
      <c r="N60" s="62" t="s">
        <v>497</v>
      </c>
      <c r="O60" s="102"/>
      <c r="P60" s="46"/>
      <c r="Q60" s="198">
        <v>197542.56851724337</v>
      </c>
      <c r="R60" s="198">
        <v>12145522.754842605</v>
      </c>
      <c r="S60" s="198">
        <v>11947980.186325355</v>
      </c>
      <c r="T60" s="198">
        <v>8912101.0902577154</v>
      </c>
      <c r="U60" s="198">
        <v>371148.32897414552</v>
      </c>
      <c r="V60" s="198">
        <v>415901.72872297268</v>
      </c>
      <c r="W60" s="198">
        <v>121848.31137054566</v>
      </c>
      <c r="X60" s="198">
        <v>294053.41735242703</v>
      </c>
      <c r="Y60" s="351">
        <v>750702.06665693654</v>
      </c>
      <c r="Z60" s="198">
        <v>2999531.1050274544</v>
      </c>
    </row>
    <row r="61" spans="1:26" ht="13.7" customHeight="1">
      <c r="A61" s="102"/>
      <c r="B61" s="102" t="s">
        <v>434</v>
      </c>
      <c r="C61" s="102"/>
      <c r="D61" s="46"/>
      <c r="E61" s="198">
        <v>71881400.196837947</v>
      </c>
      <c r="F61" s="198">
        <v>56247281.629089996</v>
      </c>
      <c r="G61" s="198">
        <v>36291228.904373892</v>
      </c>
      <c r="H61" s="198">
        <v>2143662.0129999998</v>
      </c>
      <c r="I61" s="198">
        <v>973319.55489503767</v>
      </c>
      <c r="J61" s="198">
        <v>16839071.156821068</v>
      </c>
      <c r="K61" s="198">
        <v>15634118.567747921</v>
      </c>
      <c r="L61" s="198">
        <v>573312.31590500276</v>
      </c>
      <c r="M61" s="102"/>
      <c r="N61" s="62" t="s">
        <v>498</v>
      </c>
      <c r="O61" s="102"/>
      <c r="P61" s="46"/>
      <c r="Q61" s="198">
        <v>254717.96873007633</v>
      </c>
      <c r="R61" s="198">
        <v>15060806.251842914</v>
      </c>
      <c r="S61" s="198">
        <v>14806088.283112852</v>
      </c>
      <c r="T61" s="198">
        <v>12198096.640333964</v>
      </c>
      <c r="U61" s="198">
        <v>1284536.6647150738</v>
      </c>
      <c r="V61" s="198">
        <v>581867.22770556086</v>
      </c>
      <c r="W61" s="198">
        <v>155636.37265615386</v>
      </c>
      <c r="X61" s="198">
        <v>426230.85504940699</v>
      </c>
      <c r="Y61" s="351">
        <v>1978375.7247307419</v>
      </c>
      <c r="Z61" s="198">
        <v>2719963.4750889912</v>
      </c>
    </row>
    <row r="62" spans="1:26" ht="13.7" customHeight="1" thickBot="1">
      <c r="A62" s="104"/>
      <c r="B62" s="104" t="s">
        <v>435</v>
      </c>
      <c r="C62" s="104"/>
      <c r="D62" s="232"/>
      <c r="E62" s="202">
        <v>175962760.2293368</v>
      </c>
      <c r="F62" s="202">
        <v>138026993.20807147</v>
      </c>
      <c r="G62" s="202">
        <v>99230988.225887746</v>
      </c>
      <c r="H62" s="202">
        <v>6223780.7790000001</v>
      </c>
      <c r="I62" s="202">
        <v>1480638.4460204085</v>
      </c>
      <c r="J62" s="202">
        <v>31091585.757163264</v>
      </c>
      <c r="K62" s="202">
        <v>37935767.021265306</v>
      </c>
      <c r="L62" s="202">
        <v>1763130.5539897971</v>
      </c>
      <c r="M62" s="104"/>
      <c r="N62" s="63" t="s">
        <v>435</v>
      </c>
      <c r="O62" s="104"/>
      <c r="P62" s="232"/>
      <c r="Q62" s="202">
        <v>793271.77558163274</v>
      </c>
      <c r="R62" s="202">
        <v>36172636.4672755</v>
      </c>
      <c r="S62" s="202">
        <v>35379364.691693872</v>
      </c>
      <c r="T62" s="202">
        <v>24004919.080561213</v>
      </c>
      <c r="U62" s="202">
        <v>5362494.0272244876</v>
      </c>
      <c r="V62" s="202">
        <v>236064.29636734689</v>
      </c>
      <c r="W62" s="202">
        <v>-319176.45697959192</v>
      </c>
      <c r="X62" s="202">
        <v>555240.75334693887</v>
      </c>
      <c r="Y62" s="352">
        <v>7399484.6947040837</v>
      </c>
      <c r="Z62" s="202">
        <v>13175371.982244903</v>
      </c>
    </row>
    <row r="63" spans="1:26" ht="13.7" customHeight="1"/>
    <row r="64" spans="1:26" ht="12.75" customHeight="1"/>
    <row r="65" spans="1:16">
      <c r="H65" s="325"/>
    </row>
    <row r="66" spans="1:16">
      <c r="H66" s="325"/>
    </row>
    <row r="67" spans="1:16" ht="15">
      <c r="A67" s="206"/>
      <c r="B67" s="206"/>
      <c r="C67" s="206"/>
      <c r="D67" s="206"/>
      <c r="H67" s="325"/>
      <c r="M67" s="206"/>
      <c r="N67" s="206"/>
      <c r="O67" s="206"/>
      <c r="P67" s="206"/>
    </row>
    <row r="68" spans="1:16" ht="15">
      <c r="A68" s="206"/>
      <c r="B68" s="206"/>
      <c r="C68" s="206"/>
      <c r="D68" s="206"/>
      <c r="H68" s="325"/>
      <c r="M68" s="206"/>
      <c r="N68" s="206"/>
      <c r="O68" s="206"/>
      <c r="P68" s="206"/>
    </row>
    <row r="69" spans="1:16" ht="15">
      <c r="A69" s="206"/>
      <c r="B69" s="206"/>
      <c r="C69" s="206"/>
      <c r="D69" s="206"/>
      <c r="H69" s="325"/>
      <c r="M69" s="206"/>
      <c r="N69" s="206"/>
      <c r="O69" s="206"/>
      <c r="P69" s="206"/>
    </row>
    <row r="70" spans="1:16" ht="15">
      <c r="A70" s="206"/>
      <c r="B70" s="206"/>
      <c r="C70" s="206"/>
      <c r="D70" s="206"/>
      <c r="H70" s="325"/>
      <c r="M70" s="206"/>
      <c r="N70" s="206"/>
      <c r="O70" s="206"/>
      <c r="P70" s="206"/>
    </row>
    <row r="71" spans="1:16" ht="15">
      <c r="A71" s="206"/>
      <c r="B71" s="206"/>
      <c r="C71" s="206"/>
      <c r="D71" s="206"/>
      <c r="H71" s="325"/>
      <c r="M71" s="206"/>
      <c r="N71" s="206"/>
      <c r="O71" s="206"/>
      <c r="P71" s="206"/>
    </row>
    <row r="72" spans="1:16" ht="15">
      <c r="A72" s="206"/>
      <c r="B72" s="206"/>
      <c r="C72" s="206"/>
      <c r="D72" s="206"/>
      <c r="H72" s="325"/>
      <c r="M72" s="206"/>
      <c r="N72" s="206"/>
      <c r="O72" s="206"/>
      <c r="P72" s="206"/>
    </row>
    <row r="73" spans="1:16" ht="15">
      <c r="A73" s="206"/>
      <c r="B73" s="206"/>
      <c r="C73" s="206"/>
      <c r="D73" s="206"/>
      <c r="H73" s="325"/>
      <c r="M73" s="206"/>
      <c r="N73" s="206"/>
      <c r="O73" s="206"/>
      <c r="P73" s="206"/>
    </row>
    <row r="74" spans="1:16" ht="15">
      <c r="A74" s="206"/>
      <c r="B74" s="206"/>
      <c r="C74" s="206"/>
      <c r="D74" s="206"/>
      <c r="H74" s="325"/>
      <c r="M74" s="206"/>
      <c r="N74" s="206"/>
      <c r="O74" s="206"/>
      <c r="P74" s="206"/>
    </row>
    <row r="75" spans="1:16" ht="15">
      <c r="A75" s="206"/>
      <c r="B75" s="206"/>
      <c r="C75" s="206"/>
      <c r="D75" s="206"/>
      <c r="H75" s="325"/>
      <c r="M75" s="206"/>
      <c r="N75" s="206"/>
      <c r="O75" s="206"/>
      <c r="P75" s="206"/>
    </row>
    <row r="76" spans="1:16" ht="15">
      <c r="A76" s="206"/>
      <c r="B76" s="206"/>
      <c r="C76" s="206"/>
      <c r="D76" s="206"/>
      <c r="H76" s="325"/>
      <c r="M76" s="206"/>
      <c r="N76" s="206"/>
      <c r="O76" s="206"/>
      <c r="P76" s="206"/>
    </row>
    <row r="77" spans="1:16" ht="15">
      <c r="A77" s="206"/>
      <c r="B77" s="206"/>
      <c r="C77" s="206"/>
      <c r="D77" s="206"/>
      <c r="H77" s="325"/>
      <c r="M77" s="206"/>
      <c r="N77" s="206"/>
      <c r="O77" s="206"/>
      <c r="P77" s="206"/>
    </row>
    <row r="78" spans="1:16" ht="15">
      <c r="A78" s="206"/>
      <c r="B78" s="206"/>
      <c r="C78" s="206"/>
      <c r="D78" s="206"/>
      <c r="H78" s="325"/>
      <c r="M78" s="206"/>
      <c r="N78" s="206"/>
      <c r="O78" s="206"/>
      <c r="P78" s="206"/>
    </row>
    <row r="79" spans="1:16" ht="15">
      <c r="A79" s="206"/>
      <c r="B79" s="206"/>
      <c r="C79" s="206"/>
      <c r="D79" s="206"/>
      <c r="H79" s="325"/>
      <c r="M79" s="206"/>
      <c r="N79" s="206"/>
      <c r="O79" s="206"/>
      <c r="P79" s="206"/>
    </row>
    <row r="80" spans="1:16" ht="15">
      <c r="A80" s="206"/>
      <c r="B80" s="206"/>
      <c r="C80" s="206"/>
      <c r="D80" s="206"/>
      <c r="H80" s="325"/>
      <c r="M80" s="206"/>
      <c r="N80" s="206"/>
      <c r="O80" s="206"/>
      <c r="P80" s="206"/>
    </row>
    <row r="81" spans="8:8" s="206" customFormat="1" ht="15">
      <c r="H81" s="325"/>
    </row>
    <row r="82" spans="8:8" s="206" customFormat="1" ht="15">
      <c r="H82" s="325"/>
    </row>
    <row r="83" spans="8:8" s="206" customFormat="1" ht="15">
      <c r="H83" s="325"/>
    </row>
    <row r="84" spans="8:8" s="206" customFormat="1" ht="15">
      <c r="H84" s="325"/>
    </row>
    <row r="85" spans="8:8" s="206" customFormat="1" ht="15">
      <c r="H85" s="325"/>
    </row>
    <row r="86" spans="8:8" s="206" customFormat="1" ht="15">
      <c r="H86" s="325"/>
    </row>
    <row r="87" spans="8:8" s="206" customFormat="1" ht="15">
      <c r="H87" s="325"/>
    </row>
    <row r="88" spans="8:8" s="206" customFormat="1" ht="15">
      <c r="H88" s="325"/>
    </row>
    <row r="89" spans="8:8" s="206" customFormat="1" ht="15">
      <c r="H89" s="325"/>
    </row>
    <row r="90" spans="8:8" s="206" customFormat="1" ht="15">
      <c r="H90" s="325"/>
    </row>
    <row r="91" spans="8:8" s="206" customFormat="1" ht="15">
      <c r="H91" s="325"/>
    </row>
    <row r="92" spans="8:8" s="206" customFormat="1" ht="15">
      <c r="H92" s="325"/>
    </row>
    <row r="93" spans="8:8" s="206" customFormat="1" ht="15">
      <c r="H93" s="325"/>
    </row>
    <row r="94" spans="8:8" s="206" customFormat="1" ht="15">
      <c r="H94" s="325"/>
    </row>
    <row r="95" spans="8:8" s="206" customFormat="1" ht="15">
      <c r="H95" s="325"/>
    </row>
    <row r="96" spans="8:8" s="206" customFormat="1" ht="15">
      <c r="H96" s="325"/>
    </row>
    <row r="97" spans="8:8" s="206" customFormat="1" ht="15">
      <c r="H97" s="325"/>
    </row>
    <row r="98" spans="8:8" s="206" customFormat="1" ht="15">
      <c r="H98" s="325"/>
    </row>
    <row r="99" spans="8:8" s="206" customFormat="1" ht="15">
      <c r="H99" s="325"/>
    </row>
    <row r="100" spans="8:8" s="206" customFormat="1" ht="15">
      <c r="H100" s="325"/>
    </row>
    <row r="101" spans="8:8" s="206" customFormat="1" ht="15">
      <c r="H101" s="325"/>
    </row>
    <row r="102" spans="8:8" s="206" customFormat="1" ht="15">
      <c r="H102" s="325"/>
    </row>
    <row r="103" spans="8:8" s="206" customFormat="1" ht="15">
      <c r="H103" s="325"/>
    </row>
    <row r="104" spans="8:8" s="206" customFormat="1" ht="15">
      <c r="H104" s="325"/>
    </row>
    <row r="105" spans="8:8" s="206" customFormat="1" ht="15">
      <c r="H105" s="325"/>
    </row>
    <row r="106" spans="8:8" s="206" customFormat="1" ht="15">
      <c r="H106" s="325"/>
    </row>
    <row r="107" spans="8:8" s="206" customFormat="1" ht="15">
      <c r="H107" s="325"/>
    </row>
    <row r="108" spans="8:8" s="206" customFormat="1" ht="15">
      <c r="H108" s="325"/>
    </row>
    <row r="109" spans="8:8" s="206" customFormat="1" ht="15">
      <c r="H109" s="325"/>
    </row>
    <row r="110" spans="8:8" s="206" customFormat="1" ht="15">
      <c r="H110" s="325"/>
    </row>
    <row r="111" spans="8:8" s="206" customFormat="1" ht="15">
      <c r="H111" s="325"/>
    </row>
    <row r="112" spans="8:8" s="206" customFormat="1" ht="15">
      <c r="H112" s="325"/>
    </row>
    <row r="113" spans="8:8" s="206" customFormat="1" ht="15">
      <c r="H113" s="325"/>
    </row>
    <row r="114" spans="8:8" s="206" customFormat="1" ht="15">
      <c r="H114" s="325"/>
    </row>
    <row r="115" spans="8:8" s="206" customFormat="1" ht="15">
      <c r="H115" s="325"/>
    </row>
    <row r="116" spans="8:8" s="206" customFormat="1" ht="15">
      <c r="H116" s="325"/>
    </row>
    <row r="117" spans="8:8" s="206" customFormat="1" ht="15">
      <c r="H117" s="325"/>
    </row>
    <row r="118" spans="8:8" s="206" customFormat="1" ht="15">
      <c r="H118" s="325"/>
    </row>
    <row r="119" spans="8:8" s="206" customFormat="1" ht="15">
      <c r="H119" s="325"/>
    </row>
    <row r="120" spans="8:8" s="206" customFormat="1" ht="15">
      <c r="H120" s="325"/>
    </row>
    <row r="121" spans="8:8" s="206" customFormat="1" ht="15">
      <c r="H121" s="325"/>
    </row>
    <row r="122" spans="8:8" s="206" customFormat="1" ht="15">
      <c r="H122" s="325"/>
    </row>
    <row r="123" spans="8:8" s="206" customFormat="1" ht="15">
      <c r="H123" s="325"/>
    </row>
    <row r="124" spans="8:8" s="206" customFormat="1" ht="15">
      <c r="H124" s="325"/>
    </row>
  </sheetData>
  <mergeCells count="65">
    <mergeCell ref="Z3:Z5"/>
    <mergeCell ref="W4:W5"/>
    <mergeCell ref="X4:X5"/>
    <mergeCell ref="A6:C6"/>
    <mergeCell ref="F4:F5"/>
    <mergeCell ref="A3:C5"/>
    <mergeCell ref="K3:K5"/>
    <mergeCell ref="Q3:Q5"/>
    <mergeCell ref="S4:S5"/>
    <mergeCell ref="Y3:Y5"/>
    <mergeCell ref="T3:T5"/>
    <mergeCell ref="R4:R5"/>
    <mergeCell ref="U3:U5"/>
    <mergeCell ref="V4:V5"/>
    <mergeCell ref="F3:G3"/>
    <mergeCell ref="H3:J3"/>
    <mergeCell ref="A52:C52"/>
    <mergeCell ref="J4:J5"/>
    <mergeCell ref="A7:C7"/>
    <mergeCell ref="M52:O52"/>
    <mergeCell ref="M9:O9"/>
    <mergeCell ref="M17:O17"/>
    <mergeCell ref="M20:O20"/>
    <mergeCell ref="A21:C21"/>
    <mergeCell ref="M21:O21"/>
    <mergeCell ref="M23:O23"/>
    <mergeCell ref="H4:H5"/>
    <mergeCell ref="A15:C15"/>
    <mergeCell ref="M8:O8"/>
    <mergeCell ref="A10:C10"/>
    <mergeCell ref="G4:G5"/>
    <mergeCell ref="A20:C20"/>
    <mergeCell ref="A1:G1"/>
    <mergeCell ref="A11:C11"/>
    <mergeCell ref="M7:O7"/>
    <mergeCell ref="L3:L5"/>
    <mergeCell ref="A9:C9"/>
    <mergeCell ref="M10:O10"/>
    <mergeCell ref="M11:O11"/>
    <mergeCell ref="M3:O5"/>
    <mergeCell ref="I4:I5"/>
    <mergeCell ref="E3:E5"/>
    <mergeCell ref="M22:O22"/>
    <mergeCell ref="M6:O6"/>
    <mergeCell ref="A8:C8"/>
    <mergeCell ref="A12:C12"/>
    <mergeCell ref="M13:O13"/>
    <mergeCell ref="A13:C13"/>
    <mergeCell ref="M12:O12"/>
    <mergeCell ref="M41:O41"/>
    <mergeCell ref="A41:C41"/>
    <mergeCell ref="A23:C23"/>
    <mergeCell ref="M18:O18"/>
    <mergeCell ref="A14:C14"/>
    <mergeCell ref="M19:O19"/>
    <mergeCell ref="A19:C19"/>
    <mergeCell ref="A30:C30"/>
    <mergeCell ref="A18:C18"/>
    <mergeCell ref="M30:O30"/>
    <mergeCell ref="A17:C17"/>
    <mergeCell ref="A16:C16"/>
    <mergeCell ref="M16:O16"/>
    <mergeCell ref="M14:O14"/>
    <mergeCell ref="M15:O15"/>
    <mergeCell ref="A22:C22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3" manualBreakCount="3">
    <brk id="7" max="1048575" man="1"/>
    <brk id="12" max="1048575" man="1"/>
    <brk id="1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V61"/>
  <sheetViews>
    <sheetView view="pageBreakPreview" zoomScale="90" zoomScaleNormal="75" zoomScaleSheetLayoutView="90" workbookViewId="0">
      <selection activeCell="A33" sqref="A33:C33"/>
    </sheetView>
  </sheetViews>
  <sheetFormatPr defaultRowHeight="15.75"/>
  <cols>
    <col min="1" max="1" width="2.28515625" style="420" customWidth="1"/>
    <col min="2" max="2" width="16.28515625" style="420" customWidth="1"/>
    <col min="3" max="3" width="2.28515625" style="420" customWidth="1"/>
    <col min="4" max="4" width="1.7109375" style="421" customWidth="1"/>
    <col min="5" max="5" width="16.42578125" style="373" customWidth="1"/>
    <col min="6" max="6" width="8.7109375" style="372" customWidth="1"/>
    <col min="7" max="7" width="16" style="373" customWidth="1"/>
    <col min="8" max="8" width="8.7109375" style="372" customWidth="1"/>
    <col min="9" max="9" width="15.28515625" style="373" customWidth="1"/>
    <col min="10" max="10" width="9" style="372" customWidth="1"/>
    <col min="11" max="11" width="22.5703125" style="373" customWidth="1"/>
    <col min="12" max="12" width="10.28515625" style="372" customWidth="1"/>
    <col min="13" max="13" width="23.7109375" style="373" customWidth="1"/>
    <col min="14" max="14" width="9.85546875" style="372" customWidth="1"/>
    <col min="15" max="15" width="21.7109375" style="373" customWidth="1"/>
    <col min="16" max="16" width="11.140625" style="372" customWidth="1"/>
    <col min="17" max="17" width="13.85546875" style="375" customWidth="1"/>
    <col min="18" max="22" width="13" style="373" customWidth="1"/>
    <col min="23" max="23" width="9.140625" style="373"/>
    <col min="24" max="24" width="14.140625" style="373" bestFit="1" customWidth="1"/>
    <col min="25" max="16384" width="9.140625" style="373"/>
  </cols>
  <sheetData>
    <row r="1" spans="1:17" s="364" customFormat="1" ht="35.1" customHeight="1">
      <c r="A1" s="362"/>
      <c r="B1" s="362"/>
      <c r="C1" s="362"/>
      <c r="D1" s="362"/>
      <c r="E1" s="362"/>
      <c r="F1" s="363"/>
      <c r="G1" s="362"/>
      <c r="H1" s="363"/>
      <c r="J1" s="365" t="s">
        <v>576</v>
      </c>
      <c r="K1" s="366" t="s">
        <v>329</v>
      </c>
      <c r="L1" s="363"/>
      <c r="M1" s="362"/>
      <c r="N1" s="363"/>
      <c r="O1" s="362"/>
      <c r="P1" s="363"/>
      <c r="Q1" s="367"/>
    </row>
    <row r="2" spans="1:17" ht="12.95" customHeight="1" thickBot="1">
      <c r="A2" s="368"/>
      <c r="B2" s="369"/>
      <c r="C2" s="369"/>
      <c r="D2" s="370"/>
      <c r="E2" s="368"/>
      <c r="F2" s="371"/>
      <c r="G2" s="368"/>
      <c r="H2" s="371"/>
      <c r="I2" s="368"/>
      <c r="J2" s="371"/>
      <c r="K2" s="368"/>
      <c r="N2" s="374"/>
      <c r="P2" s="374" t="s">
        <v>352</v>
      </c>
    </row>
    <row r="3" spans="1:17" ht="18" customHeight="1">
      <c r="A3" s="1155" t="s">
        <v>25</v>
      </c>
      <c r="B3" s="1155"/>
      <c r="C3" s="1155"/>
      <c r="D3" s="376"/>
      <c r="E3" s="1148" t="s">
        <v>80</v>
      </c>
      <c r="F3" s="1153"/>
      <c r="G3" s="1148" t="s">
        <v>188</v>
      </c>
      <c r="H3" s="1153"/>
      <c r="I3" s="1148" t="s">
        <v>189</v>
      </c>
      <c r="J3" s="1153"/>
      <c r="K3" s="1148" t="s">
        <v>190</v>
      </c>
      <c r="L3" s="1153"/>
      <c r="M3" s="1148" t="s">
        <v>191</v>
      </c>
      <c r="N3" s="1153"/>
      <c r="O3" s="1148" t="s">
        <v>415</v>
      </c>
      <c r="P3" s="1149"/>
    </row>
    <row r="4" spans="1:17" ht="18" customHeight="1">
      <c r="A4" s="1156"/>
      <c r="B4" s="1156"/>
      <c r="C4" s="1156"/>
      <c r="D4" s="376"/>
      <c r="E4" s="1150"/>
      <c r="F4" s="1154"/>
      <c r="G4" s="1150"/>
      <c r="H4" s="1154"/>
      <c r="I4" s="1150"/>
      <c r="J4" s="1154"/>
      <c r="K4" s="1150"/>
      <c r="L4" s="1154"/>
      <c r="M4" s="1150"/>
      <c r="N4" s="1154"/>
      <c r="O4" s="1150"/>
      <c r="P4" s="1151"/>
    </row>
    <row r="5" spans="1:17" ht="18" customHeight="1">
      <c r="A5" s="1157"/>
      <c r="B5" s="1157"/>
      <c r="C5" s="1157"/>
      <c r="D5" s="377"/>
      <c r="E5" s="378"/>
      <c r="F5" s="379" t="s">
        <v>192</v>
      </c>
      <c r="G5" s="378"/>
      <c r="H5" s="379" t="s">
        <v>192</v>
      </c>
      <c r="I5" s="378"/>
      <c r="J5" s="379" t="s">
        <v>192</v>
      </c>
      <c r="K5" s="378"/>
      <c r="L5" s="379" t="s">
        <v>192</v>
      </c>
      <c r="M5" s="378"/>
      <c r="N5" s="380" t="s">
        <v>192</v>
      </c>
      <c r="O5" s="378"/>
      <c r="P5" s="380" t="s">
        <v>192</v>
      </c>
    </row>
    <row r="6" spans="1:17" s="389" customFormat="1" ht="9.6" hidden="1" customHeight="1">
      <c r="A6" s="1158" t="s">
        <v>878</v>
      </c>
      <c r="B6" s="1158"/>
      <c r="C6" s="1158"/>
      <c r="D6" s="381"/>
      <c r="E6" s="382">
        <v>510960965</v>
      </c>
      <c r="F6" s="383">
        <v>100</v>
      </c>
      <c r="G6" s="384">
        <v>131668083</v>
      </c>
      <c r="H6" s="383">
        <f t="shared" ref="H6:H14" si="0">G6/$E6*100</f>
        <v>25.768716598537033</v>
      </c>
      <c r="I6" s="384">
        <v>93931842</v>
      </c>
      <c r="J6" s="383">
        <f t="shared" ref="J6:J14" si="1">I6/$E6*100</f>
        <v>18.383369461500841</v>
      </c>
      <c r="K6" s="384">
        <v>197208913</v>
      </c>
      <c r="L6" s="385">
        <f t="shared" ref="L6:L14" si="2">K6/$E6*100</f>
        <v>38.595690572957956</v>
      </c>
      <c r="M6" s="386" t="s">
        <v>16</v>
      </c>
      <c r="N6" s="387" t="s">
        <v>16</v>
      </c>
      <c r="O6" s="384">
        <v>88152126</v>
      </c>
      <c r="P6" s="385">
        <f t="shared" ref="P6:P16" si="3">O6/$E6*100</f>
        <v>17.252223171294503</v>
      </c>
      <c r="Q6" s="388"/>
    </row>
    <row r="7" spans="1:17" s="389" customFormat="1" ht="9.6" hidden="1" customHeight="1">
      <c r="A7" s="1152" t="s">
        <v>879</v>
      </c>
      <c r="B7" s="1152"/>
      <c r="C7" s="1152"/>
      <c r="D7" s="381"/>
      <c r="E7" s="390">
        <v>431619868.19088924</v>
      </c>
      <c r="F7" s="385">
        <v>100</v>
      </c>
      <c r="G7" s="391">
        <v>81881906.04838948</v>
      </c>
      <c r="H7" s="385">
        <f t="shared" si="0"/>
        <v>18.970838018090536</v>
      </c>
      <c r="I7" s="391">
        <v>91945196.957343102</v>
      </c>
      <c r="J7" s="385">
        <f t="shared" si="1"/>
        <v>21.302355089149696</v>
      </c>
      <c r="K7" s="391">
        <v>175649717.81794384</v>
      </c>
      <c r="L7" s="385">
        <f t="shared" si="2"/>
        <v>40.695466256956593</v>
      </c>
      <c r="M7" s="392" t="s">
        <v>16</v>
      </c>
      <c r="N7" s="393" t="s">
        <v>16</v>
      </c>
      <c r="O7" s="391">
        <v>82143047.367212743</v>
      </c>
      <c r="P7" s="385">
        <f t="shared" si="3"/>
        <v>19.031340635803158</v>
      </c>
      <c r="Q7" s="388"/>
    </row>
    <row r="8" spans="1:17" s="389" customFormat="1" ht="9.6" hidden="1" customHeight="1">
      <c r="A8" s="1152" t="s">
        <v>917</v>
      </c>
      <c r="B8" s="1152"/>
      <c r="C8" s="1152"/>
      <c r="D8" s="381"/>
      <c r="E8" s="390">
        <v>587812459</v>
      </c>
      <c r="F8" s="385">
        <v>100</v>
      </c>
      <c r="G8" s="391">
        <v>129121707</v>
      </c>
      <c r="H8" s="385">
        <f t="shared" si="0"/>
        <v>21.966480128656137</v>
      </c>
      <c r="I8" s="391">
        <v>136881041</v>
      </c>
      <c r="J8" s="385">
        <f t="shared" si="1"/>
        <v>23.286515776284354</v>
      </c>
      <c r="K8" s="391">
        <v>282021764</v>
      </c>
      <c r="L8" s="385">
        <f t="shared" si="2"/>
        <v>47.978187546378628</v>
      </c>
      <c r="M8" s="392" t="s">
        <v>16</v>
      </c>
      <c r="N8" s="393" t="s">
        <v>16</v>
      </c>
      <c r="O8" s="391">
        <v>39787947</v>
      </c>
      <c r="P8" s="385">
        <f t="shared" si="3"/>
        <v>6.7688165486808778</v>
      </c>
      <c r="Q8" s="388"/>
    </row>
    <row r="9" spans="1:17" s="389" customFormat="1" ht="9.6" hidden="1" customHeight="1">
      <c r="A9" s="1152" t="s">
        <v>918</v>
      </c>
      <c r="B9" s="1152"/>
      <c r="C9" s="1152"/>
      <c r="D9" s="381"/>
      <c r="E9" s="390">
        <v>362027261.73339909</v>
      </c>
      <c r="F9" s="385">
        <v>100</v>
      </c>
      <c r="G9" s="391">
        <v>53790201.357100278</v>
      </c>
      <c r="H9" s="385">
        <f t="shared" si="0"/>
        <v>14.858052705630767</v>
      </c>
      <c r="I9" s="391">
        <v>51865368.784828432</v>
      </c>
      <c r="J9" s="385">
        <f t="shared" si="1"/>
        <v>14.326371040814784</v>
      </c>
      <c r="K9" s="391">
        <v>180076881.69639239</v>
      </c>
      <c r="L9" s="385">
        <f t="shared" si="2"/>
        <v>49.741248997155083</v>
      </c>
      <c r="M9" s="185" t="s">
        <v>17</v>
      </c>
      <c r="N9" s="185" t="s">
        <v>17</v>
      </c>
      <c r="O9" s="391">
        <v>76294809.895078495</v>
      </c>
      <c r="P9" s="385">
        <f t="shared" si="3"/>
        <v>21.074327256399503</v>
      </c>
      <c r="Q9" s="388"/>
    </row>
    <row r="10" spans="1:17" s="389" customFormat="1" ht="9.6" hidden="1" customHeight="1">
      <c r="A10" s="1152" t="s">
        <v>919</v>
      </c>
      <c r="B10" s="1152"/>
      <c r="C10" s="1152"/>
      <c r="D10" s="381"/>
      <c r="E10" s="390">
        <v>386289229.16867709</v>
      </c>
      <c r="F10" s="385">
        <f>H10+J10+L10+N10+P10</f>
        <v>100.00000000000006</v>
      </c>
      <c r="G10" s="391">
        <v>64855220.707513526</v>
      </c>
      <c r="H10" s="385">
        <f t="shared" si="0"/>
        <v>16.789290461731678</v>
      </c>
      <c r="I10" s="391">
        <v>64314680.595084012</v>
      </c>
      <c r="J10" s="385">
        <f t="shared" si="1"/>
        <v>16.649359013580046</v>
      </c>
      <c r="K10" s="391">
        <v>173775068.55461529</v>
      </c>
      <c r="L10" s="385">
        <f t="shared" si="2"/>
        <v>44.985740070618085</v>
      </c>
      <c r="M10" s="391">
        <v>11239819.508780915</v>
      </c>
      <c r="N10" s="385">
        <f>M10/$E10*100</f>
        <v>2.9096901130196757</v>
      </c>
      <c r="O10" s="391">
        <v>72104439.802683547</v>
      </c>
      <c r="P10" s="385">
        <f t="shared" si="3"/>
        <v>18.665920341050573</v>
      </c>
      <c r="Q10" s="388"/>
    </row>
    <row r="11" spans="1:17" s="396" customFormat="1" ht="19.5" hidden="1" customHeight="1">
      <c r="A11" s="1045" t="s">
        <v>920</v>
      </c>
      <c r="B11" s="1045"/>
      <c r="C11" s="1045"/>
      <c r="D11" s="2"/>
      <c r="E11" s="50">
        <v>435973742.12070048</v>
      </c>
      <c r="F11" s="394">
        <f>H11+J11+L11+N11+P11</f>
        <v>99.999999999999986</v>
      </c>
      <c r="G11" s="50">
        <v>101153345.61088361</v>
      </c>
      <c r="H11" s="394">
        <f t="shared" si="0"/>
        <v>23.201705937344968</v>
      </c>
      <c r="I11" s="50">
        <v>63863709.05862572</v>
      </c>
      <c r="J11" s="394">
        <f t="shared" si="1"/>
        <v>14.648521892161314</v>
      </c>
      <c r="K11" s="50">
        <v>178362334.57606959</v>
      </c>
      <c r="L11" s="394">
        <f t="shared" si="2"/>
        <v>40.911256193656151</v>
      </c>
      <c r="M11" s="50">
        <v>12789929.620203122</v>
      </c>
      <c r="N11" s="394">
        <f>M11/$E11*100</f>
        <v>2.9336467737688192</v>
      </c>
      <c r="O11" s="50">
        <v>79804423.254918411</v>
      </c>
      <c r="P11" s="394">
        <f t="shared" si="3"/>
        <v>18.304869203068737</v>
      </c>
      <c r="Q11" s="395"/>
    </row>
    <row r="12" spans="1:17" s="389" customFormat="1" ht="19.5" hidden="1" customHeight="1">
      <c r="A12" s="1152" t="s">
        <v>921</v>
      </c>
      <c r="B12" s="1152"/>
      <c r="C12" s="1152"/>
      <c r="D12" s="381"/>
      <c r="E12" s="50">
        <v>528185352.96086514</v>
      </c>
      <c r="F12" s="385">
        <f>H12+J12+L12+N12+P12</f>
        <v>99.999999999999872</v>
      </c>
      <c r="G12" s="50">
        <v>148200867.24948132</v>
      </c>
      <c r="H12" s="385">
        <f t="shared" si="0"/>
        <v>28.058496211359724</v>
      </c>
      <c r="I12" s="50">
        <v>113733751.25709018</v>
      </c>
      <c r="J12" s="385">
        <f t="shared" si="1"/>
        <v>21.532924118309857</v>
      </c>
      <c r="K12" s="50">
        <v>160055994.80843538</v>
      </c>
      <c r="L12" s="385">
        <f t="shared" si="2"/>
        <v>30.302997595674412</v>
      </c>
      <c r="M12" s="50">
        <v>22300196.445517406</v>
      </c>
      <c r="N12" s="385">
        <f>M12/$E12*100</f>
        <v>4.2220399184696236</v>
      </c>
      <c r="O12" s="50">
        <v>83894543.200340241</v>
      </c>
      <c r="P12" s="385">
        <f t="shared" si="3"/>
        <v>15.883542156186268</v>
      </c>
      <c r="Q12" s="388"/>
    </row>
    <row r="13" spans="1:17" s="389" customFormat="1" ht="18.600000000000001" hidden="1" customHeight="1">
      <c r="A13" s="1045" t="s">
        <v>922</v>
      </c>
      <c r="B13" s="1045"/>
      <c r="C13" s="1045"/>
      <c r="D13" s="381"/>
      <c r="E13" s="185" t="s">
        <v>17</v>
      </c>
      <c r="F13" s="185" t="s">
        <v>17</v>
      </c>
      <c r="G13" s="185" t="s">
        <v>17</v>
      </c>
      <c r="H13" s="185" t="s">
        <v>17</v>
      </c>
      <c r="I13" s="185" t="s">
        <v>17</v>
      </c>
      <c r="J13" s="185" t="s">
        <v>17</v>
      </c>
      <c r="K13" s="185" t="s">
        <v>17</v>
      </c>
      <c r="L13" s="185" t="s">
        <v>17</v>
      </c>
      <c r="M13" s="185" t="s">
        <v>17</v>
      </c>
      <c r="N13" s="185" t="s">
        <v>17</v>
      </c>
      <c r="O13" s="185" t="s">
        <v>17</v>
      </c>
      <c r="P13" s="185" t="s">
        <v>17</v>
      </c>
      <c r="Q13" s="388"/>
    </row>
    <row r="14" spans="1:17" s="389" customFormat="1" ht="18.600000000000001" hidden="1" customHeight="1">
      <c r="A14" s="1045" t="s">
        <v>923</v>
      </c>
      <c r="B14" s="1045"/>
      <c r="C14" s="1045"/>
      <c r="D14" s="381"/>
      <c r="E14" s="50">
        <v>546030780.76779866</v>
      </c>
      <c r="F14" s="385">
        <f>H14+J14+L14+N14+P14</f>
        <v>100.00000000000001</v>
      </c>
      <c r="G14" s="50">
        <v>158680137.2429598</v>
      </c>
      <c r="H14" s="385">
        <f t="shared" si="0"/>
        <v>29.060657902807684</v>
      </c>
      <c r="I14" s="50">
        <v>94232338.354300484</v>
      </c>
      <c r="J14" s="385">
        <f t="shared" si="1"/>
        <v>17.257697125022169</v>
      </c>
      <c r="K14" s="50">
        <v>194774447.18591845</v>
      </c>
      <c r="L14" s="385">
        <f t="shared" si="2"/>
        <v>35.670964723277557</v>
      </c>
      <c r="M14" s="50">
        <v>18751979.074169029</v>
      </c>
      <c r="N14" s="385">
        <f>M14/$E14*100</f>
        <v>3.4342347967638416</v>
      </c>
      <c r="O14" s="50">
        <v>79591878.910450876</v>
      </c>
      <c r="P14" s="385">
        <f t="shared" si="3"/>
        <v>14.576445452128747</v>
      </c>
      <c r="Q14" s="388"/>
    </row>
    <row r="15" spans="1:17" s="389" customFormat="1" ht="18.600000000000001" hidden="1" customHeight="1">
      <c r="A15" s="1152" t="s">
        <v>924</v>
      </c>
      <c r="B15" s="1152"/>
      <c r="C15" s="1152"/>
      <c r="D15" s="381"/>
      <c r="E15" s="390">
        <v>618770939.2565527</v>
      </c>
      <c r="F15" s="385">
        <v>100</v>
      </c>
      <c r="G15" s="391">
        <v>221158180.15083662</v>
      </c>
      <c r="H15" s="385">
        <f t="shared" ref="H15:H21" si="4">G15/$E15*100</f>
        <v>35.741526649030419</v>
      </c>
      <c r="I15" s="391">
        <v>109069787.56317669</v>
      </c>
      <c r="J15" s="385">
        <f t="shared" ref="J15:J20" si="5">I15/$E15*100</f>
        <v>17.626843900300649</v>
      </c>
      <c r="K15" s="391">
        <v>200177896.32168448</v>
      </c>
      <c r="L15" s="385">
        <f t="shared" ref="L15:L20" si="6">K15/$E15*100</f>
        <v>32.350888450287648</v>
      </c>
      <c r="M15" s="185">
        <v>28461321.809771124</v>
      </c>
      <c r="N15" s="385">
        <f>M15/$E15*100</f>
        <v>4.5996539275045993</v>
      </c>
      <c r="O15" s="391">
        <v>59903753.41108387</v>
      </c>
      <c r="P15" s="385">
        <f t="shared" si="3"/>
        <v>9.6810870728767018</v>
      </c>
      <c r="Q15" s="388"/>
    </row>
    <row r="16" spans="1:17" s="389" customFormat="1" ht="18" hidden="1" customHeight="1">
      <c r="A16" s="1152" t="s">
        <v>925</v>
      </c>
      <c r="B16" s="1152"/>
      <c r="C16" s="1152"/>
      <c r="D16" s="381"/>
      <c r="E16" s="390">
        <v>567575228.39689231</v>
      </c>
      <c r="F16" s="385">
        <v>100</v>
      </c>
      <c r="G16" s="391">
        <v>128421091.81250381</v>
      </c>
      <c r="H16" s="385">
        <f t="shared" si="4"/>
        <v>22.626267917863021</v>
      </c>
      <c r="I16" s="391">
        <v>120124578.30331248</v>
      </c>
      <c r="J16" s="385">
        <f t="shared" si="5"/>
        <v>21.164520982108847</v>
      </c>
      <c r="K16" s="391">
        <v>215493008.96000895</v>
      </c>
      <c r="L16" s="385">
        <f t="shared" si="6"/>
        <v>37.967303394946555</v>
      </c>
      <c r="M16" s="185">
        <v>19034584.561595131</v>
      </c>
      <c r="N16" s="385">
        <f>M16/$E16*100</f>
        <v>3.3536672513629657</v>
      </c>
      <c r="O16" s="391">
        <v>84501964.759472683</v>
      </c>
      <c r="P16" s="385">
        <f t="shared" si="3"/>
        <v>14.888240453718746</v>
      </c>
      <c r="Q16" s="388"/>
    </row>
    <row r="17" spans="1:48" s="389" customFormat="1" ht="17.25" hidden="1" customHeight="1">
      <c r="A17" s="1045" t="s">
        <v>926</v>
      </c>
      <c r="B17" s="1045"/>
      <c r="C17" s="1045"/>
      <c r="D17" s="381"/>
      <c r="E17" s="359">
        <v>653215005.41356063</v>
      </c>
      <c r="F17" s="397">
        <v>100</v>
      </c>
      <c r="G17" s="359">
        <v>154860301.40150899</v>
      </c>
      <c r="H17" s="397">
        <f t="shared" si="4"/>
        <v>23.707401103479629</v>
      </c>
      <c r="I17" s="359">
        <v>132878534.53754336</v>
      </c>
      <c r="J17" s="397">
        <f t="shared" si="5"/>
        <v>20.342235471675345</v>
      </c>
      <c r="K17" s="359">
        <v>254720760.09774068</v>
      </c>
      <c r="L17" s="397">
        <f t="shared" si="6"/>
        <v>38.994933978357253</v>
      </c>
      <c r="M17" s="359">
        <v>32985182.407392096</v>
      </c>
      <c r="N17" s="397">
        <f>M17/$E17*100</f>
        <v>5.0496669755019878</v>
      </c>
      <c r="O17" s="359">
        <v>77770226.96937491</v>
      </c>
      <c r="P17" s="397">
        <f t="shared" ref="P17:P22" si="7">O17/$E17*100</f>
        <v>11.9057624709857</v>
      </c>
      <c r="Q17" s="398">
        <f>E17</f>
        <v>653215005.41356063</v>
      </c>
      <c r="R17" s="399">
        <f>F17</f>
        <v>100</v>
      </c>
      <c r="S17" s="391"/>
      <c r="T17" s="385"/>
      <c r="U17" s="385"/>
      <c r="V17" s="391"/>
      <c r="W17" s="385"/>
      <c r="X17" s="391"/>
      <c r="Y17" s="385"/>
      <c r="Z17" s="385"/>
      <c r="AA17" s="391"/>
      <c r="AB17" s="385"/>
      <c r="AC17" s="391"/>
      <c r="AD17" s="385"/>
      <c r="AE17" s="385"/>
      <c r="AF17" s="185"/>
      <c r="AG17" s="385"/>
      <c r="AH17" s="391"/>
      <c r="AI17" s="385"/>
      <c r="AJ17" s="388"/>
    </row>
    <row r="18" spans="1:48" s="389" customFormat="1" ht="18.75" customHeight="1">
      <c r="A18" s="1152" t="s">
        <v>927</v>
      </c>
      <c r="B18" s="1152"/>
      <c r="C18" s="1152"/>
      <c r="D18" s="381"/>
      <c r="E18" s="400">
        <v>816525844.9970392</v>
      </c>
      <c r="F18" s="397">
        <v>100</v>
      </c>
      <c r="G18" s="400">
        <v>274137398.44582748</v>
      </c>
      <c r="H18" s="397">
        <f t="shared" si="4"/>
        <v>33.573633967069533</v>
      </c>
      <c r="I18" s="400">
        <v>142771654.55648893</v>
      </c>
      <c r="J18" s="397">
        <f t="shared" si="5"/>
        <v>17.485258480337095</v>
      </c>
      <c r="K18" s="400">
        <v>320170803.63798779</v>
      </c>
      <c r="L18" s="397">
        <f t="shared" si="6"/>
        <v>39.211349597776511</v>
      </c>
      <c r="M18" s="188" t="s">
        <v>400</v>
      </c>
      <c r="N18" s="401" t="s">
        <v>829</v>
      </c>
      <c r="O18" s="400">
        <v>79445988.356734678</v>
      </c>
      <c r="P18" s="397">
        <f>O18/$E18*100</f>
        <v>9.7297579548168205</v>
      </c>
      <c r="Q18" s="398"/>
      <c r="R18" s="399"/>
      <c r="S18" s="391"/>
      <c r="T18" s="385"/>
      <c r="U18" s="385"/>
      <c r="V18" s="391"/>
      <c r="W18" s="385"/>
      <c r="X18" s="391"/>
      <c r="Y18" s="385"/>
      <c r="Z18" s="385"/>
      <c r="AA18" s="391"/>
      <c r="AB18" s="385"/>
      <c r="AC18" s="391"/>
      <c r="AD18" s="385"/>
      <c r="AE18" s="385"/>
      <c r="AF18" s="185"/>
      <c r="AG18" s="385"/>
      <c r="AH18" s="391"/>
      <c r="AI18" s="385"/>
      <c r="AJ18" s="388"/>
    </row>
    <row r="19" spans="1:48" s="389" customFormat="1" ht="18.75" customHeight="1">
      <c r="A19" s="1045" t="s">
        <v>928</v>
      </c>
      <c r="B19" s="1045"/>
      <c r="C19" s="1045"/>
      <c r="D19" s="381"/>
      <c r="E19" s="359">
        <v>660786536.15015137</v>
      </c>
      <c r="F19" s="397">
        <v>100</v>
      </c>
      <c r="G19" s="359">
        <v>211034029.39139131</v>
      </c>
      <c r="H19" s="397">
        <f t="shared" si="4"/>
        <v>31.936793176947809</v>
      </c>
      <c r="I19" s="359">
        <v>138120230.60374892</v>
      </c>
      <c r="J19" s="397">
        <f t="shared" si="5"/>
        <v>20.902397831599231</v>
      </c>
      <c r="K19" s="359">
        <v>217456862.94157001</v>
      </c>
      <c r="L19" s="397">
        <f t="shared" si="6"/>
        <v>32.908791424309072</v>
      </c>
      <c r="M19" s="359">
        <v>24766734.77182867</v>
      </c>
      <c r="N19" s="397">
        <f>M19/$E19*100</f>
        <v>3.7480689174031379</v>
      </c>
      <c r="O19" s="359">
        <v>69408678.441612154</v>
      </c>
      <c r="P19" s="397">
        <f>O19/$E19*100</f>
        <v>10.503948649740698</v>
      </c>
      <c r="Q19" s="398"/>
      <c r="R19" s="399"/>
      <c r="S19" s="391"/>
      <c r="T19" s="385"/>
      <c r="U19" s="385"/>
      <c r="V19" s="391"/>
      <c r="W19" s="385"/>
      <c r="X19" s="391"/>
      <c r="Y19" s="385"/>
      <c r="Z19" s="385"/>
      <c r="AA19" s="391"/>
      <c r="AB19" s="385"/>
      <c r="AC19" s="391"/>
      <c r="AD19" s="385"/>
      <c r="AE19" s="385"/>
      <c r="AF19" s="185"/>
      <c r="AG19" s="385"/>
      <c r="AH19" s="391"/>
      <c r="AI19" s="385"/>
      <c r="AJ19" s="388"/>
    </row>
    <row r="20" spans="1:48" s="389" customFormat="1" ht="18.600000000000001" customHeight="1">
      <c r="A20" s="1152" t="s">
        <v>929</v>
      </c>
      <c r="B20" s="1152"/>
      <c r="C20" s="1152"/>
      <c r="D20" s="381"/>
      <c r="E20" s="359">
        <v>641280619.27300835</v>
      </c>
      <c r="F20" s="397">
        <v>100</v>
      </c>
      <c r="G20" s="359">
        <v>199831470.53719062</v>
      </c>
      <c r="H20" s="397">
        <f t="shared" si="4"/>
        <v>31.161314490328863</v>
      </c>
      <c r="I20" s="359">
        <v>136902260.37860548</v>
      </c>
      <c r="J20" s="397">
        <f t="shared" si="5"/>
        <v>21.348261005268732</v>
      </c>
      <c r="K20" s="359">
        <v>216387706.75045177</v>
      </c>
      <c r="L20" s="397">
        <f t="shared" si="6"/>
        <v>33.743060408680527</v>
      </c>
      <c r="M20" s="359">
        <v>17955091.373014469</v>
      </c>
      <c r="N20" s="397">
        <f>M20/$E20*100</f>
        <v>2.7998805567162415</v>
      </c>
      <c r="O20" s="359">
        <v>70204090.233745754</v>
      </c>
      <c r="P20" s="397">
        <f>O20/$E20*100</f>
        <v>10.947483539005599</v>
      </c>
      <c r="Q20" s="398"/>
      <c r="R20" s="399"/>
      <c r="S20" s="391"/>
      <c r="T20" s="385"/>
      <c r="U20" s="385"/>
      <c r="V20" s="391"/>
      <c r="W20" s="385"/>
      <c r="X20" s="391"/>
      <c r="Y20" s="385"/>
      <c r="Z20" s="385"/>
      <c r="AA20" s="391"/>
      <c r="AB20" s="385"/>
      <c r="AC20" s="391"/>
      <c r="AD20" s="385"/>
      <c r="AE20" s="385"/>
      <c r="AF20" s="185"/>
      <c r="AG20" s="385"/>
      <c r="AH20" s="391"/>
      <c r="AI20" s="385"/>
      <c r="AJ20" s="388"/>
    </row>
    <row r="21" spans="1:48" s="389" customFormat="1" ht="18.600000000000001" customHeight="1">
      <c r="A21" s="1152" t="s">
        <v>930</v>
      </c>
      <c r="B21" s="1152"/>
      <c r="C21" s="1152"/>
      <c r="D21" s="381"/>
      <c r="E21" s="359">
        <v>691497654.67302084</v>
      </c>
      <c r="F21" s="397">
        <v>100</v>
      </c>
      <c r="G21" s="359">
        <v>236867415.34364241</v>
      </c>
      <c r="H21" s="397">
        <f t="shared" si="4"/>
        <v>34.254261564436788</v>
      </c>
      <c r="I21" s="359">
        <v>131035357.08832623</v>
      </c>
      <c r="J21" s="397">
        <f>I21/$E21*100</f>
        <v>18.949501303845658</v>
      </c>
      <c r="K21" s="359">
        <v>219603523.48414138</v>
      </c>
      <c r="L21" s="397">
        <f>K21/$E21*100</f>
        <v>31.757667144653201</v>
      </c>
      <c r="M21" s="359">
        <v>21796649.106778391</v>
      </c>
      <c r="N21" s="397">
        <f>M21/$E21*100</f>
        <v>3.1520929911302558</v>
      </c>
      <c r="O21" s="359">
        <v>82194709.650132388</v>
      </c>
      <c r="P21" s="397">
        <f>O21/$E21*100</f>
        <v>11.886476995934093</v>
      </c>
      <c r="Q21" s="398"/>
      <c r="R21" s="399"/>
      <c r="S21" s="391"/>
      <c r="T21" s="385"/>
      <c r="U21" s="385"/>
      <c r="V21" s="391"/>
      <c r="W21" s="385"/>
      <c r="X21" s="391"/>
      <c r="Y21" s="385"/>
      <c r="Z21" s="385"/>
      <c r="AA21" s="391"/>
      <c r="AB21" s="385"/>
      <c r="AC21" s="391"/>
      <c r="AD21" s="385"/>
      <c r="AE21" s="385"/>
      <c r="AF21" s="185"/>
      <c r="AG21" s="385"/>
      <c r="AH21" s="391"/>
      <c r="AI21" s="385"/>
      <c r="AJ21" s="388"/>
    </row>
    <row r="22" spans="1:48" s="389" customFormat="1" ht="18.600000000000001" customHeight="1">
      <c r="A22" s="1152" t="s">
        <v>931</v>
      </c>
      <c r="B22" s="1152"/>
      <c r="C22" s="1152"/>
      <c r="D22" s="381"/>
      <c r="E22" s="359">
        <v>706460885.93791437</v>
      </c>
      <c r="F22" s="397">
        <v>100</v>
      </c>
      <c r="G22" s="359">
        <v>272398983.42712039</v>
      </c>
      <c r="H22" s="397">
        <f t="shared" ref="H22" si="8">G22/$E22*100</f>
        <v>38.558254087270093</v>
      </c>
      <c r="I22" s="359">
        <v>139273600.49058628</v>
      </c>
      <c r="J22" s="397">
        <f>I22/$E22*100</f>
        <v>19.714269149619419</v>
      </c>
      <c r="K22" s="359">
        <v>189069557.83406022</v>
      </c>
      <c r="L22" s="397">
        <f>K22/$E22*100</f>
        <v>26.762919447839913</v>
      </c>
      <c r="M22" s="359">
        <v>21380139.060784411</v>
      </c>
      <c r="N22" s="397">
        <f>M22/$E22*100</f>
        <v>3.0263726536536595</v>
      </c>
      <c r="O22" s="359">
        <v>84338605.125363573</v>
      </c>
      <c r="P22" s="397">
        <f t="shared" si="7"/>
        <v>11.938184661616988</v>
      </c>
      <c r="Q22" s="398"/>
      <c r="R22" s="399"/>
      <c r="S22" s="391"/>
      <c r="T22" s="385"/>
      <c r="U22" s="385"/>
      <c r="V22" s="391"/>
      <c r="W22" s="385"/>
      <c r="X22" s="391"/>
      <c r="Y22" s="385"/>
      <c r="Z22" s="385"/>
      <c r="AA22" s="391"/>
      <c r="AB22" s="385"/>
      <c r="AC22" s="391"/>
      <c r="AD22" s="385"/>
      <c r="AE22" s="385"/>
      <c r="AF22" s="185"/>
      <c r="AG22" s="385"/>
      <c r="AH22" s="391"/>
      <c r="AI22" s="385"/>
      <c r="AJ22" s="388"/>
    </row>
    <row r="23" spans="1:48" ht="18.600000000000001" customHeight="1">
      <c r="A23" s="1152" t="s">
        <v>65</v>
      </c>
      <c r="B23" s="1152"/>
      <c r="C23" s="1152"/>
      <c r="D23" s="381"/>
      <c r="E23" s="360"/>
      <c r="F23" s="402"/>
      <c r="G23" s="360"/>
      <c r="H23" s="402"/>
      <c r="I23" s="360"/>
      <c r="J23" s="402"/>
      <c r="K23" s="360"/>
      <c r="L23" s="402"/>
      <c r="M23" s="360"/>
      <c r="N23" s="402"/>
      <c r="O23" s="360"/>
      <c r="P23" s="402"/>
      <c r="Q23" s="403">
        <f>G17</f>
        <v>154860301.40150899</v>
      </c>
      <c r="R23" s="404">
        <f>H17</f>
        <v>23.707401103479629</v>
      </c>
      <c r="S23" s="220"/>
      <c r="T23" s="405"/>
      <c r="U23" s="405"/>
      <c r="V23" s="220"/>
      <c r="W23" s="220"/>
      <c r="X23" s="220"/>
      <c r="Y23" s="220"/>
      <c r="Z23" s="405"/>
      <c r="AA23" s="220"/>
      <c r="AB23" s="220"/>
      <c r="AC23" s="220"/>
      <c r="AD23" s="220"/>
      <c r="AE23" s="405"/>
      <c r="AF23" s="220"/>
      <c r="AG23" s="405"/>
      <c r="AH23" s="220"/>
      <c r="AI23" s="405"/>
      <c r="AJ23" s="375"/>
      <c r="AQ23" s="389"/>
      <c r="AR23" s="389"/>
      <c r="AS23" s="389"/>
      <c r="AT23" s="389"/>
      <c r="AU23" s="389"/>
      <c r="AV23" s="389"/>
    </row>
    <row r="24" spans="1:48" ht="18.600000000000001" customHeight="1">
      <c r="A24" s="406"/>
      <c r="B24" s="406" t="s">
        <v>66</v>
      </c>
      <c r="C24" s="406"/>
      <c r="D24" s="407"/>
      <c r="E24" s="360">
        <v>678777561.56325305</v>
      </c>
      <c r="F24" s="408">
        <v>100</v>
      </c>
      <c r="G24" s="360">
        <v>266822934.44499224</v>
      </c>
      <c r="H24" s="408">
        <f>G24/$E24*100</f>
        <v>39.309333359589537</v>
      </c>
      <c r="I24" s="360">
        <v>135289666.10482612</v>
      </c>
      <c r="J24" s="408">
        <f>I24/$E24*100</f>
        <v>19.931369828025602</v>
      </c>
      <c r="K24" s="360">
        <v>180146880.83271155</v>
      </c>
      <c r="L24" s="408">
        <f>K24/$E24*100</f>
        <v>26.539899229701369</v>
      </c>
      <c r="M24" s="360">
        <v>20592746.040793248</v>
      </c>
      <c r="N24" s="408">
        <f>M24/$E24*100</f>
        <v>3.0337988771118618</v>
      </c>
      <c r="O24" s="360">
        <v>75925334.139930546</v>
      </c>
      <c r="P24" s="408">
        <f>O24/$E24*100</f>
        <v>11.185598705571724</v>
      </c>
      <c r="Q24" s="403">
        <f>I17</f>
        <v>132878534.53754336</v>
      </c>
      <c r="R24" s="409">
        <f>J17</f>
        <v>20.342235471675345</v>
      </c>
      <c r="S24" s="405"/>
      <c r="T24" s="405"/>
      <c r="U24" s="405"/>
      <c r="V24" s="220"/>
      <c r="W24" s="405"/>
      <c r="X24" s="220"/>
      <c r="Y24" s="405"/>
      <c r="Z24" s="385"/>
      <c r="AA24" s="220"/>
      <c r="AB24" s="385"/>
      <c r="AC24" s="220"/>
      <c r="AD24" s="385"/>
      <c r="AE24" s="405"/>
      <c r="AF24" s="220"/>
      <c r="AG24" s="405"/>
      <c r="AH24" s="220"/>
      <c r="AI24" s="405"/>
      <c r="AJ24" s="375"/>
      <c r="AQ24" s="389"/>
      <c r="AR24" s="389"/>
      <c r="AS24" s="389"/>
      <c r="AT24" s="389"/>
      <c r="AU24" s="389"/>
      <c r="AV24" s="389"/>
    </row>
    <row r="25" spans="1:48" ht="18.600000000000001" customHeight="1">
      <c r="A25" s="406"/>
      <c r="B25" s="406" t="s">
        <v>27</v>
      </c>
      <c r="C25" s="406"/>
      <c r="D25" s="407"/>
      <c r="E25" s="360">
        <v>27683324.374661252</v>
      </c>
      <c r="F25" s="408">
        <v>100</v>
      </c>
      <c r="G25" s="360">
        <v>5576048.98212808</v>
      </c>
      <c r="H25" s="408">
        <f>G25/$E25*100</f>
        <v>20.142266538016937</v>
      </c>
      <c r="I25" s="360">
        <v>3983934.3857601755</v>
      </c>
      <c r="J25" s="408">
        <f>I25/$E25*100</f>
        <v>14.391098163798203</v>
      </c>
      <c r="K25" s="360">
        <v>8922677.0013487786</v>
      </c>
      <c r="L25" s="408">
        <f>K25/$E25*100</f>
        <v>32.231233794723622</v>
      </c>
      <c r="M25" s="360">
        <v>787393.01999116188</v>
      </c>
      <c r="N25" s="408">
        <f>M25/$E25*100</f>
        <v>2.8442863629191457</v>
      </c>
      <c r="O25" s="360">
        <v>8413270.9854330588</v>
      </c>
      <c r="P25" s="408">
        <f>O25/$E25*100</f>
        <v>30.391115140542109</v>
      </c>
      <c r="Q25" s="403">
        <f>K17</f>
        <v>254720760.09774068</v>
      </c>
      <c r="R25" s="409">
        <f>L17</f>
        <v>38.994933978357253</v>
      </c>
      <c r="S25" s="405"/>
      <c r="T25" s="405"/>
      <c r="U25" s="405"/>
      <c r="V25" s="220"/>
      <c r="W25" s="405"/>
      <c r="X25" s="220"/>
      <c r="Y25" s="405"/>
      <c r="Z25" s="385"/>
      <c r="AA25" s="220"/>
      <c r="AB25" s="385"/>
      <c r="AC25" s="220"/>
      <c r="AD25" s="385"/>
      <c r="AE25" s="405"/>
      <c r="AF25" s="220"/>
      <c r="AG25" s="405"/>
      <c r="AH25" s="220"/>
      <c r="AI25" s="405"/>
      <c r="AJ25" s="375"/>
      <c r="AQ25" s="389"/>
      <c r="AR25" s="389"/>
      <c r="AS25" s="389"/>
      <c r="AT25" s="389"/>
      <c r="AU25" s="389"/>
      <c r="AV25" s="389"/>
    </row>
    <row r="26" spans="1:48" ht="18.600000000000001" customHeight="1">
      <c r="A26" s="1152" t="s">
        <v>28</v>
      </c>
      <c r="B26" s="1152"/>
      <c r="C26" s="1152"/>
      <c r="D26" s="381"/>
      <c r="E26" s="360"/>
      <c r="F26" s="402"/>
      <c r="G26" s="360"/>
      <c r="H26" s="402"/>
      <c r="I26" s="360"/>
      <c r="J26" s="402"/>
      <c r="K26" s="360"/>
      <c r="L26" s="402"/>
      <c r="M26" s="360"/>
      <c r="N26" s="402"/>
      <c r="O26" s="360"/>
      <c r="P26" s="402"/>
      <c r="Q26" s="403">
        <f>M17</f>
        <v>32985182.407392096</v>
      </c>
      <c r="R26" s="404">
        <f>N17</f>
        <v>5.0496669755019878</v>
      </c>
      <c r="S26" s="220"/>
      <c r="T26" s="220"/>
      <c r="U26" s="220"/>
      <c r="V26" s="220"/>
      <c r="W26" s="220"/>
      <c r="X26" s="220"/>
      <c r="Y26" s="220"/>
      <c r="Z26" s="405"/>
      <c r="AA26" s="220"/>
      <c r="AB26" s="405"/>
      <c r="AC26" s="220"/>
      <c r="AD26" s="405"/>
      <c r="AE26" s="405"/>
      <c r="AF26" s="220"/>
      <c r="AG26" s="405"/>
      <c r="AH26" s="220"/>
      <c r="AI26" s="405"/>
      <c r="AQ26" s="389"/>
      <c r="AR26" s="389"/>
      <c r="AS26" s="389"/>
      <c r="AT26" s="389"/>
      <c r="AU26" s="389"/>
      <c r="AV26" s="389"/>
    </row>
    <row r="27" spans="1:48" ht="18.600000000000001" customHeight="1">
      <c r="A27" s="406"/>
      <c r="B27" s="102" t="s">
        <v>83</v>
      </c>
      <c r="C27" s="406"/>
      <c r="D27" s="407"/>
      <c r="E27" s="360">
        <v>462101631.82221472</v>
      </c>
      <c r="F27" s="408">
        <v>100</v>
      </c>
      <c r="G27" s="360">
        <v>199309201.85533735</v>
      </c>
      <c r="H27" s="408">
        <f>G27/$E27*100</f>
        <v>43.131031818562796</v>
      </c>
      <c r="I27" s="360">
        <v>97609803.074910849</v>
      </c>
      <c r="J27" s="408">
        <f>I27/$E27*100</f>
        <v>21.123016313533483</v>
      </c>
      <c r="K27" s="360">
        <v>129471188.8834345</v>
      </c>
      <c r="L27" s="408">
        <f>K27/$E27*100</f>
        <v>28.017903415075196</v>
      </c>
      <c r="M27" s="360">
        <v>8331651.9116967646</v>
      </c>
      <c r="N27" s="408">
        <f>M27/$E27*100</f>
        <v>1.802991233517699</v>
      </c>
      <c r="O27" s="360">
        <v>27379786.096835572</v>
      </c>
      <c r="P27" s="408">
        <f>O27/$E27*100</f>
        <v>5.9250572193108919</v>
      </c>
      <c r="Q27" s="403">
        <f>O17</f>
        <v>77770226.96937491</v>
      </c>
      <c r="R27" s="409">
        <f>P17</f>
        <v>11.9057624709857</v>
      </c>
      <c r="S27" s="410"/>
      <c r="T27" s="405"/>
      <c r="U27" s="410"/>
      <c r="V27" s="220"/>
      <c r="W27" s="410"/>
      <c r="X27" s="220"/>
      <c r="Y27" s="410"/>
      <c r="Z27" s="385"/>
      <c r="AA27" s="220"/>
      <c r="AB27" s="385"/>
      <c r="AC27" s="220"/>
      <c r="AD27" s="385"/>
      <c r="AE27" s="405"/>
      <c r="AF27" s="220"/>
      <c r="AG27" s="405"/>
      <c r="AH27" s="220"/>
      <c r="AI27" s="405"/>
      <c r="AJ27" s="375"/>
      <c r="AQ27" s="389"/>
      <c r="AR27" s="389"/>
      <c r="AS27" s="389"/>
      <c r="AT27" s="389"/>
      <c r="AU27" s="389"/>
      <c r="AV27" s="389"/>
    </row>
    <row r="28" spans="1:48" ht="18.600000000000001" customHeight="1">
      <c r="A28" s="406"/>
      <c r="B28" s="102" t="s">
        <v>84</v>
      </c>
      <c r="C28" s="406"/>
      <c r="D28" s="407"/>
      <c r="E28" s="360">
        <v>50277034.882893078</v>
      </c>
      <c r="F28" s="408">
        <v>100</v>
      </c>
      <c r="G28" s="360">
        <v>15605687.620407589</v>
      </c>
      <c r="H28" s="408">
        <f>G28/$E28*100</f>
        <v>31.039395335776799</v>
      </c>
      <c r="I28" s="360">
        <v>5908078.2336897692</v>
      </c>
      <c r="J28" s="408">
        <f>I28/$E28*100</f>
        <v>11.75104746620611</v>
      </c>
      <c r="K28" s="360">
        <v>18600149.985913064</v>
      </c>
      <c r="L28" s="408">
        <f>K28/$E28*100</f>
        <v>36.995320088460161</v>
      </c>
      <c r="M28" s="360">
        <v>1523265.7729733221</v>
      </c>
      <c r="N28" s="408">
        <f>M28/$E28*100</f>
        <v>3.02974464687777</v>
      </c>
      <c r="O28" s="360">
        <v>8639853.2699093651</v>
      </c>
      <c r="P28" s="408">
        <f>O28/$E28*100</f>
        <v>17.184492462679223</v>
      </c>
      <c r="Q28" s="220"/>
      <c r="R28" s="405"/>
      <c r="S28" s="410"/>
      <c r="T28" s="405"/>
      <c r="U28" s="410"/>
      <c r="V28" s="220"/>
      <c r="W28" s="410"/>
      <c r="X28" s="220"/>
      <c r="Y28" s="410"/>
      <c r="Z28" s="385"/>
      <c r="AA28" s="220"/>
      <c r="AB28" s="385"/>
      <c r="AC28" s="220"/>
      <c r="AD28" s="385"/>
      <c r="AE28" s="405"/>
      <c r="AF28" s="220"/>
      <c r="AG28" s="405"/>
      <c r="AH28" s="220"/>
      <c r="AI28" s="405"/>
      <c r="AJ28" s="375"/>
      <c r="AQ28" s="389"/>
      <c r="AR28" s="389"/>
      <c r="AS28" s="389"/>
      <c r="AT28" s="389"/>
      <c r="AU28" s="389"/>
      <c r="AV28" s="389"/>
    </row>
    <row r="29" spans="1:48" ht="18.600000000000001" customHeight="1">
      <c r="A29" s="406"/>
      <c r="B29" s="102" t="s">
        <v>85</v>
      </c>
      <c r="C29" s="406"/>
      <c r="D29" s="407"/>
      <c r="E29" s="360">
        <v>115102114.49323045</v>
      </c>
      <c r="F29" s="408">
        <v>100</v>
      </c>
      <c r="G29" s="360">
        <v>38597526.539516293</v>
      </c>
      <c r="H29" s="408">
        <f>G29/$E29*100</f>
        <v>33.533290599788543</v>
      </c>
      <c r="I29" s="360">
        <v>23376520.155585397</v>
      </c>
      <c r="J29" s="408">
        <f>I29/$E29*100</f>
        <v>20.309375078387678</v>
      </c>
      <c r="K29" s="360">
        <v>26264637.755535107</v>
      </c>
      <c r="L29" s="408">
        <f>K29/$E29*100</f>
        <v>22.818553656614032</v>
      </c>
      <c r="M29" s="360">
        <v>4387246.4807542339</v>
      </c>
      <c r="N29" s="408">
        <f>M29/$E29*100</f>
        <v>3.8116124104846598</v>
      </c>
      <c r="O29" s="360">
        <v>22476183.561839387</v>
      </c>
      <c r="P29" s="408">
        <f>O29/$E29*100</f>
        <v>19.527168254725058</v>
      </c>
      <c r="Q29" s="220"/>
      <c r="R29" s="405"/>
      <c r="S29" s="410"/>
      <c r="T29" s="405"/>
      <c r="U29" s="410"/>
      <c r="V29" s="220"/>
      <c r="W29" s="410"/>
      <c r="X29" s="220"/>
      <c r="Y29" s="410"/>
      <c r="Z29" s="385"/>
      <c r="AA29" s="220"/>
      <c r="AB29" s="385"/>
      <c r="AC29" s="220"/>
      <c r="AD29" s="385"/>
      <c r="AE29" s="405"/>
      <c r="AF29" s="220"/>
      <c r="AG29" s="405"/>
      <c r="AH29" s="220"/>
      <c r="AI29" s="405"/>
      <c r="AJ29" s="375"/>
      <c r="AQ29" s="389"/>
      <c r="AR29" s="389"/>
      <c r="AS29" s="389"/>
      <c r="AT29" s="389"/>
      <c r="AU29" s="389"/>
      <c r="AV29" s="389"/>
    </row>
    <row r="30" spans="1:48" ht="18.600000000000001" customHeight="1">
      <c r="A30" s="406"/>
      <c r="B30" s="102" t="s">
        <v>346</v>
      </c>
      <c r="C30" s="406"/>
      <c r="D30" s="407"/>
      <c r="E30" s="360">
        <v>35842096.871576577</v>
      </c>
      <c r="F30" s="408">
        <v>100</v>
      </c>
      <c r="G30" s="360">
        <v>7332903.6238592658</v>
      </c>
      <c r="H30" s="408">
        <f>G30/$E30*100</f>
        <v>20.458913579005443</v>
      </c>
      <c r="I30" s="360">
        <v>5832722.7904002005</v>
      </c>
      <c r="J30" s="408">
        <f>I30/$E30*100</f>
        <v>16.273386044625234</v>
      </c>
      <c r="K30" s="360">
        <v>9146246.4691776838</v>
      </c>
      <c r="L30" s="408">
        <f>K30/$E30*100</f>
        <v>25.518167929596832</v>
      </c>
      <c r="M30" s="360">
        <v>1363975.8373600959</v>
      </c>
      <c r="N30" s="408">
        <f>M30/$E30*100</f>
        <v>3.8055135062194232</v>
      </c>
      <c r="O30" s="360">
        <v>12166248.150779316</v>
      </c>
      <c r="P30" s="408">
        <f>O30/$E30*100</f>
        <v>33.944018940553022</v>
      </c>
      <c r="Q30" s="220"/>
      <c r="R30" s="405"/>
      <c r="S30" s="410"/>
      <c r="T30" s="405"/>
      <c r="U30" s="410"/>
      <c r="V30" s="220"/>
      <c r="W30" s="410"/>
      <c r="X30" s="220"/>
      <c r="Y30" s="410"/>
      <c r="Z30" s="385"/>
      <c r="AA30" s="220"/>
      <c r="AB30" s="385"/>
      <c r="AC30" s="220"/>
      <c r="AD30" s="385"/>
      <c r="AE30" s="405"/>
      <c r="AF30" s="220"/>
      <c r="AG30" s="405"/>
      <c r="AH30" s="220"/>
      <c r="AI30" s="405"/>
      <c r="AJ30" s="375"/>
      <c r="AQ30" s="389"/>
      <c r="AR30" s="389"/>
      <c r="AS30" s="389"/>
      <c r="AT30" s="389"/>
      <c r="AU30" s="389"/>
      <c r="AV30" s="389"/>
    </row>
    <row r="31" spans="1:48" ht="18.600000000000001" customHeight="1">
      <c r="A31" s="406"/>
      <c r="B31" s="102" t="s">
        <v>345</v>
      </c>
      <c r="C31" s="406"/>
      <c r="D31" s="407"/>
      <c r="E31" s="360">
        <v>43138007.867999993</v>
      </c>
      <c r="F31" s="408">
        <v>100</v>
      </c>
      <c r="G31" s="360">
        <v>11553663.788000001</v>
      </c>
      <c r="H31" s="408">
        <f>G31/$E31*100</f>
        <v>26.78302582574883</v>
      </c>
      <c r="I31" s="360">
        <v>6546476.2359999986</v>
      </c>
      <c r="J31" s="408">
        <f>I31/$E31*100</f>
        <v>15.175657290507868</v>
      </c>
      <c r="K31" s="360">
        <v>5587334.7399999993</v>
      </c>
      <c r="L31" s="408">
        <f>K31/$E31*100</f>
        <v>12.952231723581084</v>
      </c>
      <c r="M31" s="360">
        <v>5773999.0580000002</v>
      </c>
      <c r="N31" s="408">
        <f>M31/$E31*100</f>
        <v>13.384945998591613</v>
      </c>
      <c r="O31" s="360">
        <v>13676534.045999998</v>
      </c>
      <c r="P31" s="408">
        <f>O31/$E31*100</f>
        <v>31.704139161570616</v>
      </c>
      <c r="Q31" s="220"/>
      <c r="R31" s="405"/>
      <c r="S31" s="410"/>
      <c r="T31" s="405"/>
      <c r="U31" s="410"/>
      <c r="V31" s="220"/>
      <c r="W31" s="410"/>
      <c r="X31" s="220"/>
      <c r="Y31" s="410"/>
      <c r="Z31" s="385"/>
      <c r="AA31" s="220"/>
      <c r="AB31" s="385"/>
      <c r="AC31" s="220"/>
      <c r="AD31" s="385"/>
      <c r="AE31" s="405"/>
      <c r="AF31" s="220"/>
      <c r="AG31" s="405"/>
      <c r="AH31" s="220"/>
      <c r="AI31" s="405"/>
      <c r="AJ31" s="375"/>
      <c r="AQ31" s="389"/>
      <c r="AR31" s="389"/>
      <c r="AS31" s="389"/>
      <c r="AT31" s="389"/>
      <c r="AU31" s="389"/>
      <c r="AV31" s="389"/>
    </row>
    <row r="32" spans="1:48" ht="18.600000000000001" customHeight="1">
      <c r="A32" s="1152" t="s">
        <v>29</v>
      </c>
      <c r="B32" s="1152"/>
      <c r="C32" s="1152"/>
      <c r="D32" s="381"/>
      <c r="E32" s="360"/>
      <c r="F32" s="402"/>
      <c r="G32" s="360"/>
      <c r="H32" s="402"/>
      <c r="I32" s="360"/>
      <c r="J32" s="402"/>
      <c r="K32" s="360"/>
      <c r="L32" s="402"/>
      <c r="M32" s="360"/>
      <c r="N32" s="402"/>
      <c r="O32" s="360"/>
      <c r="P32" s="402"/>
      <c r="Q32" s="220"/>
      <c r="R32" s="220"/>
      <c r="S32" s="220"/>
      <c r="T32" s="220"/>
      <c r="U32" s="220"/>
      <c r="V32" s="220"/>
      <c r="W32" s="220"/>
      <c r="X32" s="220"/>
      <c r="Y32" s="220"/>
      <c r="Z32" s="405"/>
      <c r="AA32" s="220"/>
      <c r="AB32" s="405"/>
      <c r="AC32" s="220"/>
      <c r="AD32" s="405"/>
      <c r="AE32" s="405"/>
      <c r="AF32" s="220"/>
      <c r="AG32" s="405"/>
      <c r="AH32" s="220"/>
      <c r="AI32" s="405"/>
      <c r="AJ32" s="375"/>
      <c r="AQ32" s="389"/>
      <c r="AR32" s="389"/>
      <c r="AS32" s="389"/>
      <c r="AT32" s="389"/>
      <c r="AU32" s="389"/>
      <c r="AV32" s="389"/>
    </row>
    <row r="33" spans="1:48" ht="18.600000000000001" customHeight="1">
      <c r="A33" s="1059" t="s">
        <v>67</v>
      </c>
      <c r="B33" s="1059"/>
      <c r="C33" s="411"/>
      <c r="D33" s="381"/>
      <c r="E33" s="360">
        <v>700540916.57332456</v>
      </c>
      <c r="F33" s="408">
        <v>100</v>
      </c>
      <c r="G33" s="360">
        <v>269115569.18297291</v>
      </c>
      <c r="H33" s="408">
        <f t="shared" ref="H33:H47" si="9">G33/$E33*100</f>
        <v>38.415396276829036</v>
      </c>
      <c r="I33" s="360">
        <v>138710165.49254161</v>
      </c>
      <c r="J33" s="408">
        <f t="shared" ref="J33:J47" si="10">I33/$E33*100</f>
        <v>19.800437377881984</v>
      </c>
      <c r="K33" s="360">
        <v>187917127.49500728</v>
      </c>
      <c r="L33" s="408">
        <f t="shared" ref="L33:L47" si="11">K33/$E33*100</f>
        <v>26.824575560011315</v>
      </c>
      <c r="M33" s="360">
        <v>21361230.430784408</v>
      </c>
      <c r="N33" s="408">
        <f t="shared" ref="N33:N47" si="12">M33/$E33*100</f>
        <v>3.0492480775101964</v>
      </c>
      <c r="O33" s="360">
        <v>83436823.97201924</v>
      </c>
      <c r="P33" s="408">
        <f t="shared" ref="P33:P47" si="13">O33/$E33*100</f>
        <v>11.910342707767596</v>
      </c>
      <c r="Q33" s="220"/>
      <c r="R33" s="405"/>
      <c r="S33" s="410"/>
      <c r="T33" s="405"/>
      <c r="U33" s="410"/>
      <c r="V33" s="220"/>
      <c r="W33" s="410"/>
      <c r="X33" s="220"/>
      <c r="Y33" s="410"/>
      <c r="Z33" s="385"/>
      <c r="AA33" s="220"/>
      <c r="AB33" s="385"/>
      <c r="AC33" s="220"/>
      <c r="AD33" s="385"/>
      <c r="AE33" s="405"/>
      <c r="AF33" s="220"/>
      <c r="AG33" s="405"/>
      <c r="AH33" s="220"/>
      <c r="AI33" s="405"/>
      <c r="AJ33" s="375"/>
      <c r="AQ33" s="389"/>
      <c r="AR33" s="389"/>
      <c r="AS33" s="389"/>
      <c r="AT33" s="389"/>
      <c r="AU33" s="389"/>
      <c r="AV33" s="389"/>
    </row>
    <row r="34" spans="1:48" ht="18.600000000000001" customHeight="1">
      <c r="A34" s="7"/>
      <c r="B34" s="102" t="s">
        <v>30</v>
      </c>
      <c r="C34" s="412"/>
      <c r="D34" s="381"/>
      <c r="E34" s="360">
        <v>377834664.5114218</v>
      </c>
      <c r="F34" s="408">
        <v>100</v>
      </c>
      <c r="G34" s="360">
        <v>157353864.25503102</v>
      </c>
      <c r="H34" s="408">
        <f t="shared" si="9"/>
        <v>41.64622228574644</v>
      </c>
      <c r="I34" s="360">
        <v>72444887.793699443</v>
      </c>
      <c r="J34" s="408">
        <f t="shared" si="10"/>
        <v>19.173700721022506</v>
      </c>
      <c r="K34" s="360">
        <v>101032558.15194845</v>
      </c>
      <c r="L34" s="408">
        <f t="shared" si="11"/>
        <v>26.739885892310518</v>
      </c>
      <c r="M34" s="360">
        <v>10908486.101178257</v>
      </c>
      <c r="N34" s="408">
        <f t="shared" si="12"/>
        <v>2.8871056908672017</v>
      </c>
      <c r="O34" s="360">
        <v>36094868.209564738</v>
      </c>
      <c r="P34" s="408">
        <f t="shared" si="13"/>
        <v>9.5530854100533702</v>
      </c>
      <c r="Q34" s="220"/>
      <c r="R34" s="405"/>
      <c r="S34" s="410"/>
      <c r="T34" s="405"/>
      <c r="U34" s="410"/>
      <c r="V34" s="220"/>
      <c r="W34" s="410"/>
      <c r="X34" s="220"/>
      <c r="Y34" s="410"/>
      <c r="Z34" s="385"/>
      <c r="AA34" s="220"/>
      <c r="AB34" s="385"/>
      <c r="AC34" s="220"/>
      <c r="AD34" s="385"/>
      <c r="AE34" s="405"/>
      <c r="AF34" s="220"/>
      <c r="AG34" s="405"/>
      <c r="AH34" s="220"/>
      <c r="AI34" s="405"/>
      <c r="AJ34" s="375"/>
      <c r="AQ34" s="389"/>
      <c r="AR34" s="389"/>
      <c r="AS34" s="389"/>
      <c r="AT34" s="389"/>
      <c r="AU34" s="389"/>
      <c r="AV34" s="389"/>
    </row>
    <row r="35" spans="1:48" ht="18.600000000000001" customHeight="1">
      <c r="A35" s="42"/>
      <c r="B35" s="42" t="s">
        <v>971</v>
      </c>
      <c r="C35" s="412"/>
      <c r="D35" s="381"/>
      <c r="E35" s="360">
        <v>69727673.726481199</v>
      </c>
      <c r="F35" s="408">
        <v>100</v>
      </c>
      <c r="G35" s="360">
        <v>29403142.503139216</v>
      </c>
      <c r="H35" s="408">
        <f t="shared" si="9"/>
        <v>42.168540741052254</v>
      </c>
      <c r="I35" s="360">
        <v>5625171.0204632506</v>
      </c>
      <c r="J35" s="408">
        <f t="shared" si="10"/>
        <v>8.0673435952114971</v>
      </c>
      <c r="K35" s="360">
        <v>20586801.744206794</v>
      </c>
      <c r="L35" s="408">
        <f t="shared" si="11"/>
        <v>29.524578469320613</v>
      </c>
      <c r="M35" s="360">
        <v>2437458.1070640162</v>
      </c>
      <c r="N35" s="408">
        <f t="shared" si="12"/>
        <v>3.49568252717761</v>
      </c>
      <c r="O35" s="360">
        <v>11675100.351607908</v>
      </c>
      <c r="P35" s="408">
        <f t="shared" si="13"/>
        <v>16.743854667238001</v>
      </c>
      <c r="Q35" s="220"/>
      <c r="R35" s="405"/>
      <c r="S35" s="410"/>
      <c r="T35" s="405"/>
      <c r="U35" s="410"/>
      <c r="V35" s="220"/>
      <c r="W35" s="410"/>
      <c r="X35" s="220"/>
      <c r="Y35" s="410"/>
      <c r="Z35" s="385"/>
      <c r="AA35" s="220"/>
      <c r="AB35" s="385"/>
      <c r="AC35" s="220"/>
      <c r="AD35" s="385"/>
      <c r="AE35" s="405"/>
      <c r="AF35" s="220"/>
      <c r="AG35" s="405"/>
      <c r="AH35" s="220"/>
      <c r="AI35" s="405"/>
      <c r="AJ35" s="375"/>
      <c r="AQ35" s="389"/>
      <c r="AR35" s="389"/>
      <c r="AS35" s="389"/>
      <c r="AT35" s="389"/>
      <c r="AU35" s="389"/>
      <c r="AV35" s="389"/>
    </row>
    <row r="36" spans="1:48" ht="18.600000000000001" customHeight="1">
      <c r="A36" s="42"/>
      <c r="B36" s="42" t="s">
        <v>972</v>
      </c>
      <c r="C36" s="413"/>
      <c r="D36" s="407"/>
      <c r="E36" s="360">
        <v>191087341.52805874</v>
      </c>
      <c r="F36" s="408">
        <v>100</v>
      </c>
      <c r="G36" s="360">
        <v>74420875.456981957</v>
      </c>
      <c r="H36" s="408">
        <f t="shared" si="9"/>
        <v>38.945999699333406</v>
      </c>
      <c r="I36" s="360">
        <v>40369687.288171746</v>
      </c>
      <c r="J36" s="408">
        <f t="shared" si="10"/>
        <v>21.126301180051726</v>
      </c>
      <c r="K36" s="360">
        <v>59579895.397551917</v>
      </c>
      <c r="L36" s="408">
        <f t="shared" si="11"/>
        <v>31.179404622573269</v>
      </c>
      <c r="M36" s="360">
        <v>5313504.4675167091</v>
      </c>
      <c r="N36" s="408">
        <f t="shared" si="12"/>
        <v>2.7806679526893143</v>
      </c>
      <c r="O36" s="360">
        <v>11403378.917836582</v>
      </c>
      <c r="P36" s="408">
        <f t="shared" si="13"/>
        <v>5.9676265453523731</v>
      </c>
      <c r="Q36" s="220"/>
      <c r="R36" s="405"/>
      <c r="S36" s="410"/>
      <c r="T36" s="405"/>
      <c r="U36" s="410"/>
      <c r="V36" s="220"/>
      <c r="W36" s="410"/>
      <c r="X36" s="220"/>
      <c r="Y36" s="410"/>
      <c r="Z36" s="385"/>
      <c r="AA36" s="220"/>
      <c r="AB36" s="385"/>
      <c r="AC36" s="220"/>
      <c r="AD36" s="385"/>
      <c r="AE36" s="405"/>
      <c r="AF36" s="220"/>
      <c r="AG36" s="405"/>
      <c r="AH36" s="220"/>
      <c r="AI36" s="405"/>
      <c r="AJ36" s="375"/>
      <c r="AQ36" s="389"/>
      <c r="AR36" s="389"/>
      <c r="AS36" s="389"/>
      <c r="AT36" s="389"/>
      <c r="AU36" s="389"/>
      <c r="AV36" s="389"/>
    </row>
    <row r="37" spans="1:48" ht="18.600000000000001" customHeight="1">
      <c r="A37" s="42"/>
      <c r="B37" s="42" t="s">
        <v>973</v>
      </c>
      <c r="C37" s="413"/>
      <c r="D37" s="407"/>
      <c r="E37" s="360">
        <v>70830320.896443665</v>
      </c>
      <c r="F37" s="408">
        <v>100</v>
      </c>
      <c r="G37" s="360">
        <v>35519074.554589152</v>
      </c>
      <c r="H37" s="408">
        <f t="shared" si="9"/>
        <v>50.146708507108485</v>
      </c>
      <c r="I37" s="360">
        <v>16680605.774790844</v>
      </c>
      <c r="J37" s="408">
        <f t="shared" si="10"/>
        <v>23.550092056166815</v>
      </c>
      <c r="K37" s="360">
        <v>9366804.3233383726</v>
      </c>
      <c r="L37" s="408">
        <f t="shared" si="11"/>
        <v>13.224286159924306</v>
      </c>
      <c r="M37" s="360">
        <v>1294511.2914759677</v>
      </c>
      <c r="N37" s="408">
        <f t="shared" si="12"/>
        <v>1.8276230787780661</v>
      </c>
      <c r="O37" s="360">
        <v>7969324.9522493491</v>
      </c>
      <c r="P37" s="408">
        <f t="shared" si="13"/>
        <v>11.25129019802236</v>
      </c>
      <c r="Q37" s="220"/>
      <c r="R37" s="405"/>
      <c r="S37" s="410"/>
      <c r="T37" s="405"/>
      <c r="U37" s="410"/>
      <c r="V37" s="220"/>
      <c r="W37" s="410"/>
      <c r="X37" s="220"/>
      <c r="Y37" s="410"/>
      <c r="Z37" s="385"/>
      <c r="AA37" s="220"/>
      <c r="AB37" s="385"/>
      <c r="AC37" s="220"/>
      <c r="AD37" s="385"/>
      <c r="AE37" s="405"/>
      <c r="AF37" s="220"/>
      <c r="AG37" s="405"/>
      <c r="AH37" s="220"/>
      <c r="AI37" s="405"/>
      <c r="AJ37" s="375"/>
      <c r="AQ37" s="389"/>
      <c r="AR37" s="389"/>
      <c r="AS37" s="389"/>
      <c r="AT37" s="389"/>
      <c r="AU37" s="389"/>
      <c r="AV37" s="389"/>
    </row>
    <row r="38" spans="1:48" ht="18.600000000000001" customHeight="1">
      <c r="A38" s="42"/>
      <c r="B38" s="42" t="s">
        <v>974</v>
      </c>
      <c r="C38" s="413"/>
      <c r="D38" s="407"/>
      <c r="E38" s="360">
        <v>46189328.360438384</v>
      </c>
      <c r="F38" s="408">
        <v>100</v>
      </c>
      <c r="G38" s="360">
        <v>18010771.74032085</v>
      </c>
      <c r="H38" s="408">
        <f t="shared" si="9"/>
        <v>38.993361409747742</v>
      </c>
      <c r="I38" s="360">
        <v>9769423.7102736197</v>
      </c>
      <c r="J38" s="408">
        <f t="shared" si="10"/>
        <v>21.150824350676697</v>
      </c>
      <c r="K38" s="360">
        <v>11499056.686851444</v>
      </c>
      <c r="L38" s="408">
        <f t="shared" si="11"/>
        <v>24.895483643144939</v>
      </c>
      <c r="M38" s="360">
        <v>1863012.2351215682</v>
      </c>
      <c r="N38" s="408">
        <f t="shared" si="12"/>
        <v>4.0334256878202552</v>
      </c>
      <c r="O38" s="360">
        <v>5047063.9878709251</v>
      </c>
      <c r="P38" s="408">
        <f t="shared" si="13"/>
        <v>10.926904908610418</v>
      </c>
      <c r="Q38" s="220"/>
      <c r="R38" s="405"/>
      <c r="S38" s="410"/>
      <c r="T38" s="405"/>
      <c r="U38" s="410"/>
      <c r="V38" s="220"/>
      <c r="W38" s="410"/>
      <c r="X38" s="220"/>
      <c r="Y38" s="410"/>
      <c r="Z38" s="385"/>
      <c r="AA38" s="220"/>
      <c r="AB38" s="385"/>
      <c r="AC38" s="220"/>
      <c r="AD38" s="385"/>
      <c r="AE38" s="405"/>
      <c r="AF38" s="220"/>
      <c r="AG38" s="405"/>
      <c r="AH38" s="220"/>
      <c r="AI38" s="405"/>
      <c r="AJ38" s="375"/>
      <c r="AQ38" s="389"/>
      <c r="AR38" s="389"/>
      <c r="AS38" s="389"/>
      <c r="AT38" s="389"/>
      <c r="AU38" s="389"/>
      <c r="AV38" s="389"/>
    </row>
    <row r="39" spans="1:48" ht="18.600000000000001" customHeight="1">
      <c r="A39" s="42"/>
      <c r="B39" s="102" t="s">
        <v>32</v>
      </c>
      <c r="C39" s="413"/>
      <c r="D39" s="407"/>
      <c r="E39" s="360">
        <v>161472642.12319553</v>
      </c>
      <c r="F39" s="408">
        <v>100</v>
      </c>
      <c r="G39" s="360">
        <v>71568032.43718484</v>
      </c>
      <c r="H39" s="408">
        <f t="shared" si="9"/>
        <v>44.322079267509615</v>
      </c>
      <c r="I39" s="360">
        <v>32659015.614903778</v>
      </c>
      <c r="J39" s="408">
        <f t="shared" si="10"/>
        <v>20.225726900527576</v>
      </c>
      <c r="K39" s="360">
        <v>36207940.290811591</v>
      </c>
      <c r="L39" s="408">
        <f t="shared" si="11"/>
        <v>22.423575792601913</v>
      </c>
      <c r="M39" s="360">
        <v>3298999.2205381612</v>
      </c>
      <c r="N39" s="408">
        <f t="shared" si="12"/>
        <v>2.0430700688115269</v>
      </c>
      <c r="O39" s="360">
        <v>17738654.559757233</v>
      </c>
      <c r="P39" s="408">
        <f t="shared" si="13"/>
        <v>10.985547970549419</v>
      </c>
      <c r="Q39" s="220"/>
      <c r="R39" s="405"/>
      <c r="S39" s="410"/>
      <c r="T39" s="405"/>
      <c r="U39" s="410"/>
      <c r="V39" s="220"/>
      <c r="W39" s="410"/>
      <c r="X39" s="220"/>
      <c r="Y39" s="410"/>
      <c r="Z39" s="385"/>
      <c r="AA39" s="220"/>
      <c r="AB39" s="385"/>
      <c r="AC39" s="220"/>
      <c r="AD39" s="385"/>
      <c r="AE39" s="405"/>
      <c r="AF39" s="220"/>
      <c r="AG39" s="405"/>
      <c r="AH39" s="220"/>
      <c r="AI39" s="405"/>
      <c r="AJ39" s="375"/>
      <c r="AQ39" s="389"/>
      <c r="AR39" s="389"/>
      <c r="AS39" s="389"/>
      <c r="AT39" s="389"/>
      <c r="AU39" s="389"/>
      <c r="AV39" s="389"/>
    </row>
    <row r="40" spans="1:48" ht="18.600000000000001" customHeight="1">
      <c r="A40" s="42"/>
      <c r="B40" s="42" t="s">
        <v>975</v>
      </c>
      <c r="C40" s="413"/>
      <c r="D40" s="407"/>
      <c r="E40" s="360">
        <v>112886985.24581574</v>
      </c>
      <c r="F40" s="408">
        <v>100</v>
      </c>
      <c r="G40" s="360">
        <v>55503725.968909554</v>
      </c>
      <c r="H40" s="408">
        <f t="shared" si="9"/>
        <v>49.167515500611572</v>
      </c>
      <c r="I40" s="360">
        <v>24815870.696794078</v>
      </c>
      <c r="J40" s="408">
        <f t="shared" si="10"/>
        <v>21.982933322877361</v>
      </c>
      <c r="K40" s="360">
        <v>20235955.033645395</v>
      </c>
      <c r="L40" s="408">
        <f t="shared" si="11"/>
        <v>17.925853002080643</v>
      </c>
      <c r="M40" s="360">
        <v>1884161.1896356544</v>
      </c>
      <c r="N40" s="408">
        <f t="shared" si="12"/>
        <v>1.6690685693597194</v>
      </c>
      <c r="O40" s="360">
        <v>10447272.356830994</v>
      </c>
      <c r="P40" s="408">
        <f t="shared" si="13"/>
        <v>9.2546296050706438</v>
      </c>
      <c r="Q40" s="220"/>
      <c r="R40" s="405"/>
      <c r="S40" s="410"/>
      <c r="T40" s="405"/>
      <c r="U40" s="410"/>
      <c r="V40" s="220"/>
      <c r="W40" s="410"/>
      <c r="X40" s="220"/>
      <c r="Y40" s="410"/>
      <c r="Z40" s="385"/>
      <c r="AA40" s="220"/>
      <c r="AB40" s="385"/>
      <c r="AC40" s="220"/>
      <c r="AD40" s="385"/>
      <c r="AE40" s="405"/>
      <c r="AF40" s="220"/>
      <c r="AG40" s="405"/>
      <c r="AH40" s="220"/>
      <c r="AI40" s="405"/>
      <c r="AJ40" s="375"/>
      <c r="AQ40" s="389"/>
      <c r="AR40" s="389"/>
      <c r="AS40" s="389"/>
      <c r="AT40" s="389"/>
      <c r="AU40" s="389"/>
      <c r="AV40" s="389"/>
    </row>
    <row r="41" spans="1:48" ht="18.600000000000001" customHeight="1">
      <c r="A41" s="42"/>
      <c r="B41" s="42" t="s">
        <v>976</v>
      </c>
      <c r="C41" s="413"/>
      <c r="D41" s="407"/>
      <c r="E41" s="360">
        <v>48585656.877379932</v>
      </c>
      <c r="F41" s="408">
        <v>100</v>
      </c>
      <c r="G41" s="360">
        <v>16064306.468275284</v>
      </c>
      <c r="H41" s="408">
        <f t="shared" si="9"/>
        <v>33.063886547460385</v>
      </c>
      <c r="I41" s="360">
        <v>7843144.9181096954</v>
      </c>
      <c r="J41" s="408">
        <f t="shared" si="10"/>
        <v>16.142922463524901</v>
      </c>
      <c r="K41" s="360">
        <v>15971985.257166201</v>
      </c>
      <c r="L41" s="408">
        <f t="shared" si="11"/>
        <v>32.873869128652849</v>
      </c>
      <c r="M41" s="360">
        <v>1414838.030902507</v>
      </c>
      <c r="N41" s="408">
        <f t="shared" si="12"/>
        <v>2.912048785248007</v>
      </c>
      <c r="O41" s="360">
        <v>7291382.2029262409</v>
      </c>
      <c r="P41" s="408">
        <f t="shared" si="13"/>
        <v>15.007273075113853</v>
      </c>
      <c r="Q41" s="220"/>
      <c r="R41" s="405"/>
      <c r="S41" s="410"/>
      <c r="T41" s="405"/>
      <c r="U41" s="410"/>
      <c r="V41" s="220"/>
      <c r="W41" s="410"/>
      <c r="X41" s="220"/>
      <c r="Y41" s="410"/>
      <c r="Z41" s="385"/>
      <c r="AA41" s="220"/>
      <c r="AB41" s="385"/>
      <c r="AC41" s="220"/>
      <c r="AD41" s="385"/>
      <c r="AE41" s="405"/>
      <c r="AF41" s="220"/>
      <c r="AG41" s="405"/>
      <c r="AH41" s="220"/>
      <c r="AI41" s="405"/>
      <c r="AJ41" s="375"/>
      <c r="AQ41" s="389"/>
      <c r="AR41" s="389"/>
      <c r="AS41" s="389"/>
      <c r="AT41" s="389"/>
      <c r="AU41" s="389"/>
      <c r="AV41" s="389"/>
    </row>
    <row r="42" spans="1:48" ht="18.600000000000001" customHeight="1">
      <c r="A42" s="42"/>
      <c r="B42" s="102" t="s">
        <v>33</v>
      </c>
      <c r="C42" s="413"/>
      <c r="D42" s="407"/>
      <c r="E42" s="360">
        <v>152765850.12523428</v>
      </c>
      <c r="F42" s="408">
        <v>100</v>
      </c>
      <c r="G42" s="360">
        <v>38101570.743723378</v>
      </c>
      <c r="H42" s="408">
        <f t="shared" si="9"/>
        <v>24.941157145061215</v>
      </c>
      <c r="I42" s="360">
        <v>32652035.311378695</v>
      </c>
      <c r="J42" s="408">
        <f t="shared" si="10"/>
        <v>21.373909996646002</v>
      </c>
      <c r="K42" s="360">
        <v>46668006.97059302</v>
      </c>
      <c r="L42" s="408">
        <f t="shared" si="11"/>
        <v>30.548716831893746</v>
      </c>
      <c r="M42" s="360">
        <v>6530866.7672451222</v>
      </c>
      <c r="N42" s="408">
        <f t="shared" si="12"/>
        <v>4.2750829206208412</v>
      </c>
      <c r="O42" s="360">
        <v>28813370.33229395</v>
      </c>
      <c r="P42" s="408">
        <f t="shared" si="13"/>
        <v>18.861133105778123</v>
      </c>
      <c r="Q42" s="220"/>
      <c r="R42" s="405"/>
      <c r="S42" s="410"/>
      <c r="T42" s="405"/>
      <c r="U42" s="410"/>
      <c r="V42" s="220"/>
      <c r="W42" s="410"/>
      <c r="X42" s="220"/>
      <c r="Y42" s="410"/>
      <c r="Z42" s="385"/>
      <c r="AA42" s="220"/>
      <c r="AB42" s="385"/>
      <c r="AC42" s="220"/>
      <c r="AD42" s="385"/>
      <c r="AE42" s="405"/>
      <c r="AF42" s="220"/>
      <c r="AG42" s="405"/>
      <c r="AH42" s="220"/>
      <c r="AI42" s="405"/>
      <c r="AJ42" s="375"/>
      <c r="AQ42" s="389"/>
      <c r="AR42" s="389"/>
      <c r="AS42" s="389"/>
      <c r="AT42" s="389"/>
      <c r="AU42" s="389"/>
      <c r="AV42" s="389"/>
    </row>
    <row r="43" spans="1:48" ht="18.600000000000001" customHeight="1">
      <c r="A43" s="42"/>
      <c r="B43" s="42" t="s">
        <v>977</v>
      </c>
      <c r="C43" s="411"/>
      <c r="D43" s="381"/>
      <c r="E43" s="360">
        <v>33346571.04622516</v>
      </c>
      <c r="F43" s="408">
        <v>100</v>
      </c>
      <c r="G43" s="360">
        <v>7076448.0381951686</v>
      </c>
      <c r="H43" s="408">
        <f t="shared" si="9"/>
        <v>21.220916622538986</v>
      </c>
      <c r="I43" s="360">
        <v>8043931.7101814514</v>
      </c>
      <c r="J43" s="408">
        <f t="shared" si="10"/>
        <v>24.122215441674406</v>
      </c>
      <c r="K43" s="360">
        <v>13457996.102711644</v>
      </c>
      <c r="L43" s="408">
        <f t="shared" si="11"/>
        <v>40.357960895158044</v>
      </c>
      <c r="M43" s="360">
        <v>735849.15627316711</v>
      </c>
      <c r="N43" s="408">
        <f t="shared" si="12"/>
        <v>2.2066711304533526</v>
      </c>
      <c r="O43" s="360">
        <v>4032346.0388637148</v>
      </c>
      <c r="P43" s="408">
        <f t="shared" si="13"/>
        <v>12.09223591017517</v>
      </c>
      <c r="Q43" s="220"/>
      <c r="R43" s="405"/>
      <c r="S43" s="410"/>
      <c r="T43" s="405"/>
      <c r="U43" s="410"/>
      <c r="V43" s="220"/>
      <c r="W43" s="410"/>
      <c r="X43" s="220"/>
      <c r="Y43" s="410"/>
      <c r="Z43" s="385"/>
      <c r="AA43" s="220"/>
      <c r="AB43" s="385"/>
      <c r="AC43" s="220"/>
      <c r="AD43" s="385"/>
      <c r="AE43" s="405"/>
      <c r="AF43" s="220"/>
      <c r="AG43" s="405"/>
      <c r="AH43" s="220"/>
      <c r="AI43" s="405"/>
      <c r="AJ43" s="375"/>
      <c r="AQ43" s="389"/>
      <c r="AR43" s="389"/>
      <c r="AS43" s="389"/>
      <c r="AT43" s="389"/>
      <c r="AU43" s="389"/>
      <c r="AV43" s="389"/>
    </row>
    <row r="44" spans="1:48" ht="18.600000000000001" customHeight="1">
      <c r="A44" s="42"/>
      <c r="B44" s="42" t="s">
        <v>978</v>
      </c>
      <c r="C44" s="411"/>
      <c r="D44" s="381"/>
      <c r="E44" s="360">
        <v>87644558.22664234</v>
      </c>
      <c r="F44" s="408">
        <v>100</v>
      </c>
      <c r="G44" s="360">
        <v>26253980.820033833</v>
      </c>
      <c r="H44" s="408">
        <f t="shared" si="9"/>
        <v>29.955060931613097</v>
      </c>
      <c r="I44" s="360">
        <v>20318517.942130264</v>
      </c>
      <c r="J44" s="408">
        <f t="shared" si="10"/>
        <v>23.182863092980718</v>
      </c>
      <c r="K44" s="360">
        <v>21501025.59716722</v>
      </c>
      <c r="L44" s="408">
        <f t="shared" si="11"/>
        <v>24.532071394058669</v>
      </c>
      <c r="M44" s="360">
        <v>1548200.0828902319</v>
      </c>
      <c r="N44" s="408">
        <f t="shared" si="12"/>
        <v>1.766453176575665</v>
      </c>
      <c r="O44" s="360">
        <v>18022833.784420669</v>
      </c>
      <c r="P44" s="408">
        <f t="shared" si="13"/>
        <v>20.563551404771712</v>
      </c>
      <c r="Q44" s="220"/>
      <c r="R44" s="405"/>
      <c r="S44" s="410"/>
      <c r="T44" s="405"/>
      <c r="U44" s="410"/>
      <c r="V44" s="220"/>
      <c r="W44" s="410"/>
      <c r="X44" s="220"/>
      <c r="Y44" s="410"/>
      <c r="Z44" s="385"/>
      <c r="AA44" s="220"/>
      <c r="AB44" s="385"/>
      <c r="AC44" s="220"/>
      <c r="AD44" s="385"/>
      <c r="AE44" s="405"/>
      <c r="AF44" s="220"/>
      <c r="AG44" s="405"/>
      <c r="AH44" s="220"/>
      <c r="AI44" s="405"/>
      <c r="AJ44" s="375"/>
      <c r="AQ44" s="389"/>
      <c r="AR44" s="389"/>
      <c r="AS44" s="389"/>
      <c r="AT44" s="389"/>
      <c r="AU44" s="389"/>
      <c r="AV44" s="389"/>
    </row>
    <row r="45" spans="1:48" ht="18.600000000000001" customHeight="1">
      <c r="A45" s="42"/>
      <c r="B45" s="42" t="s">
        <v>979</v>
      </c>
      <c r="C45" s="411"/>
      <c r="D45" s="381"/>
      <c r="E45" s="360">
        <v>31774720.852366839</v>
      </c>
      <c r="F45" s="408">
        <v>100</v>
      </c>
      <c r="G45" s="360">
        <v>4771141.8854943886</v>
      </c>
      <c r="H45" s="408">
        <f t="shared" si="9"/>
        <v>15.015527304432622</v>
      </c>
      <c r="I45" s="360">
        <v>4289585.6590669779</v>
      </c>
      <c r="J45" s="408">
        <f t="shared" si="10"/>
        <v>13.49999478830183</v>
      </c>
      <c r="K45" s="360">
        <v>11708985.270714184</v>
      </c>
      <c r="L45" s="408">
        <f t="shared" si="11"/>
        <v>36.850002003532957</v>
      </c>
      <c r="M45" s="360">
        <v>4246817.5280817235</v>
      </c>
      <c r="N45" s="408">
        <f t="shared" si="12"/>
        <v>13.365396812810665</v>
      </c>
      <c r="O45" s="360">
        <v>6758190.5090095568</v>
      </c>
      <c r="P45" s="408">
        <f t="shared" si="13"/>
        <v>21.269079090921903</v>
      </c>
      <c r="Q45" s="220"/>
      <c r="R45" s="405"/>
      <c r="S45" s="410"/>
      <c r="T45" s="405"/>
      <c r="U45" s="410"/>
      <c r="V45" s="220"/>
      <c r="W45" s="410"/>
      <c r="X45" s="220"/>
      <c r="Y45" s="410"/>
      <c r="Z45" s="385"/>
      <c r="AA45" s="220"/>
      <c r="AB45" s="385"/>
      <c r="AC45" s="220"/>
      <c r="AD45" s="385"/>
      <c r="AE45" s="405"/>
      <c r="AF45" s="220"/>
      <c r="AG45" s="405"/>
      <c r="AH45" s="220"/>
      <c r="AI45" s="405"/>
      <c r="AJ45" s="375"/>
      <c r="AQ45" s="389"/>
      <c r="AR45" s="389"/>
      <c r="AS45" s="389"/>
      <c r="AT45" s="389"/>
      <c r="AU45" s="389"/>
      <c r="AV45" s="389"/>
    </row>
    <row r="46" spans="1:48" ht="18.600000000000001" customHeight="1">
      <c r="A46" s="42"/>
      <c r="B46" s="102" t="s">
        <v>35</v>
      </c>
      <c r="C46" s="411"/>
      <c r="D46" s="381"/>
      <c r="E46" s="360">
        <v>8467759.8134738039</v>
      </c>
      <c r="F46" s="408">
        <v>100</v>
      </c>
      <c r="G46" s="360">
        <v>2092101.7470336955</v>
      </c>
      <c r="H46" s="408">
        <f t="shared" si="9"/>
        <v>24.706673230206256</v>
      </c>
      <c r="I46" s="360">
        <v>954226.77255967585</v>
      </c>
      <c r="J46" s="408">
        <f t="shared" si="10"/>
        <v>11.268939998053806</v>
      </c>
      <c r="K46" s="360">
        <v>4008622.081654205</v>
      </c>
      <c r="L46" s="408">
        <f t="shared" si="11"/>
        <v>47.339817967861237</v>
      </c>
      <c r="M46" s="360">
        <v>622878.34182286973</v>
      </c>
      <c r="N46" s="408">
        <f t="shared" si="12"/>
        <v>7.3558810776818762</v>
      </c>
      <c r="O46" s="360">
        <v>789930.87040336151</v>
      </c>
      <c r="P46" s="408">
        <f t="shared" si="13"/>
        <v>9.3286877261968666</v>
      </c>
      <c r="Q46" s="220"/>
      <c r="R46" s="405"/>
      <c r="S46" s="410"/>
      <c r="T46" s="405"/>
      <c r="U46" s="410"/>
      <c r="V46" s="220"/>
      <c r="W46" s="410"/>
      <c r="X46" s="220"/>
      <c r="Y46" s="410"/>
      <c r="Z46" s="385"/>
      <c r="AA46" s="220"/>
      <c r="AB46" s="385"/>
      <c r="AC46" s="220"/>
      <c r="AD46" s="385"/>
      <c r="AE46" s="405"/>
      <c r="AF46" s="220"/>
      <c r="AG46" s="405"/>
      <c r="AH46" s="220"/>
      <c r="AI46" s="405"/>
      <c r="AJ46" s="375"/>
      <c r="AQ46" s="389"/>
      <c r="AR46" s="389"/>
      <c r="AS46" s="389"/>
      <c r="AT46" s="389"/>
      <c r="AU46" s="389"/>
      <c r="AV46" s="389"/>
    </row>
    <row r="47" spans="1:48" ht="18.600000000000001" customHeight="1">
      <c r="A47" s="1059" t="s">
        <v>36</v>
      </c>
      <c r="B47" s="1059"/>
      <c r="C47" s="411"/>
      <c r="D47" s="381"/>
      <c r="E47" s="360">
        <v>5919969.3645895803</v>
      </c>
      <c r="F47" s="408">
        <v>100</v>
      </c>
      <c r="G47" s="360">
        <v>3283414.2441476001</v>
      </c>
      <c r="H47" s="408">
        <f t="shared" si="9"/>
        <v>55.463365465831814</v>
      </c>
      <c r="I47" s="360">
        <v>563434.99804470222</v>
      </c>
      <c r="J47" s="408">
        <f t="shared" si="10"/>
        <v>9.5175323273613603</v>
      </c>
      <c r="K47" s="360">
        <v>1152430.3390529538</v>
      </c>
      <c r="L47" s="408">
        <f t="shared" si="11"/>
        <v>19.466829439122435</v>
      </c>
      <c r="M47" s="360">
        <v>18908.63</v>
      </c>
      <c r="N47" s="408">
        <f t="shared" si="12"/>
        <v>0.31940418666863996</v>
      </c>
      <c r="O47" s="360">
        <v>901781.15334432514</v>
      </c>
      <c r="P47" s="408">
        <f t="shared" si="13"/>
        <v>15.23286858101577</v>
      </c>
      <c r="Q47" s="220"/>
      <c r="R47" s="405"/>
      <c r="S47" s="410"/>
      <c r="T47" s="405"/>
      <c r="U47" s="410"/>
      <c r="V47" s="220"/>
      <c r="W47" s="410"/>
      <c r="X47" s="220"/>
      <c r="Y47" s="410"/>
      <c r="Z47" s="385"/>
      <c r="AA47" s="220"/>
      <c r="AB47" s="385"/>
      <c r="AC47" s="220"/>
      <c r="AD47" s="385"/>
      <c r="AE47" s="405"/>
      <c r="AF47" s="220"/>
      <c r="AG47" s="405"/>
      <c r="AH47" s="220"/>
      <c r="AI47" s="405"/>
      <c r="AJ47" s="375"/>
      <c r="AQ47" s="389"/>
      <c r="AR47" s="389"/>
      <c r="AS47" s="389"/>
      <c r="AT47" s="389"/>
      <c r="AU47" s="389"/>
      <c r="AV47" s="389"/>
    </row>
    <row r="48" spans="1:48" ht="18.600000000000001" customHeight="1">
      <c r="A48" s="1045" t="s">
        <v>166</v>
      </c>
      <c r="B48" s="1045"/>
      <c r="C48" s="1045"/>
      <c r="D48" s="407"/>
      <c r="E48" s="360"/>
      <c r="F48" s="402"/>
      <c r="G48" s="360"/>
      <c r="H48" s="402"/>
      <c r="I48" s="360"/>
      <c r="J48" s="402"/>
      <c r="K48" s="360"/>
      <c r="L48" s="402"/>
      <c r="M48" s="360"/>
      <c r="N48" s="402"/>
      <c r="O48" s="360"/>
      <c r="P48" s="402"/>
      <c r="Q48" s="220"/>
      <c r="R48" s="220"/>
      <c r="S48" s="220"/>
      <c r="T48" s="220"/>
      <c r="U48" s="220"/>
      <c r="V48" s="220"/>
      <c r="W48" s="220"/>
      <c r="X48" s="220"/>
      <c r="Y48" s="220"/>
      <c r="Z48" s="405"/>
      <c r="AA48" s="220"/>
      <c r="AB48" s="405"/>
      <c r="AC48" s="220"/>
      <c r="AD48" s="405"/>
      <c r="AE48" s="405"/>
      <c r="AF48" s="220"/>
      <c r="AG48" s="405"/>
      <c r="AH48" s="220"/>
      <c r="AI48" s="405"/>
      <c r="AJ48" s="375"/>
      <c r="AQ48" s="389"/>
      <c r="AR48" s="389"/>
      <c r="AS48" s="389"/>
      <c r="AT48" s="389"/>
      <c r="AU48" s="389"/>
      <c r="AV48" s="389"/>
    </row>
    <row r="49" spans="1:48" ht="18.600000000000001" customHeight="1">
      <c r="A49" s="1059" t="s">
        <v>37</v>
      </c>
      <c r="B49" s="1059" t="s">
        <v>37</v>
      </c>
      <c r="C49" s="106"/>
      <c r="D49" s="407"/>
      <c r="E49" s="360">
        <v>329383767.36322784</v>
      </c>
      <c r="F49" s="408">
        <v>100</v>
      </c>
      <c r="G49" s="360">
        <v>41147596.941043273</v>
      </c>
      <c r="H49" s="408">
        <f>G49/$E49*100</f>
        <v>12.492296530104282</v>
      </c>
      <c r="I49" s="360">
        <v>58567678.709174395</v>
      </c>
      <c r="J49" s="408">
        <f>I49/$E49*100</f>
        <v>17.780985134154744</v>
      </c>
      <c r="K49" s="360">
        <v>185395714.97579181</v>
      </c>
      <c r="L49" s="408">
        <f>K49/$E49*100</f>
        <v>56.285625870368641</v>
      </c>
      <c r="M49" s="360">
        <v>14177482.486822164</v>
      </c>
      <c r="N49" s="408">
        <f>M49/$E49*100</f>
        <v>4.3042444381261662</v>
      </c>
      <c r="O49" s="360">
        <v>30095294.250395723</v>
      </c>
      <c r="P49" s="408">
        <f>O49/$E49*100</f>
        <v>9.1368480272460264</v>
      </c>
      <c r="Q49" s="220"/>
      <c r="R49" s="405"/>
      <c r="S49" s="410"/>
      <c r="T49" s="405"/>
      <c r="U49" s="410"/>
      <c r="V49" s="220"/>
      <c r="W49" s="410"/>
      <c r="X49" s="220"/>
      <c r="Y49" s="410"/>
      <c r="Z49" s="385"/>
      <c r="AA49" s="220"/>
      <c r="AB49" s="385"/>
      <c r="AC49" s="220"/>
      <c r="AD49" s="385"/>
      <c r="AE49" s="405"/>
      <c r="AF49" s="220"/>
      <c r="AG49" s="405"/>
      <c r="AH49" s="220"/>
      <c r="AI49" s="405"/>
      <c r="AJ49" s="375"/>
      <c r="AQ49" s="389"/>
      <c r="AR49" s="389"/>
      <c r="AS49" s="389"/>
      <c r="AT49" s="389"/>
      <c r="AU49" s="389"/>
      <c r="AV49" s="389"/>
    </row>
    <row r="50" spans="1:48" ht="18.600000000000001" customHeight="1">
      <c r="A50" s="102"/>
      <c r="B50" s="102" t="s">
        <v>38</v>
      </c>
      <c r="C50" s="102"/>
      <c r="D50" s="407"/>
      <c r="E50" s="360">
        <v>122263429.34287135</v>
      </c>
      <c r="F50" s="408">
        <v>100</v>
      </c>
      <c r="G50" s="360">
        <v>4619.1940000000004</v>
      </c>
      <c r="H50" s="408">
        <f>G50/$E50*100</f>
        <v>3.7780667733816721E-3</v>
      </c>
      <c r="I50" s="360">
        <v>3496267.7022271734</v>
      </c>
      <c r="J50" s="408">
        <f>I50/$E50*100</f>
        <v>2.8596185474418201</v>
      </c>
      <c r="K50" s="360">
        <v>102837902.73232006</v>
      </c>
      <c r="L50" s="408">
        <f>K50/$E50*100</f>
        <v>84.111744030935839</v>
      </c>
      <c r="M50" s="360">
        <v>6673431.350232237</v>
      </c>
      <c r="N50" s="408">
        <f>M50/$E50*100</f>
        <v>5.4582399545799554</v>
      </c>
      <c r="O50" s="360">
        <v>9251208.3640918806</v>
      </c>
      <c r="P50" s="408">
        <f>O50/$E50*100</f>
        <v>7.5666194002689968</v>
      </c>
      <c r="Q50" s="220"/>
      <c r="R50" s="405"/>
      <c r="S50" s="410"/>
      <c r="T50" s="405"/>
      <c r="U50" s="410"/>
      <c r="V50" s="220"/>
      <c r="W50" s="410"/>
      <c r="X50" s="220"/>
      <c r="Y50" s="410"/>
      <c r="Z50" s="385"/>
      <c r="AA50" s="220"/>
      <c r="AB50" s="385"/>
      <c r="AC50" s="220"/>
      <c r="AD50" s="385"/>
      <c r="AE50" s="405"/>
      <c r="AF50" s="220"/>
      <c r="AG50" s="405"/>
      <c r="AH50" s="220"/>
      <c r="AI50" s="405"/>
      <c r="AJ50" s="375"/>
      <c r="AQ50" s="389"/>
      <c r="AR50" s="389"/>
      <c r="AS50" s="389"/>
      <c r="AT50" s="389"/>
      <c r="AU50" s="389"/>
      <c r="AV50" s="389"/>
    </row>
    <row r="51" spans="1:48" ht="18.600000000000001" customHeight="1">
      <c r="A51" s="102"/>
      <c r="B51" s="102" t="s">
        <v>39</v>
      </c>
      <c r="C51" s="102"/>
      <c r="D51" s="407"/>
      <c r="E51" s="360">
        <v>104907062.4958934</v>
      </c>
      <c r="F51" s="408">
        <v>100</v>
      </c>
      <c r="G51" s="360">
        <v>8259606.4565398674</v>
      </c>
      <c r="H51" s="408">
        <f>G51/$E51*100</f>
        <v>7.8732606366355844</v>
      </c>
      <c r="I51" s="360">
        <v>14263770.580146478</v>
      </c>
      <c r="J51" s="408">
        <f>I51/$E51*100</f>
        <v>13.596578000365641</v>
      </c>
      <c r="K51" s="360">
        <v>66504787.521254189</v>
      </c>
      <c r="L51" s="408">
        <f>K51/$E51*100</f>
        <v>63.394004120416128</v>
      </c>
      <c r="M51" s="360">
        <v>4142748.3754654815</v>
      </c>
      <c r="N51" s="408">
        <f>M51/$E51*100</f>
        <v>3.9489699519778756</v>
      </c>
      <c r="O51" s="360">
        <v>11736149.562487336</v>
      </c>
      <c r="P51" s="408">
        <f>O51/$E51*100</f>
        <v>11.187187290604719</v>
      </c>
      <c r="Q51" s="220"/>
      <c r="R51" s="405"/>
      <c r="S51" s="410"/>
      <c r="T51" s="405"/>
      <c r="U51" s="410"/>
      <c r="V51" s="220"/>
      <c r="W51" s="410"/>
      <c r="X51" s="220"/>
      <c r="Y51" s="410"/>
      <c r="Z51" s="385"/>
      <c r="AA51" s="220"/>
      <c r="AB51" s="385"/>
      <c r="AC51" s="220"/>
      <c r="AD51" s="385"/>
      <c r="AE51" s="405"/>
      <c r="AF51" s="220"/>
      <c r="AG51" s="405"/>
      <c r="AH51" s="220"/>
      <c r="AI51" s="405"/>
      <c r="AJ51" s="375"/>
      <c r="AQ51" s="389"/>
      <c r="AR51" s="389"/>
      <c r="AS51" s="389"/>
      <c r="AT51" s="389"/>
      <c r="AU51" s="389"/>
      <c r="AV51" s="389"/>
    </row>
    <row r="52" spans="1:48" ht="18.600000000000001" customHeight="1">
      <c r="A52" s="102"/>
      <c r="B52" s="102" t="s">
        <v>40</v>
      </c>
      <c r="C52" s="102"/>
      <c r="D52" s="407"/>
      <c r="E52" s="360">
        <v>102213275.52446267</v>
      </c>
      <c r="F52" s="408">
        <v>100</v>
      </c>
      <c r="G52" s="360">
        <v>32883371.290503416</v>
      </c>
      <c r="H52" s="408">
        <f>G52/$E52*100</f>
        <v>32.171331093516756</v>
      </c>
      <c r="I52" s="360">
        <v>40807640.426800765</v>
      </c>
      <c r="J52" s="408">
        <f>I52/$E52*100</f>
        <v>39.924012039937303</v>
      </c>
      <c r="K52" s="360">
        <v>16053024.722217571</v>
      </c>
      <c r="L52" s="408">
        <f>K52/$E52*100</f>
        <v>15.705420494401048</v>
      </c>
      <c r="M52" s="360">
        <v>3361302.7611244442</v>
      </c>
      <c r="N52" s="408">
        <f>M52/$E52*100</f>
        <v>3.2885187798526081</v>
      </c>
      <c r="O52" s="360">
        <v>9107936.3238164969</v>
      </c>
      <c r="P52" s="408">
        <f>O52/$E52*100</f>
        <v>8.9107175922923023</v>
      </c>
      <c r="Q52" s="220"/>
      <c r="R52" s="405"/>
      <c r="S52" s="410"/>
      <c r="T52" s="405"/>
      <c r="U52" s="410"/>
      <c r="V52" s="220"/>
      <c r="W52" s="410"/>
      <c r="X52" s="220"/>
      <c r="Y52" s="410"/>
      <c r="Z52" s="385"/>
      <c r="AA52" s="220"/>
      <c r="AB52" s="385"/>
      <c r="AC52" s="220"/>
      <c r="AD52" s="385"/>
      <c r="AE52" s="405"/>
      <c r="AF52" s="220"/>
      <c r="AG52" s="405"/>
      <c r="AH52" s="220"/>
      <c r="AI52" s="405"/>
      <c r="AJ52" s="375"/>
      <c r="AQ52" s="389"/>
      <c r="AR52" s="389"/>
      <c r="AS52" s="389"/>
      <c r="AT52" s="389"/>
      <c r="AU52" s="389"/>
      <c r="AV52" s="389"/>
    </row>
    <row r="53" spans="1:48" ht="18.600000000000001" customHeight="1" thickBot="1">
      <c r="A53" s="1060" t="s">
        <v>41</v>
      </c>
      <c r="B53" s="1060"/>
      <c r="C53" s="104"/>
      <c r="D53" s="414"/>
      <c r="E53" s="361">
        <v>377077118.57468736</v>
      </c>
      <c r="F53" s="415">
        <v>100</v>
      </c>
      <c r="G53" s="361">
        <v>231251386.48607719</v>
      </c>
      <c r="H53" s="415">
        <f>G53/$E53*100</f>
        <v>61.327345281565634</v>
      </c>
      <c r="I53" s="361">
        <v>80705921.781411827</v>
      </c>
      <c r="J53" s="415">
        <f>I53/$E53*100</f>
        <v>21.403028135589846</v>
      </c>
      <c r="K53" s="361">
        <v>3673842.8582684938</v>
      </c>
      <c r="L53" s="415">
        <f>K53/$E53*100</f>
        <v>0.97429482652122756</v>
      </c>
      <c r="M53" s="361">
        <v>7202656.5739622526</v>
      </c>
      <c r="N53" s="415">
        <f>M53/$E53*100</f>
        <v>1.9101282520635439</v>
      </c>
      <c r="O53" s="361">
        <v>54243310.874967866</v>
      </c>
      <c r="P53" s="415">
        <f>O53/$E53*100</f>
        <v>14.385203504259817</v>
      </c>
      <c r="Q53" s="227"/>
      <c r="R53" s="416"/>
      <c r="S53" s="417"/>
      <c r="T53" s="416"/>
      <c r="U53" s="417"/>
      <c r="V53" s="227"/>
      <c r="W53" s="417"/>
      <c r="X53" s="227"/>
      <c r="Y53" s="417"/>
      <c r="Z53" s="418"/>
      <c r="AA53" s="227"/>
      <c r="AB53" s="418"/>
      <c r="AC53" s="227"/>
      <c r="AD53" s="418"/>
      <c r="AE53" s="416"/>
      <c r="AF53" s="227"/>
      <c r="AG53" s="416"/>
      <c r="AH53" s="227"/>
      <c r="AI53" s="416"/>
      <c r="AJ53" s="375"/>
      <c r="AQ53" s="389"/>
      <c r="AR53" s="389"/>
      <c r="AS53" s="389"/>
      <c r="AT53" s="389"/>
      <c r="AU53" s="389"/>
      <c r="AV53" s="389"/>
    </row>
    <row r="54" spans="1:48">
      <c r="A54" s="419" t="s">
        <v>539</v>
      </c>
      <c r="H54" s="422"/>
      <c r="J54" s="422"/>
      <c r="L54" s="422"/>
      <c r="N54" s="422"/>
      <c r="P54" s="422"/>
    </row>
    <row r="55" spans="1:48" s="425" customFormat="1">
      <c r="A55" s="423" t="s">
        <v>296</v>
      </c>
      <c r="B55" s="424"/>
      <c r="C55" s="424"/>
      <c r="D55" s="15"/>
      <c r="H55" s="426"/>
      <c r="Q55" s="375"/>
      <c r="R55" s="373"/>
      <c r="S55" s="373"/>
      <c r="T55" s="373"/>
      <c r="U55" s="373"/>
      <c r="V55" s="373"/>
    </row>
    <row r="56" spans="1:48" ht="16.5">
      <c r="A56" s="1159" t="s">
        <v>994</v>
      </c>
      <c r="B56" s="1159"/>
      <c r="C56" s="1159"/>
      <c r="D56" s="1159"/>
      <c r="E56" s="1159"/>
      <c r="F56" s="1159"/>
      <c r="G56" s="1159"/>
      <c r="H56" s="1159"/>
      <c r="I56" s="1159"/>
      <c r="J56" s="1159"/>
      <c r="Q56" s="425"/>
      <c r="R56" s="425"/>
      <c r="S56" s="425"/>
      <c r="T56" s="425"/>
      <c r="U56" s="425"/>
      <c r="V56" s="425"/>
    </row>
    <row r="61" spans="1:48" ht="16.5">
      <c r="B61" s="420" t="s">
        <v>980</v>
      </c>
      <c r="E61" s="373">
        <f>E37+E38</f>
        <v>117019649.25688204</v>
      </c>
      <c r="F61" s="372">
        <f>H61+J61+L61+N61+P61</f>
        <v>100.00000000000004</v>
      </c>
      <c r="G61" s="373">
        <f>G37+G38</f>
        <v>53529846.294909999</v>
      </c>
      <c r="H61" s="372">
        <f>G61/$E61*100</f>
        <v>45.744322970410764</v>
      </c>
      <c r="I61" s="373">
        <f>I37+I38</f>
        <v>26450029.485064462</v>
      </c>
      <c r="J61" s="372">
        <f>I61/$E61*100</f>
        <v>22.603066795219359</v>
      </c>
      <c r="K61" s="373">
        <f>K37+K38</f>
        <v>20865861.010189816</v>
      </c>
      <c r="L61" s="372">
        <f>K61/$E61*100</f>
        <v>17.831074646604854</v>
      </c>
      <c r="M61" s="373">
        <f>M37+M38</f>
        <v>3157523.5265975362</v>
      </c>
      <c r="N61" s="372">
        <f>M61/$E61*100</f>
        <v>2.6982849005692424</v>
      </c>
      <c r="O61" s="373">
        <f>O37+O38</f>
        <v>13016388.940120274</v>
      </c>
      <c r="P61" s="372">
        <f>O61/$E61*100</f>
        <v>11.123250687195824</v>
      </c>
    </row>
  </sheetData>
  <mergeCells count="33">
    <mergeCell ref="A8:C8"/>
    <mergeCell ref="A14:C14"/>
    <mergeCell ref="A11:C11"/>
    <mergeCell ref="A12:C12"/>
    <mergeCell ref="A53:B53"/>
    <mergeCell ref="A19:C19"/>
    <mergeCell ref="A48:C48"/>
    <mergeCell ref="A33:B33"/>
    <mergeCell ref="A23:C23"/>
    <mergeCell ref="A26:C26"/>
    <mergeCell ref="A21:C21"/>
    <mergeCell ref="A56:J56"/>
    <mergeCell ref="A20:C20"/>
    <mergeCell ref="A9:C9"/>
    <mergeCell ref="A10:C10"/>
    <mergeCell ref="A13:C13"/>
    <mergeCell ref="A16:C16"/>
    <mergeCell ref="A15:C15"/>
    <mergeCell ref="A47:B47"/>
    <mergeCell ref="A49:B49"/>
    <mergeCell ref="A17:C17"/>
    <mergeCell ref="A18:C18"/>
    <mergeCell ref="A32:C32"/>
    <mergeCell ref="A22:C22"/>
    <mergeCell ref="O3:P4"/>
    <mergeCell ref="A7:C7"/>
    <mergeCell ref="E3:F4"/>
    <mergeCell ref="G3:H4"/>
    <mergeCell ref="I3:J4"/>
    <mergeCell ref="K3:L4"/>
    <mergeCell ref="M3:N4"/>
    <mergeCell ref="A3:C5"/>
    <mergeCell ref="A6:C6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BX65"/>
  <sheetViews>
    <sheetView view="pageBreakPreview" zoomScaleNormal="50" zoomScaleSheetLayoutView="100" workbookViewId="0">
      <selection activeCell="A33" sqref="A33:C33"/>
    </sheetView>
  </sheetViews>
  <sheetFormatPr defaultRowHeight="15.75"/>
  <cols>
    <col min="1" max="1" width="2.28515625" style="14" customWidth="1"/>
    <col min="2" max="2" width="15.7109375" style="14" customWidth="1"/>
    <col min="3" max="3" width="2.28515625" style="14" customWidth="1"/>
    <col min="4" max="4" width="1.7109375" style="15" customWidth="1"/>
    <col min="5" max="5" width="16" style="43" customWidth="1"/>
    <col min="6" max="6" width="8.7109375" style="43" customWidth="1"/>
    <col min="7" max="7" width="17.7109375" style="43" customWidth="1"/>
    <col min="8" max="8" width="8.7109375" style="43" customWidth="1"/>
    <col min="9" max="9" width="18.140625" style="43" customWidth="1"/>
    <col min="10" max="10" width="10" style="43" customWidth="1"/>
    <col min="11" max="11" width="18.5703125" style="43" customWidth="1"/>
    <col min="12" max="12" width="9.42578125" style="43" customWidth="1"/>
    <col min="13" max="13" width="18.28515625" style="43" customWidth="1"/>
    <col min="14" max="14" width="9.85546875" style="43" customWidth="1"/>
    <col min="15" max="15" width="18.42578125" style="43" customWidth="1"/>
    <col min="16" max="16" width="10.42578125" style="43" customWidth="1"/>
    <col min="17" max="17" width="14.140625" style="43" bestFit="1" customWidth="1"/>
    <col min="18" max="16384" width="9.140625" style="43"/>
  </cols>
  <sheetData>
    <row r="1" spans="1:57" s="159" customFormat="1" ht="34.5" customHeight="1">
      <c r="A1" s="1067" t="s">
        <v>577</v>
      </c>
      <c r="B1" s="1067"/>
      <c r="C1" s="1067"/>
      <c r="D1" s="1067"/>
      <c r="E1" s="1067"/>
      <c r="F1" s="1067"/>
      <c r="G1" s="1067"/>
      <c r="H1" s="1067"/>
      <c r="I1" s="1067"/>
      <c r="J1" s="1067"/>
      <c r="K1" s="157" t="s">
        <v>365</v>
      </c>
      <c r="L1" s="157"/>
      <c r="M1" s="157"/>
      <c r="N1" s="157"/>
      <c r="O1" s="157"/>
      <c r="P1" s="157"/>
    </row>
    <row r="2" spans="1:57" ht="12.95" customHeight="1" thickBot="1">
      <c r="A2" s="479"/>
      <c r="B2" s="161"/>
      <c r="C2" s="161"/>
      <c r="D2" s="162"/>
      <c r="P2" s="427" t="s">
        <v>352</v>
      </c>
    </row>
    <row r="3" spans="1:57" s="254" customFormat="1" ht="18" customHeight="1">
      <c r="A3" s="1042" t="s">
        <v>2</v>
      </c>
      <c r="B3" s="1042"/>
      <c r="C3" s="1042"/>
      <c r="D3" s="165"/>
      <c r="E3" s="1084" t="s">
        <v>80</v>
      </c>
      <c r="F3" s="1085"/>
      <c r="G3" s="1084" t="s">
        <v>188</v>
      </c>
      <c r="H3" s="1085"/>
      <c r="I3" s="1084" t="s">
        <v>189</v>
      </c>
      <c r="J3" s="1085"/>
      <c r="K3" s="1084" t="s">
        <v>190</v>
      </c>
      <c r="L3" s="1085"/>
      <c r="M3" s="1084" t="s">
        <v>191</v>
      </c>
      <c r="N3" s="1085"/>
      <c r="O3" s="1084" t="s">
        <v>415</v>
      </c>
      <c r="P3" s="1090"/>
    </row>
    <row r="4" spans="1:57" s="254" customFormat="1" ht="18" customHeight="1">
      <c r="A4" s="1043"/>
      <c r="B4" s="1043"/>
      <c r="C4" s="1043"/>
      <c r="D4" s="170"/>
      <c r="E4" s="1086"/>
      <c r="F4" s="1087"/>
      <c r="G4" s="1086"/>
      <c r="H4" s="1087"/>
      <c r="I4" s="1086"/>
      <c r="J4" s="1087"/>
      <c r="K4" s="1086"/>
      <c r="L4" s="1087"/>
      <c r="M4" s="1086"/>
      <c r="N4" s="1087"/>
      <c r="O4" s="1086"/>
      <c r="P4" s="1091"/>
    </row>
    <row r="5" spans="1:57" s="259" customFormat="1" ht="18" customHeight="1">
      <c r="A5" s="1044"/>
      <c r="B5" s="1044"/>
      <c r="C5" s="1044"/>
      <c r="D5" s="174"/>
      <c r="E5" s="428"/>
      <c r="F5" s="429" t="s">
        <v>192</v>
      </c>
      <c r="G5" s="428"/>
      <c r="H5" s="429" t="s">
        <v>192</v>
      </c>
      <c r="I5" s="428"/>
      <c r="J5" s="429" t="s">
        <v>192</v>
      </c>
      <c r="K5" s="428"/>
      <c r="L5" s="429" t="s">
        <v>192</v>
      </c>
      <c r="M5" s="428"/>
      <c r="N5" s="430" t="s">
        <v>192</v>
      </c>
      <c r="O5" s="428"/>
      <c r="P5" s="430" t="s">
        <v>192</v>
      </c>
    </row>
    <row r="6" spans="1:57" s="181" customFormat="1" ht="12.75" hidden="1" customHeight="1">
      <c r="A6" s="1049" t="s">
        <v>878</v>
      </c>
      <c r="B6" s="1049"/>
      <c r="C6" s="1049"/>
      <c r="D6" s="2"/>
      <c r="E6" s="178">
        <f t="shared" ref="E6:E11" si="0">F6-G6+H6+I6-J6-M6</f>
        <v>-1360985419</v>
      </c>
      <c r="F6" s="178">
        <f t="shared" ref="F6:F11" si="1">G6-H6+I6+J6-M6-P6</f>
        <v>126226820</v>
      </c>
      <c r="G6" s="179">
        <v>741559210</v>
      </c>
      <c r="H6" s="179">
        <v>200806813</v>
      </c>
      <c r="I6" s="179">
        <v>134398980</v>
      </c>
      <c r="J6" s="179">
        <v>554575873</v>
      </c>
      <c r="K6" s="179">
        <v>526282949</v>
      </c>
      <c r="L6" s="179"/>
      <c r="M6" s="179">
        <v>526282949</v>
      </c>
      <c r="N6" s="179"/>
      <c r="O6" s="179"/>
      <c r="P6" s="179">
        <v>577217481</v>
      </c>
      <c r="Q6" s="307">
        <f t="shared" ref="Q6:Q12" si="2">G6-H6</f>
        <v>540752397</v>
      </c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307"/>
      <c r="AQ6" s="307"/>
      <c r="AR6" s="307"/>
      <c r="AS6" s="307"/>
      <c r="AT6" s="307"/>
      <c r="AU6" s="307"/>
      <c r="AV6" s="307"/>
      <c r="AW6" s="307"/>
      <c r="AX6" s="307"/>
      <c r="AY6" s="307"/>
      <c r="AZ6" s="307"/>
      <c r="BA6" s="307"/>
      <c r="BB6" s="307"/>
      <c r="BC6" s="307"/>
      <c r="BD6" s="307"/>
      <c r="BE6" s="307"/>
    </row>
    <row r="7" spans="1:57" s="181" customFormat="1" ht="12.75" hidden="1" customHeight="1">
      <c r="A7" s="1045" t="s">
        <v>879</v>
      </c>
      <c r="B7" s="1045"/>
      <c r="C7" s="1045"/>
      <c r="D7" s="2"/>
      <c r="E7" s="182">
        <f t="shared" si="0"/>
        <v>-1243916157.9331326</v>
      </c>
      <c r="F7" s="182">
        <f t="shared" si="1"/>
        <v>119186128.76965982</v>
      </c>
      <c r="G7" s="183">
        <v>756432558.290663</v>
      </c>
      <c r="H7" s="183">
        <v>271812621.98691934</v>
      </c>
      <c r="I7" s="183">
        <v>123272356.01037998</v>
      </c>
      <c r="J7" s="183">
        <v>501494769.53363603</v>
      </c>
      <c r="K7" s="183">
        <v>500259936.87579286</v>
      </c>
      <c r="L7" s="183"/>
      <c r="M7" s="183">
        <v>500259936.87579286</v>
      </c>
      <c r="N7" s="183"/>
      <c r="O7" s="183"/>
      <c r="P7" s="183">
        <v>489940996.20230705</v>
      </c>
      <c r="Q7" s="307">
        <f t="shared" si="2"/>
        <v>484619936.30374366</v>
      </c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307"/>
      <c r="AR7" s="307"/>
      <c r="AS7" s="307"/>
      <c r="AT7" s="307"/>
      <c r="AU7" s="307"/>
      <c r="AV7" s="307"/>
      <c r="AW7" s="307"/>
      <c r="AX7" s="307"/>
      <c r="AY7" s="307"/>
      <c r="AZ7" s="307"/>
      <c r="BA7" s="307"/>
      <c r="BB7" s="307"/>
      <c r="BC7" s="307"/>
      <c r="BD7" s="307"/>
      <c r="BE7" s="307"/>
    </row>
    <row r="8" spans="1:57" s="181" customFormat="1" ht="12.75" hidden="1" customHeight="1">
      <c r="A8" s="1045" t="s">
        <v>917</v>
      </c>
      <c r="B8" s="1045"/>
      <c r="C8" s="1045"/>
      <c r="D8" s="2"/>
      <c r="E8" s="182">
        <f t="shared" si="0"/>
        <v>-1272689981</v>
      </c>
      <c r="F8" s="182">
        <f t="shared" si="1"/>
        <v>121896435</v>
      </c>
      <c r="G8" s="183">
        <v>664797824</v>
      </c>
      <c r="H8" s="183">
        <v>171446835</v>
      </c>
      <c r="I8" s="183">
        <v>94437596</v>
      </c>
      <c r="J8" s="183">
        <v>506459891</v>
      </c>
      <c r="K8" s="183">
        <v>489213132</v>
      </c>
      <c r="L8" s="183"/>
      <c r="M8" s="183">
        <v>489213132</v>
      </c>
      <c r="N8" s="183"/>
      <c r="O8" s="183"/>
      <c r="P8" s="183">
        <v>483138909</v>
      </c>
      <c r="Q8" s="307">
        <f t="shared" si="2"/>
        <v>493350989</v>
      </c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307"/>
      <c r="AQ8" s="307"/>
      <c r="AR8" s="307"/>
      <c r="AS8" s="307"/>
      <c r="AT8" s="307"/>
      <c r="AU8" s="307"/>
      <c r="AV8" s="307"/>
      <c r="AW8" s="307"/>
      <c r="AX8" s="307"/>
      <c r="AY8" s="307"/>
      <c r="AZ8" s="307"/>
      <c r="BA8" s="307"/>
      <c r="BB8" s="307"/>
      <c r="BC8" s="307"/>
      <c r="BD8" s="307"/>
      <c r="BE8" s="307"/>
    </row>
    <row r="9" spans="1:57" s="181" customFormat="1" ht="12.75" hidden="1" customHeight="1">
      <c r="A9" s="1045" t="s">
        <v>918</v>
      </c>
      <c r="B9" s="1045"/>
      <c r="C9" s="1045"/>
      <c r="D9" s="2"/>
      <c r="E9" s="182">
        <f t="shared" si="0"/>
        <v>-1064502111.8444388</v>
      </c>
      <c r="F9" s="182">
        <f t="shared" si="1"/>
        <v>54053922.637355268</v>
      </c>
      <c r="G9" s="183">
        <v>618526174.8069942</v>
      </c>
      <c r="H9" s="183">
        <v>229549165.78038287</v>
      </c>
      <c r="I9" s="183">
        <v>91350274.64845255</v>
      </c>
      <c r="J9" s="183">
        <v>401820999.30479008</v>
      </c>
      <c r="K9" s="183">
        <v>419108300.79884535</v>
      </c>
      <c r="L9" s="183"/>
      <c r="M9" s="183">
        <v>419108300.79884535</v>
      </c>
      <c r="N9" s="183"/>
      <c r="O9" s="183"/>
      <c r="P9" s="183">
        <v>408986059.54365325</v>
      </c>
      <c r="Q9" s="307">
        <f t="shared" si="2"/>
        <v>388977009.02661133</v>
      </c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/>
      <c r="AR9" s="307"/>
      <c r="AS9" s="307"/>
      <c r="AT9" s="307"/>
      <c r="AU9" s="307"/>
      <c r="AV9" s="307"/>
      <c r="AW9" s="307"/>
      <c r="AX9" s="307"/>
      <c r="AY9" s="307"/>
      <c r="AZ9" s="307"/>
      <c r="BA9" s="307"/>
      <c r="BB9" s="307"/>
      <c r="BC9" s="307"/>
      <c r="BD9" s="307"/>
      <c r="BE9" s="307"/>
    </row>
    <row r="10" spans="1:57" s="181" customFormat="1" ht="12.75" hidden="1" customHeight="1">
      <c r="A10" s="1045" t="s">
        <v>919</v>
      </c>
      <c r="B10" s="1045"/>
      <c r="C10" s="1045"/>
      <c r="D10" s="2"/>
      <c r="E10" s="182">
        <f t="shared" si="0"/>
        <v>-1227979088.485152</v>
      </c>
      <c r="F10" s="182">
        <f t="shared" si="1"/>
        <v>17516259.56893599</v>
      </c>
      <c r="G10" s="183">
        <v>702432333.95259309</v>
      </c>
      <c r="H10" s="183">
        <v>276989951.66201019</v>
      </c>
      <c r="I10" s="183">
        <v>100773783.08861336</v>
      </c>
      <c r="J10" s="183">
        <v>444122840.59282225</v>
      </c>
      <c r="K10" s="183">
        <v>476703908.25929618</v>
      </c>
      <c r="L10" s="183"/>
      <c r="M10" s="183">
        <v>476703908.25929618</v>
      </c>
      <c r="N10" s="183"/>
      <c r="O10" s="183"/>
      <c r="P10" s="183">
        <v>476118838.14378631</v>
      </c>
      <c r="Q10" s="307">
        <f t="shared" si="2"/>
        <v>425442382.2905829</v>
      </c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  <c r="BA10" s="307"/>
      <c r="BB10" s="307"/>
      <c r="BC10" s="307"/>
      <c r="BD10" s="307"/>
      <c r="BE10" s="307"/>
    </row>
    <row r="11" spans="1:57" s="181" customFormat="1" ht="13.35" hidden="1" customHeight="1">
      <c r="A11" s="1045" t="s">
        <v>920</v>
      </c>
      <c r="B11" s="1045"/>
      <c r="C11" s="1045"/>
      <c r="D11" s="2"/>
      <c r="E11" s="182">
        <f t="shared" si="0"/>
        <v>-614163758.02412343</v>
      </c>
      <c r="F11" s="182">
        <f t="shared" si="1"/>
        <v>529227099.5126642</v>
      </c>
      <c r="G11" s="50">
        <v>774876938.08685613</v>
      </c>
      <c r="H11" s="185">
        <v>318129140.68098992</v>
      </c>
      <c r="I11" s="50">
        <v>35521358.976925708</v>
      </c>
      <c r="J11" s="50">
        <v>381497471.03714108</v>
      </c>
      <c r="K11" s="50">
        <v>340666948.07070595</v>
      </c>
      <c r="L11" s="50"/>
      <c r="M11" s="50">
        <v>340666948.07070595</v>
      </c>
      <c r="N11" s="50"/>
      <c r="O11" s="50"/>
      <c r="P11" s="50">
        <v>3872579.8365629241</v>
      </c>
      <c r="Q11" s="307">
        <f t="shared" si="2"/>
        <v>456747797.40586621</v>
      </c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B11" s="307"/>
      <c r="AC11" s="307"/>
      <c r="AD11" s="307"/>
      <c r="AE11" s="307"/>
      <c r="AF11" s="307"/>
      <c r="AG11" s="307"/>
      <c r="AH11" s="307"/>
      <c r="AI11" s="307"/>
      <c r="AJ11" s="307"/>
      <c r="AK11" s="307"/>
      <c r="AL11" s="307"/>
      <c r="AM11" s="307"/>
      <c r="AN11" s="307"/>
      <c r="AO11" s="307"/>
      <c r="AP11" s="307"/>
      <c r="AQ11" s="307"/>
      <c r="AR11" s="307"/>
      <c r="AS11" s="307"/>
      <c r="AT11" s="307"/>
      <c r="AU11" s="307"/>
      <c r="AV11" s="307"/>
      <c r="AW11" s="307"/>
      <c r="AX11" s="307"/>
      <c r="AY11" s="307"/>
      <c r="AZ11" s="307"/>
      <c r="BA11" s="307"/>
      <c r="BB11" s="307"/>
      <c r="BC11" s="307"/>
      <c r="BD11" s="307"/>
      <c r="BE11" s="307"/>
    </row>
    <row r="12" spans="1:57" s="181" customFormat="1" ht="13.35" hidden="1" customHeight="1">
      <c r="A12" s="1045" t="s">
        <v>921</v>
      </c>
      <c r="B12" s="1045"/>
      <c r="C12" s="1045"/>
      <c r="D12" s="2"/>
      <c r="E12" s="50">
        <v>552581020.29235148</v>
      </c>
      <c r="F12" s="50">
        <v>552581020.29235148</v>
      </c>
      <c r="G12" s="50">
        <v>894111596.32216477</v>
      </c>
      <c r="H12" s="185">
        <v>407598370.52959192</v>
      </c>
      <c r="I12" s="50">
        <v>27358185.305937532</v>
      </c>
      <c r="J12" s="50">
        <v>415806488.11875683</v>
      </c>
      <c r="K12" s="50">
        <v>372508410.50904661</v>
      </c>
      <c r="L12" s="50"/>
      <c r="M12" s="50">
        <v>372508410.50904661</v>
      </c>
      <c r="N12" s="50"/>
      <c r="O12" s="50"/>
      <c r="P12" s="50">
        <v>4588468.4158692267</v>
      </c>
      <c r="Q12" s="307">
        <f t="shared" si="2"/>
        <v>486513225.79257286</v>
      </c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7"/>
      <c r="AR12" s="307"/>
      <c r="AS12" s="307"/>
      <c r="AT12" s="307"/>
      <c r="AU12" s="307"/>
      <c r="AV12" s="307"/>
      <c r="AW12" s="307"/>
      <c r="AX12" s="307"/>
      <c r="AY12" s="307"/>
      <c r="AZ12" s="307"/>
      <c r="BA12" s="307"/>
      <c r="BB12" s="307"/>
      <c r="BC12" s="307"/>
      <c r="BD12" s="307"/>
      <c r="BE12" s="307"/>
    </row>
    <row r="13" spans="1:57" s="181" customFormat="1" ht="14.25" hidden="1" customHeight="1">
      <c r="A13" s="1045" t="s">
        <v>922</v>
      </c>
      <c r="B13" s="1045"/>
      <c r="C13" s="1045"/>
      <c r="D13" s="2"/>
      <c r="E13" s="185" t="s">
        <v>148</v>
      </c>
      <c r="F13" s="185" t="s">
        <v>148</v>
      </c>
      <c r="G13" s="185" t="s">
        <v>148</v>
      </c>
      <c r="H13" s="185" t="s">
        <v>148</v>
      </c>
      <c r="I13" s="185" t="s">
        <v>148</v>
      </c>
      <c r="J13" s="185" t="s">
        <v>148</v>
      </c>
      <c r="K13" s="185" t="s">
        <v>148</v>
      </c>
      <c r="L13" s="185" t="s">
        <v>148</v>
      </c>
      <c r="M13" s="185" t="s">
        <v>148</v>
      </c>
      <c r="N13" s="185" t="s">
        <v>148</v>
      </c>
      <c r="O13" s="185" t="s">
        <v>148</v>
      </c>
      <c r="P13" s="185" t="s">
        <v>148</v>
      </c>
      <c r="Q13" s="307"/>
      <c r="R13" s="307"/>
      <c r="S13" s="307"/>
      <c r="T13" s="307"/>
      <c r="U13" s="307"/>
      <c r="V13" s="307"/>
      <c r="W13" s="307"/>
      <c r="X13" s="307"/>
      <c r="Y13" s="307"/>
      <c r="Z13" s="307"/>
      <c r="AA13" s="307"/>
      <c r="AB13" s="307"/>
      <c r="AC13" s="307"/>
      <c r="AD13" s="307"/>
      <c r="AE13" s="307"/>
      <c r="AF13" s="307"/>
      <c r="AG13" s="307"/>
      <c r="AH13" s="307"/>
      <c r="AI13" s="307"/>
      <c r="AJ13" s="307"/>
      <c r="AK13" s="307"/>
      <c r="AL13" s="307"/>
      <c r="AM13" s="307"/>
      <c r="AN13" s="307"/>
      <c r="AO13" s="307"/>
      <c r="AP13" s="307"/>
      <c r="AQ13" s="307"/>
      <c r="AR13" s="307"/>
      <c r="AS13" s="307"/>
      <c r="AT13" s="307"/>
      <c r="AU13" s="307"/>
      <c r="AV13" s="307"/>
      <c r="AW13" s="307"/>
      <c r="AX13" s="307"/>
      <c r="AY13" s="307"/>
      <c r="AZ13" s="307"/>
      <c r="BA13" s="307"/>
      <c r="BB13" s="307"/>
      <c r="BC13" s="307"/>
      <c r="BD13" s="307"/>
      <c r="BE13" s="307"/>
    </row>
    <row r="14" spans="1:57" s="181" customFormat="1" ht="14.25" hidden="1" customHeight="1">
      <c r="A14" s="1045" t="s">
        <v>923</v>
      </c>
      <c r="B14" s="1045"/>
      <c r="C14" s="1045"/>
      <c r="D14" s="2"/>
      <c r="E14" s="50">
        <v>546030780.76779866</v>
      </c>
      <c r="F14" s="431">
        <v>100</v>
      </c>
      <c r="G14" s="50">
        <v>158680137.2429598</v>
      </c>
      <c r="H14" s="431">
        <v>29.060657902807684</v>
      </c>
      <c r="I14" s="50">
        <v>94232338.354300484</v>
      </c>
      <c r="J14" s="431">
        <v>17.257697125022169</v>
      </c>
      <c r="K14" s="50">
        <v>194774447.18591845</v>
      </c>
      <c r="L14" s="431">
        <v>35.670964723277557</v>
      </c>
      <c r="M14" s="50">
        <v>18751979.074169029</v>
      </c>
      <c r="N14" s="431">
        <v>3.4342347967638416</v>
      </c>
      <c r="O14" s="50">
        <v>79591878.910450876</v>
      </c>
      <c r="P14" s="431">
        <v>14.576445452128747</v>
      </c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307"/>
      <c r="AL14" s="307"/>
      <c r="AM14" s="307"/>
      <c r="AN14" s="307"/>
      <c r="AO14" s="307"/>
      <c r="AP14" s="307"/>
      <c r="AQ14" s="307"/>
      <c r="AR14" s="307"/>
      <c r="AS14" s="307"/>
      <c r="AT14" s="307"/>
      <c r="AU14" s="307"/>
      <c r="AV14" s="307"/>
      <c r="AW14" s="307"/>
      <c r="AX14" s="307"/>
      <c r="AY14" s="307"/>
      <c r="AZ14" s="307"/>
      <c r="BA14" s="307"/>
      <c r="BB14" s="307"/>
      <c r="BC14" s="307"/>
      <c r="BD14" s="307"/>
      <c r="BE14" s="307"/>
    </row>
    <row r="15" spans="1:57" s="181" customFormat="1" ht="14.25" hidden="1" customHeight="1">
      <c r="A15" s="1045" t="s">
        <v>924</v>
      </c>
      <c r="B15" s="1045"/>
      <c r="C15" s="1045"/>
      <c r="D15" s="2"/>
      <c r="E15" s="217">
        <v>618770939.2565527</v>
      </c>
      <c r="F15" s="431">
        <v>100</v>
      </c>
      <c r="G15" s="218">
        <v>221158180.15083662</v>
      </c>
      <c r="H15" s="431">
        <v>35.741526649030419</v>
      </c>
      <c r="I15" s="218">
        <v>109069787.56317669</v>
      </c>
      <c r="J15" s="431">
        <v>17.626843900300649</v>
      </c>
      <c r="K15" s="218">
        <v>200177896.32168448</v>
      </c>
      <c r="L15" s="431">
        <v>32.350888450287648</v>
      </c>
      <c r="M15" s="185">
        <v>28461321.809771124</v>
      </c>
      <c r="N15" s="431">
        <v>4.5996539275045993</v>
      </c>
      <c r="O15" s="218">
        <v>59903753.41108387</v>
      </c>
      <c r="P15" s="431">
        <v>9.6810870728767018</v>
      </c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307"/>
      <c r="AZ15" s="307"/>
      <c r="BA15" s="307"/>
      <c r="BB15" s="307"/>
      <c r="BC15" s="307"/>
      <c r="BD15" s="307"/>
      <c r="BE15" s="307"/>
    </row>
    <row r="16" spans="1:57" s="389" customFormat="1" ht="18" hidden="1" customHeight="1">
      <c r="A16" s="1152" t="s">
        <v>925</v>
      </c>
      <c r="B16" s="1152"/>
      <c r="C16" s="1152"/>
      <c r="D16" s="381"/>
      <c r="E16" s="390">
        <v>567575228.39689231</v>
      </c>
      <c r="F16" s="385">
        <v>100</v>
      </c>
      <c r="G16" s="391">
        <v>128421091.81250381</v>
      </c>
      <c r="H16" s="385">
        <f t="shared" ref="H16:H22" si="3">G16/$E16*100</f>
        <v>22.626267917863021</v>
      </c>
      <c r="I16" s="391">
        <v>120124578.30331248</v>
      </c>
      <c r="J16" s="385">
        <f t="shared" ref="J16:J20" si="4">I16/$E16*100</f>
        <v>21.164520982108847</v>
      </c>
      <c r="K16" s="391">
        <v>215493008.96000895</v>
      </c>
      <c r="L16" s="385">
        <f t="shared" ref="L16:L20" si="5">K16/$E16*100</f>
        <v>37.967303394946555</v>
      </c>
      <c r="M16" s="185">
        <v>19034584.561595131</v>
      </c>
      <c r="N16" s="385">
        <f>M16/$E16*100</f>
        <v>3.3536672513629657</v>
      </c>
      <c r="O16" s="391">
        <v>84501964.759472683</v>
      </c>
      <c r="P16" s="385">
        <f t="shared" ref="P16:P17" si="6">O16/$E16*100</f>
        <v>14.888240453718746</v>
      </c>
      <c r="Q16" s="388"/>
    </row>
    <row r="17" spans="1:76" s="181" customFormat="1" ht="15" hidden="1" customHeight="1">
      <c r="A17" s="1045" t="s">
        <v>926</v>
      </c>
      <c r="B17" s="1045"/>
      <c r="C17" s="1045"/>
      <c r="D17" s="2"/>
      <c r="E17" s="432">
        <v>653215005.41356063</v>
      </c>
      <c r="F17" s="433">
        <v>100</v>
      </c>
      <c r="G17" s="432">
        <v>154860301.40150899</v>
      </c>
      <c r="H17" s="433">
        <f t="shared" si="3"/>
        <v>23.707401103479629</v>
      </c>
      <c r="I17" s="432">
        <v>132878534.53754336</v>
      </c>
      <c r="J17" s="433">
        <f t="shared" si="4"/>
        <v>20.342235471675345</v>
      </c>
      <c r="K17" s="432">
        <v>254720760.09774068</v>
      </c>
      <c r="L17" s="433">
        <f t="shared" si="5"/>
        <v>38.994933978357253</v>
      </c>
      <c r="M17" s="432">
        <v>32985182.407392096</v>
      </c>
      <c r="N17" s="433">
        <f>M17/$E17*100</f>
        <v>5.0496669755019878</v>
      </c>
      <c r="O17" s="432">
        <v>77770226.96937491</v>
      </c>
      <c r="P17" s="433">
        <f t="shared" si="6"/>
        <v>11.9057624709857</v>
      </c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/>
      <c r="AO17" s="307"/>
      <c r="AP17" s="307"/>
      <c r="AQ17" s="307"/>
      <c r="AR17" s="307"/>
      <c r="AS17" s="307"/>
      <c r="AT17" s="307"/>
      <c r="AU17" s="307"/>
      <c r="AV17" s="307"/>
      <c r="AW17" s="307"/>
      <c r="AX17" s="307"/>
      <c r="AY17" s="307"/>
      <c r="AZ17" s="307"/>
      <c r="BA17" s="307"/>
      <c r="BB17" s="307"/>
      <c r="BC17" s="307"/>
      <c r="BD17" s="307"/>
      <c r="BE17" s="307"/>
    </row>
    <row r="18" spans="1:76" s="389" customFormat="1" ht="14.25" customHeight="1">
      <c r="A18" s="1152" t="s">
        <v>927</v>
      </c>
      <c r="B18" s="1152"/>
      <c r="C18" s="1152"/>
      <c r="D18" s="381"/>
      <c r="E18" s="250">
        <v>816525844.9970392</v>
      </c>
      <c r="F18" s="434">
        <v>100</v>
      </c>
      <c r="G18" s="250">
        <v>274137398.44582748</v>
      </c>
      <c r="H18" s="434">
        <f t="shared" si="3"/>
        <v>33.573633967069533</v>
      </c>
      <c r="I18" s="250">
        <v>142771654.55648893</v>
      </c>
      <c r="J18" s="434">
        <f t="shared" si="4"/>
        <v>17.485258480337095</v>
      </c>
      <c r="K18" s="250">
        <v>320170803.63798779</v>
      </c>
      <c r="L18" s="434">
        <f t="shared" si="5"/>
        <v>39.211349597776511</v>
      </c>
      <c r="M18" s="250" t="s">
        <v>400</v>
      </c>
      <c r="N18" s="434" t="s">
        <v>17</v>
      </c>
      <c r="O18" s="250">
        <v>79445988.356734678</v>
      </c>
      <c r="P18" s="434">
        <f>O18/$E18*100</f>
        <v>9.7297579548168205</v>
      </c>
      <c r="Q18" s="398"/>
      <c r="R18" s="399"/>
      <c r="S18" s="391"/>
      <c r="T18" s="385"/>
      <c r="U18" s="385"/>
      <c r="V18" s="391"/>
      <c r="W18" s="385"/>
      <c r="X18" s="391"/>
      <c r="Y18" s="385"/>
      <c r="Z18" s="385"/>
      <c r="AA18" s="391"/>
      <c r="AB18" s="385"/>
      <c r="AC18" s="391"/>
      <c r="AD18" s="385"/>
      <c r="AE18" s="385"/>
      <c r="AF18" s="185"/>
      <c r="AG18" s="385"/>
      <c r="AH18" s="391"/>
      <c r="AI18" s="385"/>
      <c r="AJ18" s="388"/>
    </row>
    <row r="19" spans="1:76" s="389" customFormat="1" ht="14.25" customHeight="1">
      <c r="A19" s="1045" t="s">
        <v>928</v>
      </c>
      <c r="B19" s="1045"/>
      <c r="C19" s="1045"/>
      <c r="D19" s="381"/>
      <c r="E19" s="250">
        <v>660786536.15015137</v>
      </c>
      <c r="F19" s="434">
        <v>100</v>
      </c>
      <c r="G19" s="250">
        <v>211034029.39139131</v>
      </c>
      <c r="H19" s="434">
        <f t="shared" si="3"/>
        <v>31.936793176947809</v>
      </c>
      <c r="I19" s="250">
        <v>138120230.60374892</v>
      </c>
      <c r="J19" s="434">
        <f t="shared" si="4"/>
        <v>20.902397831599231</v>
      </c>
      <c r="K19" s="250">
        <v>217456862.94157001</v>
      </c>
      <c r="L19" s="434">
        <f t="shared" si="5"/>
        <v>32.908791424309072</v>
      </c>
      <c r="M19" s="250">
        <v>24766734.77182867</v>
      </c>
      <c r="N19" s="434">
        <f>M19/$E19*100</f>
        <v>3.7480689174031379</v>
      </c>
      <c r="O19" s="250">
        <v>69408678.441612154</v>
      </c>
      <c r="P19" s="434">
        <f>O19/$E19*100</f>
        <v>10.503948649740698</v>
      </c>
      <c r="Q19" s="398"/>
      <c r="R19" s="399"/>
      <c r="S19" s="391"/>
      <c r="T19" s="385"/>
      <c r="U19" s="385"/>
      <c r="V19" s="391"/>
      <c r="W19" s="385"/>
      <c r="X19" s="391"/>
      <c r="Y19" s="385"/>
      <c r="Z19" s="385"/>
      <c r="AA19" s="391"/>
      <c r="AB19" s="385"/>
      <c r="AC19" s="391"/>
      <c r="AD19" s="385"/>
      <c r="AE19" s="385"/>
      <c r="AF19" s="185"/>
      <c r="AG19" s="385"/>
      <c r="AH19" s="391"/>
      <c r="AI19" s="385"/>
      <c r="AJ19" s="388"/>
    </row>
    <row r="20" spans="1:76" s="389" customFormat="1" ht="14.25" customHeight="1">
      <c r="A20" s="1152" t="s">
        <v>929</v>
      </c>
      <c r="B20" s="1152"/>
      <c r="C20" s="1152"/>
      <c r="D20" s="381"/>
      <c r="E20" s="250">
        <v>641280619.27300835</v>
      </c>
      <c r="F20" s="434">
        <v>100</v>
      </c>
      <c r="G20" s="250">
        <v>199831470.53719062</v>
      </c>
      <c r="H20" s="434">
        <f t="shared" si="3"/>
        <v>31.161314490328863</v>
      </c>
      <c r="I20" s="250">
        <v>136902260.37860548</v>
      </c>
      <c r="J20" s="434">
        <f t="shared" si="4"/>
        <v>21.348261005268732</v>
      </c>
      <c r="K20" s="250">
        <v>216387706.75045177</v>
      </c>
      <c r="L20" s="434">
        <f t="shared" si="5"/>
        <v>33.743060408680527</v>
      </c>
      <c r="M20" s="250">
        <v>17955091.373014469</v>
      </c>
      <c r="N20" s="434">
        <f>M20/$E20*100</f>
        <v>2.7998805567162415</v>
      </c>
      <c r="O20" s="250">
        <v>70204090.233745754</v>
      </c>
      <c r="P20" s="434">
        <f>O20/$E20*100</f>
        <v>10.947483539005599</v>
      </c>
      <c r="Q20" s="398"/>
      <c r="R20" s="399"/>
      <c r="S20" s="391"/>
      <c r="T20" s="385"/>
      <c r="U20" s="385"/>
      <c r="V20" s="391"/>
      <c r="W20" s="385"/>
      <c r="X20" s="391"/>
      <c r="Y20" s="385"/>
      <c r="Z20" s="385"/>
      <c r="AA20" s="391"/>
      <c r="AB20" s="385"/>
      <c r="AC20" s="391"/>
      <c r="AD20" s="385"/>
      <c r="AE20" s="385"/>
      <c r="AF20" s="185"/>
      <c r="AG20" s="385"/>
      <c r="AH20" s="391"/>
      <c r="AI20" s="385"/>
      <c r="AJ20" s="388"/>
    </row>
    <row r="21" spans="1:76" s="389" customFormat="1" ht="14.25" customHeight="1">
      <c r="A21" s="1152" t="s">
        <v>930</v>
      </c>
      <c r="B21" s="1152"/>
      <c r="C21" s="1152"/>
      <c r="D21" s="381"/>
      <c r="E21" s="250">
        <v>691497654.67302084</v>
      </c>
      <c r="F21" s="434">
        <v>100</v>
      </c>
      <c r="G21" s="250">
        <v>236867415.34364241</v>
      </c>
      <c r="H21" s="434">
        <f t="shared" si="3"/>
        <v>34.254261564436788</v>
      </c>
      <c r="I21" s="250">
        <v>131035357.08832623</v>
      </c>
      <c r="J21" s="434">
        <f>I21/$E21*100</f>
        <v>18.949501303845658</v>
      </c>
      <c r="K21" s="250">
        <v>219603523.48414138</v>
      </c>
      <c r="L21" s="434">
        <f>K21/$E21*100</f>
        <v>31.757667144653201</v>
      </c>
      <c r="M21" s="250">
        <v>21796649.106778391</v>
      </c>
      <c r="N21" s="434">
        <f>M21/$E21*100</f>
        <v>3.1520929911302558</v>
      </c>
      <c r="O21" s="250">
        <v>82194709.650132388</v>
      </c>
      <c r="P21" s="434">
        <f>O21/$E21*100</f>
        <v>11.886476995934093</v>
      </c>
      <c r="Q21" s="398"/>
      <c r="R21" s="399"/>
      <c r="S21" s="391"/>
      <c r="T21" s="385"/>
      <c r="U21" s="385"/>
      <c r="V21" s="391"/>
      <c r="W21" s="385"/>
      <c r="X21" s="391"/>
      <c r="Y21" s="385"/>
      <c r="Z21" s="385"/>
      <c r="AA21" s="391"/>
      <c r="AB21" s="385"/>
      <c r="AC21" s="391"/>
      <c r="AD21" s="385"/>
      <c r="AE21" s="385"/>
      <c r="AF21" s="185"/>
      <c r="AG21" s="385"/>
      <c r="AH21" s="391"/>
      <c r="AI21" s="385"/>
      <c r="AJ21" s="388"/>
    </row>
    <row r="22" spans="1:76" s="389" customFormat="1" ht="15" customHeight="1">
      <c r="A22" s="1152" t="s">
        <v>931</v>
      </c>
      <c r="B22" s="1152"/>
      <c r="C22" s="1152"/>
      <c r="D22" s="381"/>
      <c r="E22" s="250">
        <v>706460885.93791437</v>
      </c>
      <c r="F22" s="434">
        <v>100</v>
      </c>
      <c r="G22" s="250">
        <v>272398983.42712039</v>
      </c>
      <c r="H22" s="434">
        <f t="shared" si="3"/>
        <v>38.558254087270093</v>
      </c>
      <c r="I22" s="250">
        <v>139273600.49058628</v>
      </c>
      <c r="J22" s="434">
        <f>I22/$E22*100</f>
        <v>19.714269149619419</v>
      </c>
      <c r="K22" s="250">
        <v>189069557.83406022</v>
      </c>
      <c r="L22" s="434">
        <f>K22/$E22*100</f>
        <v>26.762919447839913</v>
      </c>
      <c r="M22" s="250">
        <v>21380139.060784411</v>
      </c>
      <c r="N22" s="434">
        <f>M22/$E22*100</f>
        <v>3.0263726536536595</v>
      </c>
      <c r="O22" s="250">
        <v>84338605.125363573</v>
      </c>
      <c r="P22" s="434">
        <f>O22/$E22*100</f>
        <v>11.938184661616988</v>
      </c>
      <c r="Q22" s="398"/>
      <c r="R22" s="399"/>
      <c r="S22" s="391"/>
      <c r="T22" s="385"/>
      <c r="U22" s="385"/>
      <c r="V22" s="391"/>
      <c r="W22" s="385"/>
      <c r="X22" s="391"/>
      <c r="Y22" s="385"/>
      <c r="Z22" s="385"/>
      <c r="AA22" s="391"/>
      <c r="AB22" s="385"/>
      <c r="AC22" s="391"/>
      <c r="AD22" s="385"/>
      <c r="AE22" s="385"/>
      <c r="AF22" s="185"/>
      <c r="AG22" s="385"/>
      <c r="AH22" s="391"/>
      <c r="AI22" s="385"/>
      <c r="AJ22" s="388"/>
    </row>
    <row r="23" spans="1:76" ht="14.25" customHeight="1">
      <c r="A23" s="1045" t="s">
        <v>723</v>
      </c>
      <c r="B23" s="1045"/>
      <c r="C23" s="1045"/>
      <c r="D23" s="2"/>
      <c r="E23" s="250"/>
      <c r="F23" s="435"/>
      <c r="G23" s="250"/>
      <c r="H23" s="435"/>
      <c r="I23" s="250"/>
      <c r="J23" s="435"/>
      <c r="K23" s="250"/>
      <c r="L23" s="435"/>
      <c r="M23" s="250"/>
      <c r="N23" s="435"/>
      <c r="O23" s="250"/>
      <c r="P23" s="43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</row>
    <row r="24" spans="1:76" ht="14.25" customHeight="1">
      <c r="A24" s="102"/>
      <c r="B24" s="42" t="s">
        <v>932</v>
      </c>
      <c r="C24" s="102"/>
      <c r="D24" s="46"/>
      <c r="E24" s="480">
        <v>179943113.60750461</v>
      </c>
      <c r="F24" s="481">
        <v>100</v>
      </c>
      <c r="G24" s="480">
        <v>72710454.96438922</v>
      </c>
      <c r="H24" s="481">
        <f t="shared" ref="H24:J62" si="7">G24/$E24*100</f>
        <v>40.407467397161234</v>
      </c>
      <c r="I24" s="480">
        <v>31472405.839423861</v>
      </c>
      <c r="J24" s="481">
        <f t="shared" si="7"/>
        <v>17.490197434324763</v>
      </c>
      <c r="K24" s="480">
        <v>40085984.4373606</v>
      </c>
      <c r="L24" s="481">
        <f t="shared" ref="L24:L29" si="8">K24/$E24*100</f>
        <v>22.277031687245849</v>
      </c>
      <c r="M24" s="480">
        <v>2820384.3165552882</v>
      </c>
      <c r="N24" s="481">
        <f t="shared" ref="N24:N29" si="9">M24/$E24*100</f>
        <v>1.5673755221926218</v>
      </c>
      <c r="O24" s="480">
        <v>32853884.049775671</v>
      </c>
      <c r="P24" s="481">
        <f t="shared" ref="P24:P29" si="10">O24/$E24*100</f>
        <v>18.257927959075555</v>
      </c>
      <c r="Q24" s="220"/>
      <c r="R24" s="482"/>
      <c r="S24" s="483"/>
      <c r="T24" s="482"/>
      <c r="U24" s="482"/>
      <c r="V24" s="220"/>
      <c r="W24" s="482"/>
      <c r="X24" s="220"/>
      <c r="Y24" s="482"/>
      <c r="Z24" s="482"/>
      <c r="AA24" s="220"/>
      <c r="AB24" s="482"/>
      <c r="AC24" s="220"/>
      <c r="AD24" s="482"/>
      <c r="AE24" s="220"/>
      <c r="AF24" s="220"/>
      <c r="AG24" s="220"/>
      <c r="AH24" s="220"/>
      <c r="AI24" s="220"/>
      <c r="AJ24" s="484"/>
      <c r="AK24" s="478"/>
      <c r="AL24" s="478"/>
      <c r="AM24" s="478"/>
      <c r="AN24" s="478"/>
      <c r="AO24" s="478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</row>
    <row r="25" spans="1:76" ht="14.25" customHeight="1">
      <c r="A25" s="102"/>
      <c r="B25" s="42" t="s">
        <v>933</v>
      </c>
      <c r="C25" s="102"/>
      <c r="D25" s="46"/>
      <c r="E25" s="480">
        <v>113035675.37194227</v>
      </c>
      <c r="F25" s="481">
        <v>100</v>
      </c>
      <c r="G25" s="480">
        <v>48435368.52435974</v>
      </c>
      <c r="H25" s="481">
        <f t="shared" si="7"/>
        <v>42.84962987568646</v>
      </c>
      <c r="I25" s="480">
        <v>16003355.04731511</v>
      </c>
      <c r="J25" s="481">
        <f t="shared" si="7"/>
        <v>14.157791329733998</v>
      </c>
      <c r="K25" s="480">
        <v>26362898.653492194</v>
      </c>
      <c r="L25" s="481">
        <f t="shared" si="8"/>
        <v>23.322635589821932</v>
      </c>
      <c r="M25" s="480">
        <v>3282968.9851990696</v>
      </c>
      <c r="N25" s="481">
        <f t="shared" si="9"/>
        <v>2.9043653469548505</v>
      </c>
      <c r="O25" s="480">
        <v>18951084.161576122</v>
      </c>
      <c r="P25" s="481">
        <f t="shared" si="10"/>
        <v>16.765577857802725</v>
      </c>
      <c r="Q25" s="220"/>
      <c r="R25" s="482"/>
      <c r="S25" s="483"/>
      <c r="T25" s="482"/>
      <c r="U25" s="482"/>
      <c r="V25" s="220"/>
      <c r="W25" s="482"/>
      <c r="X25" s="220"/>
      <c r="Y25" s="482"/>
      <c r="Z25" s="482"/>
      <c r="AA25" s="220"/>
      <c r="AB25" s="482"/>
      <c r="AC25" s="220"/>
      <c r="AD25" s="482"/>
      <c r="AE25" s="220"/>
      <c r="AF25" s="220"/>
      <c r="AG25" s="220"/>
      <c r="AH25" s="220"/>
      <c r="AI25" s="220"/>
      <c r="AJ25" s="484"/>
      <c r="AK25" s="478"/>
      <c r="AL25" s="478"/>
      <c r="AM25" s="478"/>
      <c r="AN25" s="478"/>
      <c r="AO25" s="478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</row>
    <row r="26" spans="1:76" ht="14.25" customHeight="1">
      <c r="A26" s="102"/>
      <c r="B26" s="42" t="s">
        <v>934</v>
      </c>
      <c r="C26" s="102"/>
      <c r="D26" s="46"/>
      <c r="E26" s="480">
        <v>153861906.14234638</v>
      </c>
      <c r="F26" s="481">
        <v>100</v>
      </c>
      <c r="G26" s="480">
        <v>68616272.245214686</v>
      </c>
      <c r="H26" s="481">
        <f t="shared" si="7"/>
        <v>44.596010777179558</v>
      </c>
      <c r="I26" s="480">
        <v>29775839.42805941</v>
      </c>
      <c r="J26" s="481">
        <f t="shared" si="7"/>
        <v>19.352314146239742</v>
      </c>
      <c r="K26" s="480">
        <v>34687824.656578653</v>
      </c>
      <c r="L26" s="481">
        <f t="shared" si="8"/>
        <v>22.544777668675817</v>
      </c>
      <c r="M26" s="480">
        <v>5640104.749176614</v>
      </c>
      <c r="N26" s="481">
        <f t="shared" si="9"/>
        <v>3.6656927569574194</v>
      </c>
      <c r="O26" s="480">
        <v>15141865.063317074</v>
      </c>
      <c r="P26" s="481">
        <f t="shared" si="10"/>
        <v>9.8412046509475015</v>
      </c>
      <c r="Q26" s="220"/>
      <c r="R26" s="482"/>
      <c r="S26" s="483"/>
      <c r="T26" s="482"/>
      <c r="U26" s="482"/>
      <c r="V26" s="220"/>
      <c r="W26" s="482"/>
      <c r="X26" s="220"/>
      <c r="Y26" s="482"/>
      <c r="Z26" s="482"/>
      <c r="AA26" s="220"/>
      <c r="AB26" s="482"/>
      <c r="AC26" s="220"/>
      <c r="AD26" s="482"/>
      <c r="AE26" s="220"/>
      <c r="AF26" s="220"/>
      <c r="AG26" s="220"/>
      <c r="AH26" s="220"/>
      <c r="AI26" s="220"/>
      <c r="AJ26" s="484"/>
      <c r="AK26" s="478"/>
      <c r="AL26" s="478"/>
      <c r="AM26" s="478"/>
      <c r="AN26" s="478"/>
      <c r="AO26" s="478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</row>
    <row r="27" spans="1:76" ht="14.25" customHeight="1">
      <c r="A27" s="102"/>
      <c r="B27" s="42" t="s">
        <v>935</v>
      </c>
      <c r="C27" s="102"/>
      <c r="D27" s="46"/>
      <c r="E27" s="480">
        <v>85414481.407622084</v>
      </c>
      <c r="F27" s="481">
        <v>100</v>
      </c>
      <c r="G27" s="480">
        <v>32477140.456656978</v>
      </c>
      <c r="H27" s="481">
        <f t="shared" si="7"/>
        <v>38.022990857565325</v>
      </c>
      <c r="I27" s="480">
        <v>17148335.725787926</v>
      </c>
      <c r="J27" s="481">
        <f t="shared" si="7"/>
        <v>20.076613992364145</v>
      </c>
      <c r="K27" s="480">
        <v>25889463.070628904</v>
      </c>
      <c r="L27" s="481">
        <f t="shared" si="8"/>
        <v>30.310390748703441</v>
      </c>
      <c r="M27" s="480">
        <v>2974601.0208534463</v>
      </c>
      <c r="N27" s="481">
        <f t="shared" si="9"/>
        <v>3.4825488275902634</v>
      </c>
      <c r="O27" s="480">
        <v>6924941.1336947856</v>
      </c>
      <c r="P27" s="481">
        <f t="shared" si="10"/>
        <v>8.1074555737767771</v>
      </c>
      <c r="Q27" s="220"/>
      <c r="R27" s="482"/>
      <c r="S27" s="483"/>
      <c r="T27" s="482"/>
      <c r="U27" s="482"/>
      <c r="V27" s="220"/>
      <c r="W27" s="482"/>
      <c r="X27" s="220"/>
      <c r="Y27" s="482"/>
      <c r="Z27" s="482"/>
      <c r="AA27" s="220"/>
      <c r="AB27" s="482"/>
      <c r="AC27" s="220"/>
      <c r="AD27" s="482"/>
      <c r="AE27" s="220"/>
      <c r="AF27" s="220"/>
      <c r="AG27" s="220"/>
      <c r="AH27" s="220"/>
      <c r="AI27" s="220"/>
      <c r="AJ27" s="484"/>
      <c r="AK27" s="478"/>
      <c r="AL27" s="478"/>
      <c r="AM27" s="478"/>
      <c r="AN27" s="478"/>
      <c r="AO27" s="478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</row>
    <row r="28" spans="1:76" ht="14.25" customHeight="1">
      <c r="A28" s="102"/>
      <c r="B28" s="42" t="s">
        <v>936</v>
      </c>
      <c r="C28" s="102"/>
      <c r="D28" s="46"/>
      <c r="E28" s="480">
        <v>84968761.654500008</v>
      </c>
      <c r="F28" s="481">
        <v>100</v>
      </c>
      <c r="G28" s="480">
        <v>25725084.702499997</v>
      </c>
      <c r="H28" s="481">
        <f t="shared" si="7"/>
        <v>30.275932238607101</v>
      </c>
      <c r="I28" s="480">
        <v>22570460.702000003</v>
      </c>
      <c r="J28" s="481">
        <f t="shared" si="7"/>
        <v>26.563245435747334</v>
      </c>
      <c r="K28" s="480">
        <v>22641094.903999999</v>
      </c>
      <c r="L28" s="481">
        <f t="shared" si="8"/>
        <v>26.646375047883154</v>
      </c>
      <c r="M28" s="480">
        <v>5882775.4460000005</v>
      </c>
      <c r="N28" s="481">
        <f t="shared" si="9"/>
        <v>6.923456728627567</v>
      </c>
      <c r="O28" s="480">
        <v>8149345.9000000004</v>
      </c>
      <c r="P28" s="481">
        <f t="shared" si="10"/>
        <v>9.5909905491348368</v>
      </c>
      <c r="Q28" s="220"/>
      <c r="R28" s="482"/>
      <c r="S28" s="483"/>
      <c r="T28" s="482"/>
      <c r="U28" s="482"/>
      <c r="V28" s="220"/>
      <c r="W28" s="482"/>
      <c r="X28" s="220"/>
      <c r="Y28" s="482"/>
      <c r="Z28" s="482"/>
      <c r="AA28" s="220"/>
      <c r="AB28" s="482"/>
      <c r="AC28" s="220"/>
      <c r="AD28" s="482"/>
      <c r="AE28" s="220"/>
      <c r="AF28" s="220"/>
      <c r="AG28" s="220"/>
      <c r="AH28" s="220"/>
      <c r="AI28" s="220"/>
      <c r="AJ28" s="484"/>
      <c r="AK28" s="478"/>
      <c r="AL28" s="478"/>
      <c r="AM28" s="478"/>
      <c r="AN28" s="478"/>
      <c r="AO28" s="478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</row>
    <row r="29" spans="1:76" ht="14.25" customHeight="1">
      <c r="A29" s="102"/>
      <c r="B29" s="42" t="s">
        <v>937</v>
      </c>
      <c r="C29" s="102"/>
      <c r="D29" s="46"/>
      <c r="E29" s="480">
        <v>89236947.753999993</v>
      </c>
      <c r="F29" s="481">
        <v>100</v>
      </c>
      <c r="G29" s="480">
        <v>24434662.533999998</v>
      </c>
      <c r="H29" s="481">
        <f t="shared" si="7"/>
        <v>27.381777558505444</v>
      </c>
      <c r="I29" s="480">
        <v>22303203.748</v>
      </c>
      <c r="J29" s="481">
        <f t="shared" si="7"/>
        <v>24.993239133955331</v>
      </c>
      <c r="K29" s="480">
        <v>39402292.111999996</v>
      </c>
      <c r="L29" s="481">
        <f t="shared" si="8"/>
        <v>44.154683798263164</v>
      </c>
      <c r="M29" s="480">
        <v>779304.54300000006</v>
      </c>
      <c r="N29" s="481">
        <f t="shared" si="9"/>
        <v>0.87329807060222786</v>
      </c>
      <c r="O29" s="480">
        <v>2317484.8170000003</v>
      </c>
      <c r="P29" s="481">
        <f t="shared" si="10"/>
        <v>2.5970014386738374</v>
      </c>
      <c r="Q29" s="220"/>
      <c r="R29" s="482"/>
      <c r="S29" s="483"/>
      <c r="T29" s="482"/>
      <c r="U29" s="482"/>
      <c r="V29" s="220"/>
      <c r="W29" s="482"/>
      <c r="X29" s="220"/>
      <c r="Y29" s="482"/>
      <c r="Z29" s="482"/>
      <c r="AA29" s="220"/>
      <c r="AB29" s="482"/>
      <c r="AC29" s="220"/>
      <c r="AD29" s="482"/>
      <c r="AE29" s="220"/>
      <c r="AF29" s="220"/>
      <c r="AG29" s="220"/>
      <c r="AH29" s="220"/>
      <c r="AI29" s="220"/>
      <c r="AJ29" s="484"/>
      <c r="AK29" s="478"/>
      <c r="AL29" s="478"/>
      <c r="AM29" s="478"/>
      <c r="AN29" s="478"/>
      <c r="AO29" s="478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</row>
    <row r="30" spans="1:76" ht="14.25" customHeight="1">
      <c r="A30" s="1045" t="s">
        <v>724</v>
      </c>
      <c r="B30" s="1045"/>
      <c r="C30" s="1045"/>
      <c r="D30" s="2"/>
      <c r="E30" s="480"/>
      <c r="F30" s="485"/>
      <c r="G30" s="480"/>
      <c r="H30" s="486"/>
      <c r="I30" s="480"/>
      <c r="J30" s="486"/>
      <c r="K30" s="480"/>
      <c r="L30" s="486"/>
      <c r="M30" s="480"/>
      <c r="N30" s="486"/>
      <c r="O30" s="480"/>
      <c r="P30" s="486"/>
      <c r="Q30" s="220"/>
      <c r="R30" s="220"/>
      <c r="S30" s="483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484"/>
      <c r="AK30" s="478"/>
      <c r="AL30" s="478"/>
      <c r="AM30" s="478"/>
      <c r="AN30" s="478"/>
      <c r="AO30" s="478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</row>
    <row r="31" spans="1:76" ht="14.25" customHeight="1">
      <c r="A31" s="102"/>
      <c r="B31" s="62" t="s">
        <v>725</v>
      </c>
      <c r="C31" s="102"/>
      <c r="D31" s="46"/>
      <c r="E31" s="480">
        <v>32315022.308956634</v>
      </c>
      <c r="F31" s="481">
        <v>100</v>
      </c>
      <c r="G31" s="480">
        <v>15669334.233348798</v>
      </c>
      <c r="H31" s="481">
        <f t="shared" si="7"/>
        <v>48.489318941320327</v>
      </c>
      <c r="I31" s="480">
        <v>5834410.2666276442</v>
      </c>
      <c r="J31" s="481">
        <f t="shared" si="7"/>
        <v>18.054792631260362</v>
      </c>
      <c r="K31" s="480">
        <v>4925342.489182204</v>
      </c>
      <c r="L31" s="481">
        <f t="shared" ref="L31:L40" si="11">K31/$E31*100</f>
        <v>15.241649664023488</v>
      </c>
      <c r="M31" s="480">
        <v>732706.6116686092</v>
      </c>
      <c r="N31" s="481">
        <f t="shared" ref="N31:N40" si="12">M31/$E31*100</f>
        <v>2.2673869900610515</v>
      </c>
      <c r="O31" s="480">
        <v>5153228.7081293697</v>
      </c>
      <c r="P31" s="481">
        <f t="shared" ref="P31:P40" si="13">O31/$E31*100</f>
        <v>15.946851773334744</v>
      </c>
      <c r="Q31" s="220"/>
      <c r="R31" s="482"/>
      <c r="S31" s="483"/>
      <c r="T31" s="482"/>
      <c r="U31" s="482"/>
      <c r="V31" s="220"/>
      <c r="W31" s="482"/>
      <c r="X31" s="220"/>
      <c r="Y31" s="482"/>
      <c r="Z31" s="482"/>
      <c r="AA31" s="220"/>
      <c r="AB31" s="482"/>
      <c r="AC31" s="220"/>
      <c r="AD31" s="482"/>
      <c r="AE31" s="220"/>
      <c r="AF31" s="220"/>
      <c r="AG31" s="220"/>
      <c r="AH31" s="220"/>
      <c r="AI31" s="220"/>
      <c r="AJ31" s="484"/>
      <c r="AK31" s="478"/>
      <c r="AL31" s="478"/>
      <c r="AM31" s="478"/>
      <c r="AN31" s="478"/>
      <c r="AO31" s="478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</row>
    <row r="32" spans="1:76" ht="14.25" customHeight="1">
      <c r="A32" s="102"/>
      <c r="B32" s="62" t="s">
        <v>726</v>
      </c>
      <c r="C32" s="102"/>
      <c r="D32" s="46"/>
      <c r="E32" s="480">
        <v>17003030.444164742</v>
      </c>
      <c r="F32" s="481">
        <v>100</v>
      </c>
      <c r="G32" s="480">
        <v>6611031.663847452</v>
      </c>
      <c r="H32" s="481">
        <f t="shared" si="7"/>
        <v>38.88149048228216</v>
      </c>
      <c r="I32" s="480">
        <v>3239355.8816334694</v>
      </c>
      <c r="J32" s="481">
        <f t="shared" si="7"/>
        <v>19.051638425697117</v>
      </c>
      <c r="K32" s="480">
        <v>3871867.2217047922</v>
      </c>
      <c r="L32" s="481">
        <f t="shared" si="11"/>
        <v>22.771630236265182</v>
      </c>
      <c r="M32" s="480">
        <v>46456.671994350581</v>
      </c>
      <c r="N32" s="481">
        <f t="shared" si="12"/>
        <v>0.27322583551742102</v>
      </c>
      <c r="O32" s="480">
        <v>3234319.004984682</v>
      </c>
      <c r="P32" s="481">
        <f t="shared" si="13"/>
        <v>19.022015020238143</v>
      </c>
      <c r="Q32" s="220"/>
      <c r="R32" s="482"/>
      <c r="S32" s="483"/>
      <c r="T32" s="482"/>
      <c r="U32" s="482"/>
      <c r="V32" s="220"/>
      <c r="W32" s="482"/>
      <c r="X32" s="220"/>
      <c r="Y32" s="482"/>
      <c r="Z32" s="482"/>
      <c r="AA32" s="220"/>
      <c r="AB32" s="482"/>
      <c r="AC32" s="220"/>
      <c r="AD32" s="482"/>
      <c r="AE32" s="220"/>
      <c r="AF32" s="220"/>
      <c r="AG32" s="220"/>
      <c r="AH32" s="220"/>
      <c r="AI32" s="220"/>
      <c r="AJ32" s="484"/>
      <c r="AK32" s="478"/>
      <c r="AL32" s="478"/>
      <c r="AM32" s="478"/>
      <c r="AN32" s="478"/>
      <c r="AO32" s="478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</row>
    <row r="33" spans="1:76" ht="14.25" customHeight="1">
      <c r="A33" s="42"/>
      <c r="B33" s="62" t="s">
        <v>727</v>
      </c>
      <c r="C33" s="42"/>
      <c r="D33" s="46"/>
      <c r="E33" s="480">
        <v>44598985.959474936</v>
      </c>
      <c r="F33" s="481">
        <v>100</v>
      </c>
      <c r="G33" s="480">
        <v>11715718.910159864</v>
      </c>
      <c r="H33" s="481">
        <f t="shared" si="7"/>
        <v>26.269025311036003</v>
      </c>
      <c r="I33" s="480">
        <v>7841592.5729247425</v>
      </c>
      <c r="J33" s="481">
        <f t="shared" si="7"/>
        <v>17.582445888007499</v>
      </c>
      <c r="K33" s="480">
        <v>12856786.37567554</v>
      </c>
      <c r="L33" s="481">
        <f t="shared" si="11"/>
        <v>28.827530714168965</v>
      </c>
      <c r="M33" s="480">
        <v>251212.07622990699</v>
      </c>
      <c r="N33" s="481">
        <f t="shared" si="12"/>
        <v>0.5632685829632359</v>
      </c>
      <c r="O33" s="480">
        <v>11933676.024484865</v>
      </c>
      <c r="P33" s="481">
        <f t="shared" si="13"/>
        <v>26.757729503824262</v>
      </c>
      <c r="Q33" s="220"/>
      <c r="R33" s="482"/>
      <c r="S33" s="483"/>
      <c r="T33" s="482"/>
      <c r="U33" s="482"/>
      <c r="V33" s="220"/>
      <c r="W33" s="482"/>
      <c r="X33" s="220"/>
      <c r="Y33" s="482"/>
      <c r="Z33" s="482"/>
      <c r="AA33" s="220"/>
      <c r="AB33" s="482"/>
      <c r="AC33" s="220"/>
      <c r="AD33" s="482"/>
      <c r="AE33" s="220"/>
      <c r="AF33" s="220"/>
      <c r="AG33" s="220"/>
      <c r="AH33" s="220"/>
      <c r="AI33" s="220"/>
      <c r="AJ33" s="484"/>
      <c r="AK33" s="478"/>
      <c r="AL33" s="478"/>
      <c r="AM33" s="478"/>
      <c r="AN33" s="478"/>
      <c r="AO33" s="478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</row>
    <row r="34" spans="1:76" ht="14.25" customHeight="1">
      <c r="A34" s="42"/>
      <c r="B34" s="62" t="s">
        <v>728</v>
      </c>
      <c r="C34" s="42"/>
      <c r="D34" s="46"/>
      <c r="E34" s="480">
        <v>94125706.302896604</v>
      </c>
      <c r="F34" s="481">
        <v>100</v>
      </c>
      <c r="G34" s="480">
        <v>34632384.148046389</v>
      </c>
      <c r="H34" s="481">
        <f t="shared" si="7"/>
        <v>36.793757527406321</v>
      </c>
      <c r="I34" s="480">
        <v>16448974.803104077</v>
      </c>
      <c r="J34" s="481">
        <f t="shared" si="7"/>
        <v>17.475539307159366</v>
      </c>
      <c r="K34" s="480">
        <v>22373164.971870687</v>
      </c>
      <c r="L34" s="481">
        <f t="shared" si="11"/>
        <v>23.769452417040913</v>
      </c>
      <c r="M34" s="480">
        <v>2987175.004822209</v>
      </c>
      <c r="N34" s="481">
        <f t="shared" si="12"/>
        <v>3.1736016887984642</v>
      </c>
      <c r="O34" s="480">
        <v>17684007.375053238</v>
      </c>
      <c r="P34" s="481">
        <f t="shared" si="13"/>
        <v>18.78764905959493</v>
      </c>
      <c r="Q34" s="220"/>
      <c r="R34" s="482"/>
      <c r="S34" s="483"/>
      <c r="T34" s="482"/>
      <c r="U34" s="482"/>
      <c r="V34" s="220"/>
      <c r="W34" s="482"/>
      <c r="X34" s="220"/>
      <c r="Y34" s="482"/>
      <c r="Z34" s="482"/>
      <c r="AA34" s="220"/>
      <c r="AB34" s="482"/>
      <c r="AC34" s="220"/>
      <c r="AD34" s="482"/>
      <c r="AE34" s="220"/>
      <c r="AF34" s="220"/>
      <c r="AG34" s="220"/>
      <c r="AH34" s="220"/>
      <c r="AI34" s="220"/>
      <c r="AJ34" s="484"/>
      <c r="AK34" s="478"/>
      <c r="AL34" s="478"/>
      <c r="AM34" s="478"/>
      <c r="AN34" s="478"/>
      <c r="AO34" s="478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</row>
    <row r="35" spans="1:76" ht="14.25" customHeight="1">
      <c r="A35" s="42"/>
      <c r="B35" s="62" t="s">
        <v>729</v>
      </c>
      <c r="C35" s="42"/>
      <c r="D35" s="46"/>
      <c r="E35" s="480">
        <v>79749874.520931914</v>
      </c>
      <c r="F35" s="481">
        <v>100</v>
      </c>
      <c r="G35" s="480">
        <v>27329948.533849243</v>
      </c>
      <c r="H35" s="481">
        <f t="shared" si="7"/>
        <v>34.269581862070467</v>
      </c>
      <c r="I35" s="480">
        <v>12936825.312088076</v>
      </c>
      <c r="J35" s="481">
        <f t="shared" si="7"/>
        <v>16.22175005265062</v>
      </c>
      <c r="K35" s="480">
        <v>22347408.065066725</v>
      </c>
      <c r="L35" s="481">
        <f t="shared" si="11"/>
        <v>28.021872384515429</v>
      </c>
      <c r="M35" s="480">
        <v>2864818.5415924252</v>
      </c>
      <c r="N35" s="481">
        <f t="shared" si="12"/>
        <v>3.5922546070470589</v>
      </c>
      <c r="O35" s="480">
        <v>14270874.068335498</v>
      </c>
      <c r="P35" s="481">
        <f t="shared" si="13"/>
        <v>17.894541093716491</v>
      </c>
      <c r="Q35" s="220"/>
      <c r="R35" s="482"/>
      <c r="S35" s="483"/>
      <c r="T35" s="482"/>
      <c r="U35" s="482"/>
      <c r="V35" s="220"/>
      <c r="W35" s="482"/>
      <c r="X35" s="220"/>
      <c r="Y35" s="482"/>
      <c r="Z35" s="482"/>
      <c r="AA35" s="220"/>
      <c r="AB35" s="482"/>
      <c r="AC35" s="220"/>
      <c r="AD35" s="482"/>
      <c r="AE35" s="220"/>
      <c r="AF35" s="220"/>
      <c r="AG35" s="220"/>
      <c r="AH35" s="220"/>
      <c r="AI35" s="220"/>
      <c r="AJ35" s="484"/>
      <c r="AK35" s="478"/>
      <c r="AL35" s="478"/>
      <c r="AM35" s="478"/>
      <c r="AN35" s="478"/>
      <c r="AO35" s="478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</row>
    <row r="36" spans="1:76" ht="14.25" customHeight="1">
      <c r="A36" s="42"/>
      <c r="B36" s="62" t="s">
        <v>730</v>
      </c>
      <c r="C36" s="42"/>
      <c r="D36" s="46"/>
      <c r="E36" s="480">
        <v>132582872.40756901</v>
      </c>
      <c r="F36" s="481">
        <v>100</v>
      </c>
      <c r="G36" s="480">
        <v>55373897.876270764</v>
      </c>
      <c r="H36" s="481">
        <f t="shared" si="7"/>
        <v>41.765498718452513</v>
      </c>
      <c r="I36" s="480">
        <v>26014969.147842705</v>
      </c>
      <c r="J36" s="481">
        <f t="shared" si="7"/>
        <v>19.621666566304942</v>
      </c>
      <c r="K36" s="480">
        <v>29173545.275817998</v>
      </c>
      <c r="L36" s="481">
        <f t="shared" si="11"/>
        <v>22.004007566027443</v>
      </c>
      <c r="M36" s="480">
        <v>8472032.8704855833</v>
      </c>
      <c r="N36" s="481">
        <f t="shared" si="12"/>
        <v>6.3899904389173008</v>
      </c>
      <c r="O36" s="480">
        <v>13548427.237151915</v>
      </c>
      <c r="P36" s="481">
        <f t="shared" si="13"/>
        <v>10.21883671029777</v>
      </c>
      <c r="Q36" s="220"/>
      <c r="R36" s="482"/>
      <c r="S36" s="483"/>
      <c r="T36" s="482"/>
      <c r="U36" s="482"/>
      <c r="V36" s="220"/>
      <c r="W36" s="482"/>
      <c r="X36" s="220"/>
      <c r="Y36" s="482"/>
      <c r="Z36" s="482"/>
      <c r="AA36" s="220"/>
      <c r="AB36" s="482"/>
      <c r="AC36" s="220"/>
      <c r="AD36" s="482"/>
      <c r="AE36" s="220"/>
      <c r="AF36" s="220"/>
      <c r="AG36" s="220"/>
      <c r="AH36" s="220"/>
      <c r="AI36" s="220"/>
      <c r="AJ36" s="484"/>
      <c r="AK36" s="478"/>
      <c r="AL36" s="478"/>
      <c r="AM36" s="478"/>
      <c r="AN36" s="478"/>
      <c r="AO36" s="478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</row>
    <row r="37" spans="1:76" ht="14.25" customHeight="1">
      <c r="A37" s="42"/>
      <c r="B37" s="62" t="s">
        <v>731</v>
      </c>
      <c r="C37" s="42"/>
      <c r="D37" s="46"/>
      <c r="E37" s="480">
        <v>73453757.416459441</v>
      </c>
      <c r="F37" s="481">
        <v>100</v>
      </c>
      <c r="G37" s="480">
        <v>38785070.075136043</v>
      </c>
      <c r="H37" s="481">
        <f t="shared" si="7"/>
        <v>52.80202325830254</v>
      </c>
      <c r="I37" s="480">
        <v>12208256.852365557</v>
      </c>
      <c r="J37" s="481">
        <f t="shared" si="7"/>
        <v>16.620329962357982</v>
      </c>
      <c r="K37" s="480">
        <v>18001697.221742403</v>
      </c>
      <c r="L37" s="481">
        <f t="shared" si="11"/>
        <v>24.507523991834081</v>
      </c>
      <c r="M37" s="480">
        <v>238788.59299133389</v>
      </c>
      <c r="N37" s="481">
        <f t="shared" si="12"/>
        <v>0.32508696816893723</v>
      </c>
      <c r="O37" s="480">
        <v>4219944.674224074</v>
      </c>
      <c r="P37" s="481">
        <f t="shared" si="13"/>
        <v>5.7450358193364162</v>
      </c>
      <c r="Q37" s="220"/>
      <c r="R37" s="482"/>
      <c r="S37" s="483"/>
      <c r="T37" s="482"/>
      <c r="U37" s="482"/>
      <c r="V37" s="220"/>
      <c r="W37" s="482"/>
      <c r="X37" s="220"/>
      <c r="Y37" s="482"/>
      <c r="Z37" s="482"/>
      <c r="AA37" s="220"/>
      <c r="AB37" s="482"/>
      <c r="AC37" s="220"/>
      <c r="AD37" s="482"/>
      <c r="AE37" s="220"/>
      <c r="AF37" s="220"/>
      <c r="AG37" s="220"/>
      <c r="AH37" s="220"/>
      <c r="AI37" s="220"/>
      <c r="AJ37" s="484"/>
      <c r="AK37" s="478"/>
      <c r="AL37" s="478"/>
      <c r="AM37" s="478"/>
      <c r="AN37" s="478"/>
      <c r="AO37" s="478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</row>
    <row r="38" spans="1:76" ht="14.25" customHeight="1">
      <c r="A38" s="42"/>
      <c r="B38" s="62" t="s">
        <v>732</v>
      </c>
      <c r="C38" s="42"/>
      <c r="D38" s="46"/>
      <c r="E38" s="480">
        <v>60977526.024462067</v>
      </c>
      <c r="F38" s="481">
        <v>100</v>
      </c>
      <c r="G38" s="480">
        <v>27325069.740462076</v>
      </c>
      <c r="H38" s="481">
        <f t="shared" si="7"/>
        <v>44.811706085780209</v>
      </c>
      <c r="I38" s="480">
        <v>13433651.528000001</v>
      </c>
      <c r="J38" s="481">
        <f t="shared" si="7"/>
        <v>22.030496157897396</v>
      </c>
      <c r="K38" s="480">
        <v>14323802.630000005</v>
      </c>
      <c r="L38" s="481">
        <f t="shared" si="11"/>
        <v>23.490298088272375</v>
      </c>
      <c r="M38" s="480">
        <v>1171870.2490000001</v>
      </c>
      <c r="N38" s="481">
        <f t="shared" si="12"/>
        <v>1.9218068121194132</v>
      </c>
      <c r="O38" s="480">
        <v>4723131.8770000003</v>
      </c>
      <c r="P38" s="481">
        <f t="shared" si="13"/>
        <v>7.7456928559306322</v>
      </c>
      <c r="Q38" s="220"/>
      <c r="R38" s="482"/>
      <c r="S38" s="483"/>
      <c r="T38" s="482"/>
      <c r="U38" s="482"/>
      <c r="V38" s="220"/>
      <c r="W38" s="482"/>
      <c r="X38" s="220"/>
      <c r="Y38" s="482"/>
      <c r="Z38" s="482"/>
      <c r="AA38" s="220"/>
      <c r="AB38" s="482"/>
      <c r="AC38" s="220"/>
      <c r="AD38" s="482"/>
      <c r="AE38" s="220"/>
      <c r="AF38" s="220"/>
      <c r="AG38" s="220"/>
      <c r="AH38" s="220"/>
      <c r="AI38" s="220"/>
      <c r="AJ38" s="484"/>
      <c r="AK38" s="478"/>
      <c r="AL38" s="478"/>
      <c r="AM38" s="478"/>
      <c r="AN38" s="478"/>
      <c r="AO38" s="478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</row>
    <row r="39" spans="1:76" ht="14.25" customHeight="1">
      <c r="A39" s="42"/>
      <c r="B39" s="62" t="s">
        <v>733</v>
      </c>
      <c r="C39" s="42"/>
      <c r="D39" s="46"/>
      <c r="E39" s="480">
        <v>77053358.503000006</v>
      </c>
      <c r="F39" s="481">
        <v>100</v>
      </c>
      <c r="G39" s="480">
        <v>23624168.485999998</v>
      </c>
      <c r="H39" s="481">
        <f t="shared" si="7"/>
        <v>30.659492259614112</v>
      </c>
      <c r="I39" s="480">
        <v>20713063.118000001</v>
      </c>
      <c r="J39" s="481">
        <f t="shared" si="7"/>
        <v>26.881453995536813</v>
      </c>
      <c r="K39" s="480">
        <v>19635752.438999999</v>
      </c>
      <c r="L39" s="481">
        <f t="shared" si="11"/>
        <v>25.483318080464329</v>
      </c>
      <c r="M39" s="480">
        <v>3835773.8990000002</v>
      </c>
      <c r="N39" s="481">
        <f t="shared" si="12"/>
        <v>4.9780748996822215</v>
      </c>
      <c r="O39" s="480">
        <v>9244600.5610000007</v>
      </c>
      <c r="P39" s="481">
        <f t="shared" si="13"/>
        <v>11.997660764702514</v>
      </c>
      <c r="Q39" s="220"/>
      <c r="R39" s="482"/>
      <c r="S39" s="483"/>
      <c r="T39" s="482"/>
      <c r="U39" s="482"/>
      <c r="V39" s="220"/>
      <c r="W39" s="482"/>
      <c r="X39" s="220"/>
      <c r="Y39" s="482"/>
      <c r="Z39" s="482"/>
      <c r="AA39" s="220"/>
      <c r="AB39" s="482"/>
      <c r="AC39" s="220"/>
      <c r="AD39" s="482"/>
      <c r="AE39" s="220"/>
      <c r="AF39" s="220"/>
      <c r="AG39" s="220"/>
      <c r="AH39" s="220"/>
      <c r="AI39" s="220"/>
      <c r="AJ39" s="484"/>
      <c r="AK39" s="478"/>
      <c r="AL39" s="478"/>
      <c r="AM39" s="478"/>
      <c r="AN39" s="478"/>
      <c r="AO39" s="478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</row>
    <row r="40" spans="1:76" ht="14.25" customHeight="1">
      <c r="A40" s="42"/>
      <c r="B40" s="62" t="s">
        <v>734</v>
      </c>
      <c r="C40" s="42"/>
      <c r="D40" s="46"/>
      <c r="E40" s="480">
        <v>94600752.049999982</v>
      </c>
      <c r="F40" s="481">
        <v>100</v>
      </c>
      <c r="G40" s="480">
        <v>31332359.759999998</v>
      </c>
      <c r="H40" s="481">
        <f t="shared" si="7"/>
        <v>33.120624393598575</v>
      </c>
      <c r="I40" s="480">
        <v>20602501.007999998</v>
      </c>
      <c r="J40" s="481">
        <f t="shared" si="7"/>
        <v>21.778369158324256</v>
      </c>
      <c r="K40" s="480">
        <v>41560191.144000001</v>
      </c>
      <c r="L40" s="481">
        <f t="shared" si="11"/>
        <v>43.932199526314456</v>
      </c>
      <c r="M40" s="480">
        <v>779304.54300000006</v>
      </c>
      <c r="N40" s="481">
        <f t="shared" si="12"/>
        <v>0.82378260860770847</v>
      </c>
      <c r="O40" s="480">
        <v>326395.59500000003</v>
      </c>
      <c r="P40" s="481">
        <f t="shared" si="13"/>
        <v>0.34502431315502435</v>
      </c>
      <c r="Q40" s="220"/>
      <c r="R40" s="482"/>
      <c r="S40" s="483"/>
      <c r="T40" s="482"/>
      <c r="U40" s="482"/>
      <c r="V40" s="220"/>
      <c r="W40" s="482"/>
      <c r="X40" s="220"/>
      <c r="Y40" s="482"/>
      <c r="Z40" s="482"/>
      <c r="AA40" s="220"/>
      <c r="AB40" s="482"/>
      <c r="AC40" s="220"/>
      <c r="AD40" s="482"/>
      <c r="AE40" s="220"/>
      <c r="AF40" s="220"/>
      <c r="AG40" s="220"/>
      <c r="AH40" s="220"/>
      <c r="AI40" s="220"/>
      <c r="AJ40" s="484"/>
      <c r="AK40" s="478"/>
      <c r="AL40" s="478"/>
      <c r="AM40" s="478"/>
      <c r="AN40" s="478"/>
      <c r="AO40" s="478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</row>
    <row r="41" spans="1:76" ht="14.25" customHeight="1">
      <c r="A41" s="1045" t="s">
        <v>735</v>
      </c>
      <c r="B41" s="1045"/>
      <c r="C41" s="1045"/>
      <c r="D41" s="46"/>
      <c r="E41" s="480"/>
      <c r="F41" s="485"/>
      <c r="G41" s="480"/>
      <c r="H41" s="486"/>
      <c r="I41" s="480"/>
      <c r="J41" s="486"/>
      <c r="K41" s="480"/>
      <c r="L41" s="486"/>
      <c r="M41" s="480"/>
      <c r="N41" s="486"/>
      <c r="O41" s="480"/>
      <c r="P41" s="486"/>
      <c r="Q41" s="220"/>
      <c r="R41" s="220"/>
      <c r="S41" s="483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484"/>
      <c r="AK41" s="478"/>
      <c r="AL41" s="478"/>
      <c r="AM41" s="478"/>
      <c r="AN41" s="478"/>
      <c r="AO41" s="478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</row>
    <row r="42" spans="1:76" ht="14.25" customHeight="1">
      <c r="A42" s="42"/>
      <c r="B42" s="62" t="s">
        <v>725</v>
      </c>
      <c r="C42" s="42"/>
      <c r="D42" s="46"/>
      <c r="E42" s="480">
        <v>19558372.714715652</v>
      </c>
      <c r="F42" s="481">
        <v>100</v>
      </c>
      <c r="G42" s="480">
        <v>8031102.0942573035</v>
      </c>
      <c r="H42" s="481">
        <f t="shared" si="7"/>
        <v>41.062220315572219</v>
      </c>
      <c r="I42" s="480">
        <v>2838256.9584421823</v>
      </c>
      <c r="J42" s="481">
        <f t="shared" si="7"/>
        <v>14.511723443672221</v>
      </c>
      <c r="K42" s="480">
        <v>3993717.7745358278</v>
      </c>
      <c r="L42" s="481">
        <f t="shared" ref="L42:L51" si="14">K42/$E42*100</f>
        <v>20.419478822647491</v>
      </c>
      <c r="M42" s="480">
        <v>477532.39075059455</v>
      </c>
      <c r="N42" s="481">
        <f t="shared" ref="N42:N51" si="15">M42/$E42*100</f>
        <v>2.441575266593119</v>
      </c>
      <c r="O42" s="480">
        <v>4217763.4967297483</v>
      </c>
      <c r="P42" s="481">
        <f t="shared" ref="P42:P51" si="16">O42/$E42*100</f>
        <v>21.565002151514975</v>
      </c>
      <c r="Q42" s="220"/>
      <c r="R42" s="482"/>
      <c r="S42" s="483"/>
      <c r="T42" s="482"/>
      <c r="U42" s="482"/>
      <c r="V42" s="220"/>
      <c r="W42" s="482"/>
      <c r="X42" s="220"/>
      <c r="Y42" s="482"/>
      <c r="Z42" s="482"/>
      <c r="AA42" s="220"/>
      <c r="AB42" s="482"/>
      <c r="AC42" s="220"/>
      <c r="AD42" s="482"/>
      <c r="AE42" s="220"/>
      <c r="AF42" s="220"/>
      <c r="AG42" s="220"/>
      <c r="AH42" s="220"/>
      <c r="AI42" s="220"/>
      <c r="AJ42" s="484"/>
      <c r="AK42" s="478"/>
      <c r="AL42" s="478"/>
      <c r="AM42" s="478"/>
      <c r="AN42" s="478"/>
      <c r="AO42" s="478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</row>
    <row r="43" spans="1:76" ht="14.25" customHeight="1">
      <c r="A43" s="42"/>
      <c r="B43" s="62" t="s">
        <v>726</v>
      </c>
      <c r="C43" s="42"/>
      <c r="D43" s="46"/>
      <c r="E43" s="480">
        <v>17379380.320713229</v>
      </c>
      <c r="F43" s="481">
        <v>100</v>
      </c>
      <c r="G43" s="480">
        <v>5942021.5069635864</v>
      </c>
      <c r="H43" s="481">
        <f t="shared" si="7"/>
        <v>34.190065452919058</v>
      </c>
      <c r="I43" s="480">
        <v>3553929.0673924382</v>
      </c>
      <c r="J43" s="481">
        <f t="shared" si="7"/>
        <v>20.449112694523215</v>
      </c>
      <c r="K43" s="480">
        <v>4110362.5587031054</v>
      </c>
      <c r="L43" s="481">
        <f t="shared" si="14"/>
        <v>23.650800447725175</v>
      </c>
      <c r="M43" s="480">
        <v>123048.488330597</v>
      </c>
      <c r="N43" s="481">
        <f t="shared" si="15"/>
        <v>0.70801424481138941</v>
      </c>
      <c r="O43" s="480">
        <v>3650018.6993235075</v>
      </c>
      <c r="P43" s="481">
        <f t="shared" si="16"/>
        <v>21.002007160021197</v>
      </c>
      <c r="Q43" s="220"/>
      <c r="R43" s="482"/>
      <c r="S43" s="483"/>
      <c r="T43" s="482"/>
      <c r="U43" s="482"/>
      <c r="V43" s="220"/>
      <c r="W43" s="482"/>
      <c r="X43" s="220"/>
      <c r="Y43" s="482"/>
      <c r="Z43" s="482"/>
      <c r="AA43" s="220"/>
      <c r="AB43" s="482"/>
      <c r="AC43" s="220"/>
      <c r="AD43" s="482"/>
      <c r="AE43" s="220"/>
      <c r="AF43" s="220"/>
      <c r="AG43" s="220"/>
      <c r="AH43" s="220"/>
      <c r="AI43" s="220"/>
      <c r="AJ43" s="487"/>
      <c r="AK43" s="478"/>
      <c r="AL43" s="478"/>
      <c r="AM43" s="478"/>
      <c r="AN43" s="478"/>
      <c r="AO43" s="478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</row>
    <row r="44" spans="1:76" ht="14.25" customHeight="1">
      <c r="A44" s="42"/>
      <c r="B44" s="62" t="s">
        <v>727</v>
      </c>
      <c r="C44" s="42"/>
      <c r="D44" s="46"/>
      <c r="E44" s="480">
        <v>47760044.731274493</v>
      </c>
      <c r="F44" s="481">
        <v>100</v>
      </c>
      <c r="G44" s="480">
        <v>16210605.375608915</v>
      </c>
      <c r="H44" s="481">
        <f t="shared" si="7"/>
        <v>33.941771760933456</v>
      </c>
      <c r="I44" s="480">
        <v>8371294.6312753698</v>
      </c>
      <c r="J44" s="481">
        <f t="shared" si="7"/>
        <v>17.527819913857059</v>
      </c>
      <c r="K44" s="480">
        <v>12092417.988942852</v>
      </c>
      <c r="L44" s="481">
        <f t="shared" si="14"/>
        <v>25.319109429192871</v>
      </c>
      <c r="M44" s="480">
        <v>182847.58565157437</v>
      </c>
      <c r="N44" s="481">
        <f t="shared" si="15"/>
        <v>0.38284634505763165</v>
      </c>
      <c r="O44" s="480">
        <v>10902879.149795782</v>
      </c>
      <c r="P44" s="481">
        <f t="shared" si="16"/>
        <v>22.828452550958982</v>
      </c>
      <c r="Q44" s="220"/>
      <c r="R44" s="482"/>
      <c r="S44" s="483"/>
      <c r="T44" s="482"/>
      <c r="U44" s="482"/>
      <c r="V44" s="220"/>
      <c r="W44" s="482"/>
      <c r="X44" s="220"/>
      <c r="Y44" s="482"/>
      <c r="Z44" s="482"/>
      <c r="AA44" s="220"/>
      <c r="AB44" s="482"/>
      <c r="AC44" s="220"/>
      <c r="AD44" s="482"/>
      <c r="AE44" s="220"/>
      <c r="AF44" s="220"/>
      <c r="AG44" s="220"/>
      <c r="AH44" s="220"/>
      <c r="AI44" s="220"/>
      <c r="AJ44" s="484"/>
      <c r="AK44" s="478"/>
      <c r="AL44" s="478"/>
      <c r="AM44" s="478"/>
      <c r="AN44" s="478"/>
      <c r="AO44" s="478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</row>
    <row r="45" spans="1:76" ht="14.25" customHeight="1">
      <c r="A45" s="102"/>
      <c r="B45" s="62" t="s">
        <v>728</v>
      </c>
      <c r="C45" s="102"/>
      <c r="D45" s="46"/>
      <c r="E45" s="480">
        <v>90135925.547662213</v>
      </c>
      <c r="F45" s="481">
        <v>100</v>
      </c>
      <c r="G45" s="480">
        <v>29619785.975977361</v>
      </c>
      <c r="H45" s="481">
        <f t="shared" si="7"/>
        <v>32.861243500866884</v>
      </c>
      <c r="I45" s="480">
        <v>17306614.338707909</v>
      </c>
      <c r="J45" s="481">
        <f t="shared" si="7"/>
        <v>19.200573171633426</v>
      </c>
      <c r="K45" s="480">
        <v>21677235.51049158</v>
      </c>
      <c r="L45" s="481">
        <f t="shared" si="14"/>
        <v>24.049495668659947</v>
      </c>
      <c r="M45" s="480">
        <v>2968141.4636439905</v>
      </c>
      <c r="N45" s="481">
        <f t="shared" si="15"/>
        <v>3.2929616527590793</v>
      </c>
      <c r="O45" s="480">
        <v>18564148.258841366</v>
      </c>
      <c r="P45" s="481">
        <f t="shared" si="16"/>
        <v>20.595726006080657</v>
      </c>
      <c r="Q45" s="220"/>
      <c r="R45" s="482"/>
      <c r="S45" s="483"/>
      <c r="T45" s="482"/>
      <c r="U45" s="482"/>
      <c r="V45" s="220"/>
      <c r="W45" s="482"/>
      <c r="X45" s="220"/>
      <c r="Y45" s="482"/>
      <c r="Z45" s="482"/>
      <c r="AA45" s="220"/>
      <c r="AB45" s="482"/>
      <c r="AC45" s="220"/>
      <c r="AD45" s="482"/>
      <c r="AE45" s="220"/>
      <c r="AF45" s="220"/>
      <c r="AG45" s="220"/>
      <c r="AH45" s="220"/>
      <c r="AI45" s="220"/>
      <c r="AJ45" s="484"/>
      <c r="AK45" s="478"/>
      <c r="AL45" s="478"/>
      <c r="AM45" s="478"/>
      <c r="AN45" s="478"/>
      <c r="AO45" s="478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</row>
    <row r="46" spans="1:76" ht="14.25" customHeight="1">
      <c r="A46" s="102"/>
      <c r="B46" s="62" t="s">
        <v>729</v>
      </c>
      <c r="C46" s="102"/>
      <c r="D46" s="46"/>
      <c r="E46" s="480">
        <v>79984615.506862342</v>
      </c>
      <c r="F46" s="481">
        <v>100</v>
      </c>
      <c r="G46" s="480">
        <v>28397194.155138891</v>
      </c>
      <c r="H46" s="481">
        <f t="shared" si="7"/>
        <v>35.50332020124862</v>
      </c>
      <c r="I46" s="480">
        <v>12275899.918676462</v>
      </c>
      <c r="J46" s="481">
        <f t="shared" si="7"/>
        <v>15.347826379965834</v>
      </c>
      <c r="K46" s="480">
        <v>23555559.871520597</v>
      </c>
      <c r="L46" s="481">
        <f t="shared" si="14"/>
        <v>29.450113277721051</v>
      </c>
      <c r="M46" s="480">
        <v>3463765.683265062</v>
      </c>
      <c r="N46" s="481">
        <f t="shared" si="15"/>
        <v>4.3305398935972708</v>
      </c>
      <c r="O46" s="480">
        <v>12292195.87826135</v>
      </c>
      <c r="P46" s="481">
        <f t="shared" si="16"/>
        <v>15.368200247467254</v>
      </c>
      <c r="Q46" s="220"/>
      <c r="R46" s="482"/>
      <c r="S46" s="483"/>
      <c r="T46" s="482"/>
      <c r="U46" s="482"/>
      <c r="V46" s="220"/>
      <c r="W46" s="482"/>
      <c r="X46" s="220"/>
      <c r="Y46" s="482"/>
      <c r="Z46" s="482"/>
      <c r="AA46" s="220"/>
      <c r="AB46" s="482"/>
      <c r="AC46" s="220"/>
      <c r="AD46" s="482"/>
      <c r="AE46" s="220"/>
      <c r="AF46" s="220"/>
      <c r="AG46" s="220"/>
      <c r="AH46" s="220"/>
      <c r="AI46" s="220"/>
      <c r="AJ46" s="484"/>
      <c r="AK46" s="478"/>
      <c r="AL46" s="478"/>
      <c r="AM46" s="478"/>
      <c r="AN46" s="478"/>
      <c r="AO46" s="478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</row>
    <row r="47" spans="1:76" ht="14.25" customHeight="1">
      <c r="A47" s="102"/>
      <c r="B47" s="62" t="s">
        <v>730</v>
      </c>
      <c r="C47" s="102"/>
      <c r="D47" s="46"/>
      <c r="E47" s="480">
        <v>137982019.74891642</v>
      </c>
      <c r="F47" s="481">
        <v>100</v>
      </c>
      <c r="G47" s="480">
        <v>57957258.749556258</v>
      </c>
      <c r="H47" s="481">
        <f t="shared" si="7"/>
        <v>42.003486291199479</v>
      </c>
      <c r="I47" s="480">
        <v>26151214.187024329</v>
      </c>
      <c r="J47" s="481">
        <f t="shared" si="7"/>
        <v>18.952624577181329</v>
      </c>
      <c r="K47" s="480">
        <v>33500882.967204191</v>
      </c>
      <c r="L47" s="481">
        <f t="shared" si="14"/>
        <v>24.279165523279911</v>
      </c>
      <c r="M47" s="480">
        <v>5398152.2076641954</v>
      </c>
      <c r="N47" s="481">
        <f t="shared" si="15"/>
        <v>3.9122142272501326</v>
      </c>
      <c r="O47" s="480">
        <v>14974511.637467422</v>
      </c>
      <c r="P47" s="481">
        <f t="shared" si="16"/>
        <v>10.852509381089138</v>
      </c>
      <c r="Q47" s="220"/>
      <c r="R47" s="482"/>
      <c r="S47" s="483"/>
      <c r="T47" s="482"/>
      <c r="U47" s="482"/>
      <c r="V47" s="220"/>
      <c r="W47" s="482"/>
      <c r="X47" s="220"/>
      <c r="Y47" s="482"/>
      <c r="Z47" s="482"/>
      <c r="AA47" s="220"/>
      <c r="AB47" s="482"/>
      <c r="AC47" s="220"/>
      <c r="AD47" s="482"/>
      <c r="AE47" s="220"/>
      <c r="AF47" s="220"/>
      <c r="AG47" s="220"/>
      <c r="AH47" s="220"/>
      <c r="AI47" s="220"/>
      <c r="AJ47" s="484"/>
      <c r="AK47" s="478"/>
      <c r="AL47" s="478"/>
      <c r="AM47" s="478"/>
      <c r="AN47" s="478"/>
      <c r="AO47" s="478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</row>
    <row r="48" spans="1:76" ht="14.25" customHeight="1">
      <c r="A48" s="102"/>
      <c r="B48" s="62" t="s">
        <v>731</v>
      </c>
      <c r="C48" s="102"/>
      <c r="D48" s="46"/>
      <c r="E48" s="480">
        <v>69954440.224710912</v>
      </c>
      <c r="F48" s="481">
        <v>100</v>
      </c>
      <c r="G48" s="480">
        <v>37283757.720555693</v>
      </c>
      <c r="H48" s="481">
        <f t="shared" si="7"/>
        <v>53.297199721405917</v>
      </c>
      <c r="I48" s="480">
        <v>11503352.847192582</v>
      </c>
      <c r="J48" s="481">
        <f t="shared" si="7"/>
        <v>16.444063893930071</v>
      </c>
      <c r="K48" s="480">
        <v>13607144.383233627</v>
      </c>
      <c r="L48" s="481">
        <f t="shared" si="14"/>
        <v>19.451437735080322</v>
      </c>
      <c r="M48" s="480">
        <v>2198404.0204784032</v>
      </c>
      <c r="N48" s="481">
        <f t="shared" si="15"/>
        <v>3.1426225603644138</v>
      </c>
      <c r="O48" s="480">
        <v>5361781.2532505775</v>
      </c>
      <c r="P48" s="481">
        <f t="shared" si="16"/>
        <v>7.6646760892192312</v>
      </c>
      <c r="Q48" s="220"/>
      <c r="R48" s="482"/>
      <c r="S48" s="483"/>
      <c r="T48" s="482"/>
      <c r="U48" s="482"/>
      <c r="V48" s="220"/>
      <c r="W48" s="482"/>
      <c r="X48" s="220"/>
      <c r="Y48" s="482"/>
      <c r="Z48" s="482"/>
      <c r="AA48" s="220"/>
      <c r="AB48" s="482"/>
      <c r="AC48" s="220"/>
      <c r="AD48" s="482"/>
      <c r="AE48" s="220"/>
      <c r="AF48" s="220"/>
      <c r="AG48" s="220"/>
      <c r="AH48" s="220"/>
      <c r="AI48" s="220"/>
      <c r="AJ48" s="478"/>
      <c r="AK48" s="478"/>
      <c r="AL48" s="478"/>
      <c r="AM48" s="478"/>
      <c r="AN48" s="478"/>
      <c r="AO48" s="478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</row>
    <row r="49" spans="1:76" ht="14.25" customHeight="1">
      <c r="A49" s="102"/>
      <c r="B49" s="62" t="s">
        <v>732</v>
      </c>
      <c r="C49" s="102"/>
      <c r="D49" s="46"/>
      <c r="E49" s="480">
        <v>64681927.834060095</v>
      </c>
      <c r="F49" s="481">
        <v>100</v>
      </c>
      <c r="G49" s="480">
        <v>30156786.21106267</v>
      </c>
      <c r="H49" s="481">
        <f t="shared" si="7"/>
        <v>46.623202524867793</v>
      </c>
      <c r="I49" s="480">
        <v>15495006.772875002</v>
      </c>
      <c r="J49" s="481">
        <f t="shared" si="7"/>
        <v>23.955697196637463</v>
      </c>
      <c r="K49" s="480">
        <v>12739905.785428578</v>
      </c>
      <c r="L49" s="481">
        <f t="shared" si="14"/>
        <v>19.69623697381515</v>
      </c>
      <c r="M49" s="480">
        <v>1953168.7790000001</v>
      </c>
      <c r="N49" s="481">
        <f t="shared" si="15"/>
        <v>3.0196514612409309</v>
      </c>
      <c r="O49" s="480">
        <v>4337060.2856938774</v>
      </c>
      <c r="P49" s="481">
        <f t="shared" si="16"/>
        <v>6.7052118434387102</v>
      </c>
      <c r="Q49" s="220"/>
      <c r="R49" s="482"/>
      <c r="S49" s="483"/>
      <c r="T49" s="482"/>
      <c r="U49" s="482"/>
      <c r="V49" s="220"/>
      <c r="W49" s="482"/>
      <c r="X49" s="220"/>
      <c r="Y49" s="482"/>
      <c r="Z49" s="482"/>
      <c r="AA49" s="220"/>
      <c r="AB49" s="482"/>
      <c r="AC49" s="220"/>
      <c r="AD49" s="482"/>
      <c r="AE49" s="220"/>
      <c r="AF49" s="220"/>
      <c r="AG49" s="220"/>
      <c r="AH49" s="220"/>
      <c r="AI49" s="220"/>
      <c r="AJ49" s="478"/>
      <c r="AK49" s="478"/>
      <c r="AL49" s="478"/>
      <c r="AM49" s="478"/>
      <c r="AN49" s="478"/>
      <c r="AO49" s="478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</row>
    <row r="50" spans="1:76" ht="14.25" customHeight="1">
      <c r="A50" s="102"/>
      <c r="B50" s="62" t="s">
        <v>733</v>
      </c>
      <c r="C50" s="102"/>
      <c r="D50" s="46"/>
      <c r="E50" s="480">
        <v>90580753.149000019</v>
      </c>
      <c r="F50" s="481">
        <v>100</v>
      </c>
      <c r="G50" s="480">
        <v>30698225.239999995</v>
      </c>
      <c r="H50" s="481">
        <f t="shared" si="7"/>
        <v>33.890450424388959</v>
      </c>
      <c r="I50" s="480">
        <v>24154693.936000001</v>
      </c>
      <c r="J50" s="481">
        <f t="shared" si="7"/>
        <v>26.666475047151515</v>
      </c>
      <c r="K50" s="480">
        <v>22585390.594999999</v>
      </c>
      <c r="L50" s="481">
        <f t="shared" si="14"/>
        <v>24.933984107913474</v>
      </c>
      <c r="M50" s="480">
        <v>3835773.8990000002</v>
      </c>
      <c r="N50" s="481">
        <f t="shared" si="15"/>
        <v>4.234645623546955</v>
      </c>
      <c r="O50" s="480">
        <v>9306669.4790000003</v>
      </c>
      <c r="P50" s="481">
        <f t="shared" si="16"/>
        <v>10.274444796999067</v>
      </c>
      <c r="Q50" s="220"/>
      <c r="R50" s="482"/>
      <c r="S50" s="483"/>
      <c r="T50" s="482"/>
      <c r="U50" s="482"/>
      <c r="V50" s="220"/>
      <c r="W50" s="482"/>
      <c r="X50" s="220"/>
      <c r="Y50" s="482"/>
      <c r="Z50" s="482"/>
      <c r="AA50" s="220"/>
      <c r="AB50" s="482"/>
      <c r="AC50" s="220"/>
      <c r="AD50" s="482"/>
      <c r="AE50" s="220"/>
      <c r="AF50" s="220"/>
      <c r="AG50" s="220"/>
      <c r="AH50" s="220"/>
      <c r="AI50" s="220"/>
      <c r="AJ50" s="478"/>
      <c r="AK50" s="478"/>
      <c r="AL50" s="478"/>
      <c r="AM50" s="478"/>
      <c r="AN50" s="478"/>
      <c r="AO50" s="478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</row>
    <row r="51" spans="1:76" ht="14.25" customHeight="1">
      <c r="A51" s="102"/>
      <c r="B51" s="62" t="s">
        <v>734</v>
      </c>
      <c r="C51" s="102"/>
      <c r="D51" s="46"/>
      <c r="E51" s="480">
        <v>88443406.159999996</v>
      </c>
      <c r="F51" s="481">
        <v>100</v>
      </c>
      <c r="G51" s="480">
        <v>28102246.397999998</v>
      </c>
      <c r="H51" s="481">
        <f t="shared" si="7"/>
        <v>31.774269691921596</v>
      </c>
      <c r="I51" s="480">
        <v>17623337.832999997</v>
      </c>
      <c r="J51" s="481">
        <f t="shared" si="7"/>
        <v>19.926118405162065</v>
      </c>
      <c r="K51" s="480">
        <v>41206940.398999996</v>
      </c>
      <c r="L51" s="481">
        <f t="shared" si="14"/>
        <v>46.591308711532328</v>
      </c>
      <c r="M51" s="480">
        <v>779304.54300000006</v>
      </c>
      <c r="N51" s="481">
        <f t="shared" si="15"/>
        <v>0.88113357098683687</v>
      </c>
      <c r="O51" s="480">
        <v>731576.98700000008</v>
      </c>
      <c r="P51" s="481">
        <f t="shared" si="16"/>
        <v>0.82716962039717101</v>
      </c>
      <c r="Q51" s="220"/>
      <c r="R51" s="482"/>
      <c r="S51" s="483"/>
      <c r="T51" s="482"/>
      <c r="U51" s="482"/>
      <c r="V51" s="220"/>
      <c r="W51" s="482"/>
      <c r="X51" s="220"/>
      <c r="Y51" s="482"/>
      <c r="Z51" s="482"/>
      <c r="AA51" s="220"/>
      <c r="AB51" s="482"/>
      <c r="AC51" s="220"/>
      <c r="AD51" s="482"/>
      <c r="AE51" s="220"/>
      <c r="AF51" s="220"/>
      <c r="AG51" s="220"/>
      <c r="AH51" s="220"/>
      <c r="AI51" s="220"/>
      <c r="AJ51" s="478"/>
      <c r="AK51" s="478"/>
      <c r="AL51" s="478"/>
      <c r="AM51" s="478"/>
      <c r="AN51" s="478"/>
      <c r="AO51" s="478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</row>
    <row r="52" spans="1:76" ht="14.25" customHeight="1">
      <c r="A52" s="1045" t="s">
        <v>736</v>
      </c>
      <c r="B52" s="1045"/>
      <c r="C52" s="1045"/>
      <c r="D52" s="2"/>
      <c r="E52" s="480"/>
      <c r="F52" s="485"/>
      <c r="G52" s="480"/>
      <c r="H52" s="486"/>
      <c r="I52" s="480"/>
      <c r="J52" s="486"/>
      <c r="K52" s="480"/>
      <c r="L52" s="486"/>
      <c r="M52" s="480"/>
      <c r="N52" s="486"/>
      <c r="O52" s="480"/>
      <c r="P52" s="486"/>
      <c r="Q52" s="220"/>
      <c r="R52" s="220"/>
      <c r="S52" s="483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478"/>
      <c r="AK52" s="478"/>
      <c r="AL52" s="478"/>
      <c r="AM52" s="478"/>
      <c r="AN52" s="478"/>
      <c r="AO52" s="478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</row>
    <row r="53" spans="1:76" ht="14.25" customHeight="1">
      <c r="A53" s="44"/>
      <c r="B53" s="62" t="s">
        <v>725</v>
      </c>
      <c r="C53" s="44"/>
      <c r="D53" s="231"/>
      <c r="E53" s="480">
        <v>20853357.477172542</v>
      </c>
      <c r="F53" s="481">
        <v>100</v>
      </c>
      <c r="G53" s="480">
        <v>5129140.9452337408</v>
      </c>
      <c r="H53" s="481">
        <f t="shared" si="7"/>
        <v>24.596235646218773</v>
      </c>
      <c r="I53" s="480">
        <v>3230074.6279108138</v>
      </c>
      <c r="J53" s="481">
        <f t="shared" si="7"/>
        <v>15.48947037160163</v>
      </c>
      <c r="K53" s="480">
        <v>4814495.6581769334</v>
      </c>
      <c r="L53" s="481">
        <f t="shared" ref="L53:L62" si="17">K53/$E53*100</f>
        <v>23.087388510206079</v>
      </c>
      <c r="M53" s="480">
        <v>420988.75924740639</v>
      </c>
      <c r="N53" s="481">
        <f t="shared" ref="N53:N62" si="18">M53/$E53*100</f>
        <v>2.0188056513597314</v>
      </c>
      <c r="O53" s="480">
        <v>7258657.4866036456</v>
      </c>
      <c r="P53" s="481">
        <f t="shared" ref="P53:P62" si="19">O53/$E53*100</f>
        <v>34.808099820613783</v>
      </c>
      <c r="Q53" s="220"/>
      <c r="R53" s="482"/>
      <c r="S53" s="483"/>
      <c r="T53" s="482"/>
      <c r="U53" s="482"/>
      <c r="V53" s="220"/>
      <c r="W53" s="482"/>
      <c r="X53" s="220"/>
      <c r="Y53" s="482"/>
      <c r="Z53" s="482"/>
      <c r="AA53" s="220"/>
      <c r="AB53" s="482"/>
      <c r="AC53" s="220"/>
      <c r="AD53" s="482"/>
      <c r="AE53" s="220"/>
      <c r="AF53" s="220"/>
      <c r="AG53" s="220"/>
      <c r="AH53" s="220"/>
      <c r="AI53" s="220"/>
      <c r="AJ53" s="478"/>
      <c r="AK53" s="478"/>
      <c r="AL53" s="478"/>
      <c r="AM53" s="478"/>
      <c r="AN53" s="478"/>
      <c r="AO53" s="478"/>
    </row>
    <row r="54" spans="1:76" ht="14.25" customHeight="1">
      <c r="A54" s="6"/>
      <c r="B54" s="62" t="s">
        <v>726</v>
      </c>
      <c r="C54" s="6"/>
      <c r="D54" s="2"/>
      <c r="E54" s="480">
        <v>19502014.837765247</v>
      </c>
      <c r="F54" s="481">
        <v>100</v>
      </c>
      <c r="G54" s="480">
        <v>4253290.5174606238</v>
      </c>
      <c r="H54" s="481">
        <f t="shared" si="7"/>
        <v>21.809492777249943</v>
      </c>
      <c r="I54" s="480">
        <v>3488628.8348644632</v>
      </c>
      <c r="J54" s="481">
        <f t="shared" si="7"/>
        <v>17.888555946069769</v>
      </c>
      <c r="K54" s="480">
        <v>6159313.5229179813</v>
      </c>
      <c r="L54" s="481">
        <f t="shared" si="17"/>
        <v>31.582959884691498</v>
      </c>
      <c r="M54" s="480">
        <v>30048.76725525684</v>
      </c>
      <c r="N54" s="481">
        <f t="shared" si="18"/>
        <v>0.1540803219832857</v>
      </c>
      <c r="O54" s="480">
        <v>5570733.195266935</v>
      </c>
      <c r="P54" s="481">
        <f t="shared" si="19"/>
        <v>28.564911070005579</v>
      </c>
      <c r="Q54" s="220"/>
      <c r="R54" s="482"/>
      <c r="S54" s="483"/>
      <c r="T54" s="482"/>
      <c r="U54" s="482"/>
      <c r="V54" s="220"/>
      <c r="W54" s="482"/>
      <c r="X54" s="220"/>
      <c r="Y54" s="482"/>
      <c r="Z54" s="482"/>
      <c r="AA54" s="220"/>
      <c r="AB54" s="482"/>
      <c r="AC54" s="220"/>
      <c r="AD54" s="482"/>
      <c r="AE54" s="220"/>
      <c r="AF54" s="220"/>
      <c r="AG54" s="220"/>
      <c r="AH54" s="220"/>
      <c r="AI54" s="220"/>
      <c r="AJ54" s="478"/>
      <c r="AK54" s="478"/>
      <c r="AL54" s="478"/>
      <c r="AM54" s="478"/>
      <c r="AN54" s="478"/>
      <c r="AO54" s="478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</row>
    <row r="55" spans="1:76" ht="14.25" customHeight="1">
      <c r="A55" s="102"/>
      <c r="B55" s="62" t="s">
        <v>727</v>
      </c>
      <c r="C55" s="102"/>
      <c r="D55" s="46"/>
      <c r="E55" s="480">
        <v>30059586.498131383</v>
      </c>
      <c r="F55" s="481">
        <v>100</v>
      </c>
      <c r="G55" s="480">
        <v>7228443.3514172221</v>
      </c>
      <c r="H55" s="481">
        <f t="shared" si="7"/>
        <v>24.047048524325408</v>
      </c>
      <c r="I55" s="480">
        <v>5377627.2164737107</v>
      </c>
      <c r="J55" s="481">
        <f t="shared" si="7"/>
        <v>17.889890856642371</v>
      </c>
      <c r="K55" s="480">
        <v>10653662.998865349</v>
      </c>
      <c r="L55" s="481">
        <f t="shared" si="17"/>
        <v>35.441814875023717</v>
      </c>
      <c r="M55" s="480">
        <v>435502.48085001076</v>
      </c>
      <c r="N55" s="481">
        <f t="shared" si="18"/>
        <v>1.4487973108914298</v>
      </c>
      <c r="O55" s="480">
        <v>6364350.4505250864</v>
      </c>
      <c r="P55" s="481">
        <f t="shared" si="19"/>
        <v>21.172448433117065</v>
      </c>
      <c r="Q55" s="220"/>
      <c r="R55" s="482"/>
      <c r="S55" s="483"/>
      <c r="T55" s="482"/>
      <c r="U55" s="482"/>
      <c r="V55" s="220"/>
      <c r="W55" s="482"/>
      <c r="X55" s="220"/>
      <c r="Y55" s="482"/>
      <c r="Z55" s="482"/>
      <c r="AA55" s="220"/>
      <c r="AB55" s="482"/>
      <c r="AC55" s="220"/>
      <c r="AD55" s="482"/>
      <c r="AE55" s="220"/>
      <c r="AF55" s="220"/>
      <c r="AG55" s="220"/>
      <c r="AH55" s="220"/>
      <c r="AI55" s="220"/>
      <c r="AJ55" s="478"/>
      <c r="AK55" s="478"/>
      <c r="AL55" s="478"/>
      <c r="AM55" s="478"/>
      <c r="AN55" s="478"/>
      <c r="AO55" s="478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</row>
    <row r="56" spans="1:76" ht="14.25" customHeight="1">
      <c r="A56" s="102"/>
      <c r="B56" s="62" t="s">
        <v>728</v>
      </c>
      <c r="C56" s="102"/>
      <c r="D56" s="46"/>
      <c r="E56" s="480">
        <v>59382059.429080226</v>
      </c>
      <c r="F56" s="481">
        <v>100</v>
      </c>
      <c r="G56" s="480">
        <v>17097851.088134818</v>
      </c>
      <c r="H56" s="481">
        <f t="shared" si="7"/>
        <v>28.792957422695515</v>
      </c>
      <c r="I56" s="480">
        <v>8568314.6789973099</v>
      </c>
      <c r="J56" s="481">
        <f t="shared" si="7"/>
        <v>14.429130214371256</v>
      </c>
      <c r="K56" s="480">
        <v>17434632.383250237</v>
      </c>
      <c r="L56" s="481">
        <f t="shared" si="17"/>
        <v>29.36010059414048</v>
      </c>
      <c r="M56" s="480">
        <v>1121923.3773283998</v>
      </c>
      <c r="N56" s="481">
        <f t="shared" si="18"/>
        <v>1.8893305286393929</v>
      </c>
      <c r="O56" s="480">
        <v>15159337.901369466</v>
      </c>
      <c r="P56" s="481">
        <f t="shared" si="19"/>
        <v>25.528481240153361</v>
      </c>
      <c r="Q56" s="220"/>
      <c r="R56" s="482"/>
      <c r="S56" s="483"/>
      <c r="T56" s="482"/>
      <c r="U56" s="482"/>
      <c r="V56" s="220"/>
      <c r="W56" s="482"/>
      <c r="X56" s="220"/>
      <c r="Y56" s="482"/>
      <c r="Z56" s="482"/>
      <c r="AA56" s="220"/>
      <c r="AB56" s="482"/>
      <c r="AC56" s="220"/>
      <c r="AD56" s="482"/>
      <c r="AE56" s="220"/>
      <c r="AF56" s="220"/>
      <c r="AG56" s="220"/>
      <c r="AH56" s="220"/>
      <c r="AI56" s="220"/>
      <c r="AJ56" s="478"/>
      <c r="AK56" s="478"/>
      <c r="AL56" s="478"/>
      <c r="AM56" s="478"/>
      <c r="AN56" s="478"/>
      <c r="AO56" s="478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</row>
    <row r="57" spans="1:76" ht="14.25" customHeight="1">
      <c r="A57" s="102"/>
      <c r="B57" s="62" t="s">
        <v>729</v>
      </c>
      <c r="C57" s="102"/>
      <c r="D57" s="46"/>
      <c r="E57" s="480">
        <v>58466664.756101087</v>
      </c>
      <c r="F57" s="481">
        <v>100</v>
      </c>
      <c r="G57" s="480">
        <v>20777258.520552844</v>
      </c>
      <c r="H57" s="481">
        <f t="shared" si="7"/>
        <v>35.536931356059107</v>
      </c>
      <c r="I57" s="480">
        <v>9139199.0885764193</v>
      </c>
      <c r="J57" s="481">
        <f t="shared" si="7"/>
        <v>15.631469875528909</v>
      </c>
      <c r="K57" s="480">
        <v>16879234.117317665</v>
      </c>
      <c r="L57" s="481">
        <f t="shared" si="17"/>
        <v>28.869842649193174</v>
      </c>
      <c r="M57" s="480">
        <v>1777041.3867707006</v>
      </c>
      <c r="N57" s="481">
        <f t="shared" si="18"/>
        <v>3.0394095407764192</v>
      </c>
      <c r="O57" s="480">
        <v>9893931.6428835057</v>
      </c>
      <c r="P57" s="481">
        <f t="shared" si="19"/>
        <v>16.922346578442475</v>
      </c>
      <c r="Q57" s="220"/>
      <c r="R57" s="482"/>
      <c r="S57" s="483"/>
      <c r="T57" s="482"/>
      <c r="U57" s="482"/>
      <c r="V57" s="220"/>
      <c r="W57" s="482"/>
      <c r="X57" s="220"/>
      <c r="Y57" s="482"/>
      <c r="Z57" s="482"/>
      <c r="AA57" s="220"/>
      <c r="AB57" s="482"/>
      <c r="AC57" s="220"/>
      <c r="AD57" s="482"/>
      <c r="AE57" s="220"/>
      <c r="AF57" s="220"/>
      <c r="AG57" s="220"/>
      <c r="AH57" s="220"/>
      <c r="AI57" s="220"/>
      <c r="AJ57" s="478"/>
      <c r="AK57" s="478"/>
      <c r="AL57" s="478"/>
      <c r="AM57" s="478"/>
      <c r="AN57" s="478"/>
      <c r="AO57" s="478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</row>
    <row r="58" spans="1:76" ht="14.25" customHeight="1">
      <c r="A58" s="102"/>
      <c r="B58" s="62" t="s">
        <v>730</v>
      </c>
      <c r="C58" s="102"/>
      <c r="D58" s="46"/>
      <c r="E58" s="480">
        <v>96983724.405355364</v>
      </c>
      <c r="F58" s="481">
        <v>100</v>
      </c>
      <c r="G58" s="480">
        <v>39036152.00024166</v>
      </c>
      <c r="H58" s="481">
        <f t="shared" si="7"/>
        <v>40.250209238289592</v>
      </c>
      <c r="I58" s="480">
        <v>14428247.161566501</v>
      </c>
      <c r="J58" s="481">
        <f t="shared" si="7"/>
        <v>14.876977812547057</v>
      </c>
      <c r="K58" s="480">
        <v>24371325.331654705</v>
      </c>
      <c r="L58" s="481">
        <f t="shared" si="17"/>
        <v>25.129294096596833</v>
      </c>
      <c r="M58" s="480">
        <v>6791237.6631726604</v>
      </c>
      <c r="N58" s="481">
        <f t="shared" si="18"/>
        <v>7.0024508800959744</v>
      </c>
      <c r="O58" s="480">
        <v>12356762.248719797</v>
      </c>
      <c r="P58" s="481">
        <f t="shared" si="19"/>
        <v>12.741067972470507</v>
      </c>
      <c r="Q58" s="220"/>
      <c r="R58" s="482"/>
      <c r="S58" s="483"/>
      <c r="T58" s="482"/>
      <c r="U58" s="482"/>
      <c r="V58" s="220"/>
      <c r="W58" s="482"/>
      <c r="X58" s="220"/>
      <c r="Y58" s="482"/>
      <c r="Z58" s="482"/>
      <c r="AA58" s="220"/>
      <c r="AB58" s="482"/>
      <c r="AC58" s="220"/>
      <c r="AD58" s="482"/>
      <c r="AE58" s="220"/>
      <c r="AF58" s="220"/>
      <c r="AG58" s="220"/>
      <c r="AH58" s="220"/>
      <c r="AI58" s="220"/>
      <c r="AJ58" s="478"/>
      <c r="AK58" s="478"/>
      <c r="AL58" s="478"/>
      <c r="AM58" s="478"/>
      <c r="AN58" s="478"/>
      <c r="AO58" s="478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</row>
    <row r="59" spans="1:76" ht="14.25" customHeight="1">
      <c r="A59" s="102"/>
      <c r="B59" s="62" t="s">
        <v>731</v>
      </c>
      <c r="C59" s="102"/>
      <c r="D59" s="46"/>
      <c r="E59" s="480">
        <v>60425206.718012437</v>
      </c>
      <c r="F59" s="481">
        <v>100</v>
      </c>
      <c r="G59" s="480">
        <v>29231766.629006233</v>
      </c>
      <c r="H59" s="481">
        <f t="shared" si="7"/>
        <v>48.376775549023314</v>
      </c>
      <c r="I59" s="480">
        <v>13303343.892471496</v>
      </c>
      <c r="J59" s="481">
        <f t="shared" si="7"/>
        <v>22.016215773252519</v>
      </c>
      <c r="K59" s="480">
        <v>11446347.545283476</v>
      </c>
      <c r="L59" s="481">
        <f t="shared" si="17"/>
        <v>18.94300105368341</v>
      </c>
      <c r="M59" s="480">
        <v>1281265.3793083248</v>
      </c>
      <c r="N59" s="481">
        <f t="shared" si="18"/>
        <v>2.1204153844067632</v>
      </c>
      <c r="O59" s="480">
        <v>5162483.2719429238</v>
      </c>
      <c r="P59" s="481">
        <f t="shared" si="19"/>
        <v>8.5435922396340178</v>
      </c>
      <c r="Q59" s="220"/>
      <c r="R59" s="482"/>
      <c r="S59" s="483"/>
      <c r="T59" s="482"/>
      <c r="U59" s="482"/>
      <c r="V59" s="220"/>
      <c r="W59" s="482"/>
      <c r="X59" s="220"/>
      <c r="Y59" s="482"/>
      <c r="Z59" s="482"/>
      <c r="AA59" s="220"/>
      <c r="AB59" s="482"/>
      <c r="AC59" s="220"/>
      <c r="AD59" s="482"/>
      <c r="AE59" s="220"/>
      <c r="AF59" s="220"/>
      <c r="AG59" s="220"/>
      <c r="AH59" s="220"/>
      <c r="AI59" s="220"/>
      <c r="AJ59" s="478"/>
      <c r="AK59" s="478"/>
      <c r="AL59" s="478"/>
      <c r="AM59" s="478"/>
      <c r="AN59" s="478"/>
      <c r="AO59" s="478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</row>
    <row r="60" spans="1:76" ht="14.25" customHeight="1">
      <c r="A60" s="102"/>
      <c r="B60" s="62" t="s">
        <v>732</v>
      </c>
      <c r="C60" s="102"/>
      <c r="D60" s="46"/>
      <c r="E60" s="480">
        <v>72436058.952357084</v>
      </c>
      <c r="F60" s="481">
        <v>100</v>
      </c>
      <c r="G60" s="480">
        <v>39897523.019920036</v>
      </c>
      <c r="H60" s="481">
        <f t="shared" si="7"/>
        <v>55.079643477237752</v>
      </c>
      <c r="I60" s="480">
        <v>13516614.542782625</v>
      </c>
      <c r="J60" s="481">
        <f t="shared" si="7"/>
        <v>18.660063424589161</v>
      </c>
      <c r="K60" s="480">
        <v>10838906.204003749</v>
      </c>
      <c r="L60" s="481">
        <f t="shared" si="17"/>
        <v>14.963412367772182</v>
      </c>
      <c r="M60" s="480">
        <v>2379858.6128516584</v>
      </c>
      <c r="N60" s="481">
        <f t="shared" si="18"/>
        <v>3.2854612016053331</v>
      </c>
      <c r="O60" s="480">
        <v>5803156.5727989869</v>
      </c>
      <c r="P60" s="481">
        <f t="shared" si="19"/>
        <v>8.0114195287955425</v>
      </c>
      <c r="Q60" s="220"/>
      <c r="R60" s="482"/>
      <c r="S60" s="483"/>
      <c r="T60" s="482"/>
      <c r="U60" s="482"/>
      <c r="V60" s="220"/>
      <c r="W60" s="482"/>
      <c r="X60" s="220"/>
      <c r="Y60" s="482"/>
      <c r="Z60" s="482"/>
      <c r="AA60" s="220"/>
      <c r="AB60" s="482"/>
      <c r="AC60" s="220"/>
      <c r="AD60" s="482"/>
      <c r="AE60" s="220"/>
      <c r="AF60" s="220"/>
      <c r="AG60" s="220"/>
      <c r="AH60" s="220"/>
      <c r="AI60" s="220"/>
      <c r="AJ60" s="478"/>
      <c r="AK60" s="478"/>
      <c r="AL60" s="478"/>
      <c r="AM60" s="478"/>
      <c r="AN60" s="478"/>
      <c r="AO60" s="478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</row>
    <row r="61" spans="1:76" s="44" customFormat="1" ht="14.25" customHeight="1">
      <c r="A61" s="102"/>
      <c r="B61" s="62" t="s">
        <v>733</v>
      </c>
      <c r="C61" s="102"/>
      <c r="D61" s="46"/>
      <c r="E61" s="480">
        <v>92517380.087603286</v>
      </c>
      <c r="F61" s="481">
        <v>100</v>
      </c>
      <c r="G61" s="480">
        <v>42898951.473816752</v>
      </c>
      <c r="H61" s="481">
        <f t="shared" si="7"/>
        <v>46.36853252134506</v>
      </c>
      <c r="I61" s="480">
        <v>22398711.160942942</v>
      </c>
      <c r="J61" s="481">
        <f t="shared" si="7"/>
        <v>24.210273939592696</v>
      </c>
      <c r="K61" s="480">
        <v>17901037.431590259</v>
      </c>
      <c r="L61" s="481">
        <f t="shared" si="17"/>
        <v>19.348837391028628</v>
      </c>
      <c r="M61" s="480">
        <v>1516684.7140000002</v>
      </c>
      <c r="N61" s="481">
        <f t="shared" si="18"/>
        <v>1.6393511279328001</v>
      </c>
      <c r="O61" s="480">
        <v>7801995.3072532853</v>
      </c>
      <c r="P61" s="481">
        <f t="shared" si="19"/>
        <v>8.433005020100758</v>
      </c>
      <c r="Q61" s="220"/>
      <c r="R61" s="482"/>
      <c r="S61" s="483"/>
      <c r="T61" s="482"/>
      <c r="U61" s="482"/>
      <c r="V61" s="220"/>
      <c r="W61" s="482"/>
      <c r="X61" s="220"/>
      <c r="Y61" s="482"/>
      <c r="Z61" s="482"/>
      <c r="AA61" s="220"/>
      <c r="AB61" s="482"/>
      <c r="AC61" s="220"/>
      <c r="AD61" s="482"/>
      <c r="AE61" s="220"/>
      <c r="AF61" s="220"/>
      <c r="AG61" s="220"/>
      <c r="AH61" s="220"/>
      <c r="AI61" s="220"/>
      <c r="AJ61" s="478"/>
      <c r="AK61" s="478"/>
      <c r="AL61" s="478"/>
      <c r="AM61" s="478"/>
      <c r="AN61" s="478"/>
      <c r="AO61" s="478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</row>
    <row r="62" spans="1:76" ht="14.25" customHeight="1" thickBot="1">
      <c r="A62" s="104"/>
      <c r="B62" s="63" t="s">
        <v>734</v>
      </c>
      <c r="C62" s="104"/>
      <c r="D62" s="232"/>
      <c r="E62" s="488">
        <v>195834832.77633679</v>
      </c>
      <c r="F62" s="489">
        <v>100</v>
      </c>
      <c r="G62" s="488">
        <v>66848605.881336726</v>
      </c>
      <c r="H62" s="489">
        <f t="shared" si="7"/>
        <v>34.135196958390239</v>
      </c>
      <c r="I62" s="488">
        <v>45822839.286000006</v>
      </c>
      <c r="J62" s="489">
        <f t="shared" si="7"/>
        <v>23.398717499013227</v>
      </c>
      <c r="K62" s="488">
        <v>68570602.640999988</v>
      </c>
      <c r="L62" s="489">
        <f t="shared" si="17"/>
        <v>35.014507720041081</v>
      </c>
      <c r="M62" s="488">
        <v>5625587.9199999999</v>
      </c>
      <c r="N62" s="489">
        <f t="shared" si="18"/>
        <v>2.8726186451339792</v>
      </c>
      <c r="O62" s="488">
        <v>8967197.0479999986</v>
      </c>
      <c r="P62" s="489">
        <f t="shared" si="19"/>
        <v>4.5789591774214378</v>
      </c>
      <c r="Q62" s="227"/>
      <c r="R62" s="490"/>
      <c r="S62" s="227"/>
      <c r="T62" s="490"/>
      <c r="U62" s="490"/>
      <c r="V62" s="227"/>
      <c r="W62" s="490"/>
      <c r="X62" s="227"/>
      <c r="Y62" s="490"/>
      <c r="Z62" s="490"/>
      <c r="AA62" s="227"/>
      <c r="AB62" s="490"/>
      <c r="AC62" s="227"/>
      <c r="AD62" s="490"/>
      <c r="AE62" s="227"/>
      <c r="AF62" s="227"/>
      <c r="AG62" s="227"/>
      <c r="AH62" s="227"/>
      <c r="AI62" s="227"/>
      <c r="AJ62" s="478"/>
      <c r="AK62" s="478"/>
      <c r="AL62" s="478"/>
      <c r="AM62" s="478"/>
      <c r="AN62" s="478"/>
      <c r="AO62" s="478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</row>
    <row r="63" spans="1:76" s="373" customFormat="1">
      <c r="A63" s="419" t="s">
        <v>786</v>
      </c>
      <c r="B63" s="420"/>
      <c r="C63" s="420"/>
      <c r="D63" s="421"/>
      <c r="F63" s="372"/>
      <c r="H63" s="422"/>
      <c r="J63" s="422"/>
      <c r="L63" s="422"/>
      <c r="N63" s="422"/>
      <c r="P63" s="422"/>
      <c r="Q63" s="375"/>
    </row>
    <row r="64" spans="1:76" s="425" customFormat="1">
      <c r="A64" s="423" t="s">
        <v>738</v>
      </c>
      <c r="B64" s="424"/>
      <c r="C64" s="424"/>
      <c r="D64" s="15"/>
      <c r="H64" s="426"/>
      <c r="Q64" s="375"/>
      <c r="R64" s="373"/>
      <c r="S64" s="373"/>
      <c r="T64" s="373"/>
      <c r="U64" s="373"/>
      <c r="V64" s="373"/>
    </row>
    <row r="65" spans="1:22" s="373" customFormat="1" ht="16.5">
      <c r="A65" s="1159" t="s">
        <v>994</v>
      </c>
      <c r="B65" s="1159"/>
      <c r="C65" s="1159"/>
      <c r="D65" s="1159"/>
      <c r="E65" s="1159"/>
      <c r="F65" s="1159"/>
      <c r="G65" s="1159"/>
      <c r="H65" s="1159"/>
      <c r="I65" s="1159"/>
      <c r="J65" s="1159"/>
      <c r="L65" s="372"/>
      <c r="N65" s="372"/>
      <c r="P65" s="372"/>
      <c r="Q65" s="425"/>
      <c r="R65" s="425"/>
      <c r="S65" s="425"/>
      <c r="T65" s="425"/>
      <c r="U65" s="425"/>
      <c r="V65" s="425"/>
    </row>
  </sheetData>
  <mergeCells count="30">
    <mergeCell ref="A65:J65"/>
    <mergeCell ref="A19:C19"/>
    <mergeCell ref="M3:N4"/>
    <mergeCell ref="O3:P4"/>
    <mergeCell ref="E3:F4"/>
    <mergeCell ref="G3:H4"/>
    <mergeCell ref="I3:J4"/>
    <mergeCell ref="K3:L4"/>
    <mergeCell ref="A14:C14"/>
    <mergeCell ref="A3:C5"/>
    <mergeCell ref="A6:C6"/>
    <mergeCell ref="A15:C15"/>
    <mergeCell ref="A22:C22"/>
    <mergeCell ref="A20:C20"/>
    <mergeCell ref="A21:C21"/>
    <mergeCell ref="A1:J1"/>
    <mergeCell ref="A52:C52"/>
    <mergeCell ref="A23:C23"/>
    <mergeCell ref="A8:C8"/>
    <mergeCell ref="A7:C7"/>
    <mergeCell ref="A17:C17"/>
    <mergeCell ref="A41:C41"/>
    <mergeCell ref="A30:C30"/>
    <mergeCell ref="A18:C18"/>
    <mergeCell ref="A9:C9"/>
    <mergeCell ref="A12:C12"/>
    <mergeCell ref="A11:C11"/>
    <mergeCell ref="A10:C10"/>
    <mergeCell ref="A16:C16"/>
    <mergeCell ref="A13:C13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10" max="59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T61"/>
  <sheetViews>
    <sheetView view="pageBreakPreview" zoomScaleNormal="75" workbookViewId="0">
      <selection activeCell="A33" sqref="A33:C33"/>
    </sheetView>
  </sheetViews>
  <sheetFormatPr defaultRowHeight="15.75"/>
  <cols>
    <col min="1" max="1" width="2.28515625" style="229" customWidth="1"/>
    <col min="2" max="2" width="18.7109375" style="229" customWidth="1"/>
    <col min="3" max="3" width="2.28515625" style="229" customWidth="1"/>
    <col min="4" max="4" width="1.7109375" style="230" customWidth="1"/>
    <col min="5" max="5" width="14.28515625" style="206" customWidth="1"/>
    <col min="6" max="6" width="13.7109375" style="206" customWidth="1"/>
    <col min="7" max="7" width="18.5703125" style="206" customWidth="1"/>
    <col min="8" max="8" width="17.7109375" style="206" customWidth="1"/>
    <col min="9" max="14" width="13.85546875" style="206" customWidth="1"/>
    <col min="15" max="15" width="14.140625" style="206" bestFit="1" customWidth="1"/>
    <col min="16" max="16" width="16.140625" style="206" bestFit="1" customWidth="1"/>
    <col min="17" max="17" width="15.42578125" style="206" bestFit="1" customWidth="1"/>
    <col min="18" max="19" width="12.85546875" style="206" bestFit="1" customWidth="1"/>
    <col min="20" max="20" width="15.42578125" style="206" bestFit="1" customWidth="1"/>
    <col min="21" max="16384" width="9.140625" style="206"/>
  </cols>
  <sheetData>
    <row r="1" spans="1:20" s="205" customFormat="1" ht="35.1" customHeight="1">
      <c r="A1" s="204"/>
      <c r="B1" s="204"/>
      <c r="C1" s="204"/>
      <c r="D1" s="204"/>
      <c r="E1" s="438"/>
      <c r="F1" s="438"/>
      <c r="G1" s="438"/>
      <c r="H1" s="439" t="s">
        <v>578</v>
      </c>
      <c r="I1" s="440" t="s">
        <v>292</v>
      </c>
      <c r="J1" s="438"/>
      <c r="K1" s="438"/>
      <c r="L1" s="438"/>
      <c r="M1" s="438"/>
      <c r="N1" s="441"/>
    </row>
    <row r="2" spans="1:20" ht="12.95" customHeight="1" thickBot="1">
      <c r="A2" s="206"/>
      <c r="B2" s="207"/>
      <c r="C2" s="207"/>
      <c r="D2" s="442"/>
      <c r="E2" s="210"/>
      <c r="F2" s="210"/>
      <c r="G2" s="210"/>
      <c r="H2" s="210"/>
      <c r="I2" s="210"/>
      <c r="J2" s="210"/>
      <c r="K2" s="210"/>
      <c r="L2" s="210"/>
      <c r="M2" s="210"/>
      <c r="N2" s="356" t="s">
        <v>351</v>
      </c>
    </row>
    <row r="3" spans="1:20" ht="15" customHeight="1">
      <c r="A3" s="1081" t="s">
        <v>25</v>
      </c>
      <c r="B3" s="1081"/>
      <c r="C3" s="1081"/>
      <c r="D3" s="443"/>
      <c r="E3" s="1123" t="s">
        <v>80</v>
      </c>
      <c r="F3" s="19" t="s">
        <v>301</v>
      </c>
      <c r="G3" s="19"/>
      <c r="H3" s="19"/>
      <c r="I3" s="19"/>
      <c r="J3" s="19"/>
      <c r="K3" s="19" t="s">
        <v>205</v>
      </c>
      <c r="L3" s="19"/>
      <c r="M3" s="19"/>
      <c r="N3" s="20"/>
    </row>
    <row r="4" spans="1:20" ht="15" customHeight="1">
      <c r="A4" s="1082"/>
      <c r="B4" s="1082"/>
      <c r="C4" s="1082"/>
      <c r="D4" s="212"/>
      <c r="E4" s="1124"/>
      <c r="F4" s="1160" t="s">
        <v>206</v>
      </c>
      <c r="G4" s="1160" t="s">
        <v>1142</v>
      </c>
      <c r="H4" s="1160" t="s">
        <v>207</v>
      </c>
      <c r="I4" s="1164" t="s">
        <v>208</v>
      </c>
      <c r="J4" s="1161" t="s">
        <v>1143</v>
      </c>
      <c r="K4" s="1160" t="s">
        <v>206</v>
      </c>
      <c r="L4" s="1160" t="s">
        <v>209</v>
      </c>
      <c r="M4" s="1160" t="s">
        <v>210</v>
      </c>
      <c r="N4" s="1163" t="s">
        <v>989</v>
      </c>
    </row>
    <row r="5" spans="1:20" ht="48.75" customHeight="1">
      <c r="A5" s="1083"/>
      <c r="B5" s="1083"/>
      <c r="C5" s="1083"/>
      <c r="D5" s="103"/>
      <c r="E5" s="1125"/>
      <c r="F5" s="1125"/>
      <c r="G5" s="1125"/>
      <c r="H5" s="1125"/>
      <c r="I5" s="1089"/>
      <c r="J5" s="1162"/>
      <c r="K5" s="1125"/>
      <c r="L5" s="1125"/>
      <c r="M5" s="1125"/>
      <c r="N5" s="1088"/>
    </row>
    <row r="6" spans="1:20" s="444" customFormat="1" ht="24.6" hidden="1" customHeight="1">
      <c r="A6" s="1093" t="s">
        <v>878</v>
      </c>
      <c r="B6" s="1093"/>
      <c r="C6" s="1093"/>
      <c r="D6" s="18"/>
      <c r="E6" s="214">
        <v>554575873</v>
      </c>
      <c r="F6" s="215">
        <v>540752397</v>
      </c>
      <c r="G6" s="215">
        <v>729981893</v>
      </c>
      <c r="H6" s="215">
        <v>6990556</v>
      </c>
      <c r="I6" s="215">
        <v>4586761</v>
      </c>
      <c r="J6" s="215">
        <v>200806813</v>
      </c>
      <c r="K6" s="215">
        <v>13823476</v>
      </c>
      <c r="L6" s="215">
        <v>1101684</v>
      </c>
      <c r="M6" s="215">
        <v>4505404</v>
      </c>
      <c r="N6" s="215">
        <v>8216388</v>
      </c>
    </row>
    <row r="7" spans="1:20" s="444" customFormat="1" ht="24.6" hidden="1" customHeight="1">
      <c r="A7" s="1080" t="s">
        <v>879</v>
      </c>
      <c r="B7" s="1080"/>
      <c r="C7" s="1080"/>
      <c r="D7" s="18"/>
      <c r="E7" s="217">
        <v>501494769.53363603</v>
      </c>
      <c r="F7" s="218">
        <v>484619936.3037436</v>
      </c>
      <c r="G7" s="218">
        <v>746136357.95677531</v>
      </c>
      <c r="H7" s="218">
        <v>5242922.7555052396</v>
      </c>
      <c r="I7" s="218">
        <v>5053277.5783827025</v>
      </c>
      <c r="J7" s="218">
        <v>271812621.98691934</v>
      </c>
      <c r="K7" s="218">
        <v>16874833.229892705</v>
      </c>
      <c r="L7" s="218">
        <v>778317.23394817708</v>
      </c>
      <c r="M7" s="218">
        <v>7471380.3663401697</v>
      </c>
      <c r="N7" s="218">
        <v>8625135.6296043489</v>
      </c>
    </row>
    <row r="8" spans="1:20" s="444" customFormat="1" ht="24.6" hidden="1" customHeight="1">
      <c r="A8" s="1080" t="s">
        <v>917</v>
      </c>
      <c r="B8" s="1080"/>
      <c r="C8" s="1080"/>
      <c r="D8" s="18"/>
      <c r="E8" s="217">
        <v>506459891</v>
      </c>
      <c r="F8" s="218">
        <v>493350989</v>
      </c>
      <c r="G8" s="218">
        <v>658415693</v>
      </c>
      <c r="H8" s="218">
        <v>2518499</v>
      </c>
      <c r="I8" s="218">
        <v>3863632</v>
      </c>
      <c r="J8" s="218">
        <v>171446835</v>
      </c>
      <c r="K8" s="218">
        <v>13108902</v>
      </c>
      <c r="L8" s="218">
        <v>482828</v>
      </c>
      <c r="M8" s="218">
        <v>4926538</v>
      </c>
      <c r="N8" s="218">
        <v>7699536</v>
      </c>
    </row>
    <row r="9" spans="1:20" s="444" customFormat="1" ht="19.5" hidden="1" customHeight="1">
      <c r="A9" s="1080" t="s">
        <v>918</v>
      </c>
      <c r="B9" s="1080"/>
      <c r="C9" s="1080"/>
      <c r="D9" s="18"/>
      <c r="E9" s="217">
        <v>401820999.30479008</v>
      </c>
      <c r="F9" s="218">
        <v>388977009.02661127</v>
      </c>
      <c r="G9" s="218">
        <v>607714365.3273989</v>
      </c>
      <c r="H9" s="218">
        <v>5060478.4175694436</v>
      </c>
      <c r="I9" s="218">
        <v>5751331.0620254446</v>
      </c>
      <c r="J9" s="218">
        <v>229549165.78038287</v>
      </c>
      <c r="K9" s="218">
        <v>12843990.278179696</v>
      </c>
      <c r="L9" s="218">
        <v>753345.44892115809</v>
      </c>
      <c r="M9" s="218">
        <v>3818255.274009746</v>
      </c>
      <c r="N9" s="218">
        <v>8272389.5552487876</v>
      </c>
    </row>
    <row r="10" spans="1:20" s="444" customFormat="1" ht="19.5" hidden="1" customHeight="1">
      <c r="A10" s="1080" t="s">
        <v>919</v>
      </c>
      <c r="B10" s="1080"/>
      <c r="C10" s="1080"/>
      <c r="D10" s="18"/>
      <c r="E10" s="217">
        <v>444122840.59282225</v>
      </c>
      <c r="F10" s="218">
        <v>425442382.2905829</v>
      </c>
      <c r="G10" s="218">
        <v>691726401.66095531</v>
      </c>
      <c r="H10" s="218">
        <v>5647583.7751952149</v>
      </c>
      <c r="I10" s="218">
        <v>5058348.5164422225</v>
      </c>
      <c r="J10" s="218">
        <v>276989951.66201019</v>
      </c>
      <c r="K10" s="218">
        <v>18680458.302239582</v>
      </c>
      <c r="L10" s="218">
        <v>728477.31160229456</v>
      </c>
      <c r="M10" s="218">
        <v>3620440.7351476639</v>
      </c>
      <c r="N10" s="218">
        <v>14331540.255489614</v>
      </c>
    </row>
    <row r="11" spans="1:20" s="180" customFormat="1" ht="19.5" hidden="1" customHeight="1">
      <c r="A11" s="1045" t="s">
        <v>920</v>
      </c>
      <c r="B11" s="1045"/>
      <c r="C11" s="1045"/>
      <c r="D11" s="2"/>
      <c r="E11" s="50">
        <v>468911586.1162464</v>
      </c>
      <c r="F11" s="50">
        <v>456747797.40586615</v>
      </c>
      <c r="G11" s="50">
        <v>765866834.99777889</v>
      </c>
      <c r="H11" s="50">
        <v>5707650.2417943953</v>
      </c>
      <c r="I11" s="50">
        <v>3302452.8472825726</v>
      </c>
      <c r="J11" s="50">
        <v>318129140.68098992</v>
      </c>
      <c r="K11" s="50">
        <v>12163788.710381474</v>
      </c>
      <c r="L11" s="50">
        <v>793825.80181238824</v>
      </c>
      <c r="M11" s="50">
        <v>2422049.8027106239</v>
      </c>
      <c r="N11" s="50">
        <v>8947913.1058584563</v>
      </c>
      <c r="O11" s="444"/>
      <c r="P11" s="180">
        <f>SUM(F11:F12,F14)</f>
        <v>1496581635.6761546</v>
      </c>
      <c r="Q11" s="180">
        <f>SUM(G11:G12,G14)</f>
        <v>2609088732.3306775</v>
      </c>
      <c r="R11" s="180">
        <f>SUM(H11:H12,H14)</f>
        <v>21135032.013847381</v>
      </c>
      <c r="S11" s="180">
        <f>SUM(I11:I12,I14)</f>
        <v>22364074.658385091</v>
      </c>
      <c r="T11" s="180">
        <f>SUM(J11:J12,J14)</f>
        <v>1156006203.326755</v>
      </c>
    </row>
    <row r="12" spans="1:20" s="444" customFormat="1" ht="19.5" hidden="1" customHeight="1">
      <c r="A12" s="1080" t="s">
        <v>921</v>
      </c>
      <c r="B12" s="1080"/>
      <c r="C12" s="1080"/>
      <c r="D12" s="18"/>
      <c r="E12" s="50">
        <v>500920199.75254083</v>
      </c>
      <c r="F12" s="50">
        <v>486513225.79257286</v>
      </c>
      <c r="G12" s="50">
        <v>879216100.78744769</v>
      </c>
      <c r="H12" s="50">
        <v>6591221.829683709</v>
      </c>
      <c r="I12" s="50">
        <v>8304273.7050331235</v>
      </c>
      <c r="J12" s="50">
        <v>407598370.52959192</v>
      </c>
      <c r="K12" s="50">
        <v>14406973.959968215</v>
      </c>
      <c r="L12" s="50">
        <v>1304419.7094336364</v>
      </c>
      <c r="M12" s="50">
        <v>1888012.0791411852</v>
      </c>
      <c r="N12" s="50">
        <v>11214542.171393394</v>
      </c>
      <c r="Q12" s="444">
        <f>Q11/$P$11</f>
        <v>1.7433654604159918</v>
      </c>
      <c r="R12" s="444">
        <f>R11/$P$11</f>
        <v>1.4122204569414341E-2</v>
      </c>
      <c r="S12" s="444">
        <f>S11/$P$11</f>
        <v>1.4943437848802024E-2</v>
      </c>
      <c r="T12" s="444">
        <f>T11/$P$11</f>
        <v>0.77243110283420802</v>
      </c>
    </row>
    <row r="13" spans="1:20" s="444" customFormat="1" ht="18.600000000000001" hidden="1" customHeight="1">
      <c r="A13" s="1080" t="s">
        <v>922</v>
      </c>
      <c r="B13" s="1080"/>
      <c r="C13" s="1080"/>
      <c r="D13" s="18"/>
      <c r="E13" s="50">
        <v>558221856.29158294</v>
      </c>
      <c r="F13" s="50">
        <v>543964047.44767296</v>
      </c>
      <c r="G13" s="50">
        <f>$F$13*Q12</f>
        <v>948328132.02835882</v>
      </c>
      <c r="H13" s="50">
        <f>$F$13*R12</f>
        <v>7681971.5564626465</v>
      </c>
      <c r="I13" s="50">
        <f>$F$13*S12</f>
        <v>8128692.9350170959</v>
      </c>
      <c r="J13" s="50">
        <f>$F$13*T12</f>
        <v>420174749.07216549</v>
      </c>
      <c r="K13" s="50">
        <v>14257808.843909979</v>
      </c>
      <c r="L13" s="50">
        <v>1150508.7272926527</v>
      </c>
      <c r="M13" s="50">
        <v>1586531.885520776</v>
      </c>
      <c r="N13" s="50">
        <v>11520768.231096549</v>
      </c>
    </row>
    <row r="14" spans="1:20" s="444" customFormat="1" ht="18.600000000000001" hidden="1" customHeight="1">
      <c r="A14" s="1045" t="s">
        <v>923</v>
      </c>
      <c r="B14" s="1045"/>
      <c r="C14" s="1045"/>
      <c r="D14" s="18"/>
      <c r="E14" s="50">
        <v>568348194.85530281</v>
      </c>
      <c r="F14" s="50">
        <v>553320612.47771573</v>
      </c>
      <c r="G14" s="50">
        <v>964005796.54545105</v>
      </c>
      <c r="H14" s="50">
        <v>8836159.9423692785</v>
      </c>
      <c r="I14" s="50">
        <v>10757348.106069395</v>
      </c>
      <c r="J14" s="50">
        <v>430278692.11617327</v>
      </c>
      <c r="K14" s="50">
        <v>15027582.377587046</v>
      </c>
      <c r="L14" s="50">
        <v>994014.71494008903</v>
      </c>
      <c r="M14" s="50">
        <v>2326418.3070064131</v>
      </c>
      <c r="N14" s="50">
        <v>11707149.355640531</v>
      </c>
    </row>
    <row r="15" spans="1:20" s="444" customFormat="1" ht="18.600000000000001" hidden="1" customHeight="1">
      <c r="A15" s="1080" t="s">
        <v>924</v>
      </c>
      <c r="B15" s="1080"/>
      <c r="C15" s="1080"/>
      <c r="D15" s="18"/>
      <c r="E15" s="217">
        <v>554808898.00771308</v>
      </c>
      <c r="F15" s="218">
        <v>542356053.41750383</v>
      </c>
      <c r="G15" s="218">
        <v>945344365.36655545</v>
      </c>
      <c r="H15" s="218">
        <v>12011390.147881227</v>
      </c>
      <c r="I15" s="218">
        <v>10949450.55287536</v>
      </c>
      <c r="J15" s="218">
        <v>425949152.6498071</v>
      </c>
      <c r="K15" s="218">
        <v>12452844.590209989</v>
      </c>
      <c r="L15" s="218">
        <v>1057374.4400974202</v>
      </c>
      <c r="M15" s="218">
        <v>1739702.2008293911</v>
      </c>
      <c r="N15" s="218">
        <v>9655767.9492832161</v>
      </c>
    </row>
    <row r="16" spans="1:20" s="444" customFormat="1" ht="16.5" hidden="1" customHeight="1">
      <c r="A16" s="1080" t="s">
        <v>925</v>
      </c>
      <c r="B16" s="1080"/>
      <c r="C16" s="1080"/>
      <c r="D16" s="18"/>
      <c r="E16" s="217">
        <v>522478788.68525565</v>
      </c>
      <c r="F16" s="218">
        <v>510638215.56337988</v>
      </c>
      <c r="G16" s="218">
        <v>846643297.47723484</v>
      </c>
      <c r="H16" s="218">
        <v>12813606.03034973</v>
      </c>
      <c r="I16" s="218">
        <v>8648272.0201656166</v>
      </c>
      <c r="J16" s="218">
        <v>357466959.9643718</v>
      </c>
      <c r="K16" s="218">
        <v>11840573.12187577</v>
      </c>
      <c r="L16" s="218">
        <v>1158657.5215599479</v>
      </c>
      <c r="M16" s="218">
        <v>1135459.2291088901</v>
      </c>
      <c r="N16" s="218">
        <v>9546456.3712069374</v>
      </c>
    </row>
    <row r="17" spans="1:17" s="444" customFormat="1" ht="17.25" hidden="1" customHeight="1">
      <c r="A17" s="1045" t="s">
        <v>926</v>
      </c>
      <c r="B17" s="1045"/>
      <c r="C17" s="1045"/>
      <c r="D17" s="18"/>
      <c r="E17" s="195">
        <v>568764615.59845173</v>
      </c>
      <c r="F17" s="195">
        <v>555783105.89894223</v>
      </c>
      <c r="G17" s="195">
        <v>915237059.07808614</v>
      </c>
      <c r="H17" s="195">
        <v>6227572.9816564741</v>
      </c>
      <c r="I17" s="195">
        <v>15579751.464696459</v>
      </c>
      <c r="J17" s="195">
        <v>381261277.62549567</v>
      </c>
      <c r="K17" s="195">
        <v>12981509.699508956</v>
      </c>
      <c r="L17" s="195">
        <v>1252502.4364850342</v>
      </c>
      <c r="M17" s="195">
        <v>1069682.4901245509</v>
      </c>
      <c r="N17" s="195">
        <v>10659324.772899391</v>
      </c>
    </row>
    <row r="18" spans="1:17" s="444" customFormat="1" ht="16.5" customHeight="1">
      <c r="A18" s="1045" t="s">
        <v>927</v>
      </c>
      <c r="B18" s="1045"/>
      <c r="C18" s="1045"/>
      <c r="D18" s="18"/>
      <c r="E18" s="306">
        <v>615069412.16025329</v>
      </c>
      <c r="F18" s="306">
        <v>599912595.01016188</v>
      </c>
      <c r="G18" s="306">
        <v>982802980.06288028</v>
      </c>
      <c r="H18" s="306">
        <v>8684430.5320327654</v>
      </c>
      <c r="I18" s="306">
        <v>11734198.341534965</v>
      </c>
      <c r="J18" s="306">
        <v>403309013.92628628</v>
      </c>
      <c r="K18" s="306">
        <v>15156817.150090747</v>
      </c>
      <c r="L18" s="306">
        <v>1106151.8833462596</v>
      </c>
      <c r="M18" s="306">
        <v>1247467.2010309817</v>
      </c>
      <c r="N18" s="306">
        <v>12803198.065713501</v>
      </c>
    </row>
    <row r="19" spans="1:17" s="444" customFormat="1" ht="18" customHeight="1">
      <c r="A19" s="1045" t="s">
        <v>990</v>
      </c>
      <c r="B19" s="1045"/>
      <c r="C19" s="1045"/>
      <c r="D19" s="18"/>
      <c r="E19" s="306">
        <v>563465019.88337076</v>
      </c>
      <c r="F19" s="306">
        <v>550945764.66523361</v>
      </c>
      <c r="G19" s="306">
        <v>954942551.83735347</v>
      </c>
      <c r="H19" s="306">
        <v>4706192.1472659921</v>
      </c>
      <c r="I19" s="306">
        <v>11200522.961364307</v>
      </c>
      <c r="J19" s="306">
        <v>419903502.28074831</v>
      </c>
      <c r="K19" s="306">
        <v>12519255.218136379</v>
      </c>
      <c r="L19" s="306">
        <v>1114483.1895020944</v>
      </c>
      <c r="M19" s="306">
        <v>1168291.7055380037</v>
      </c>
      <c r="N19" s="306">
        <v>10236480.323096251</v>
      </c>
    </row>
    <row r="20" spans="1:17" s="444" customFormat="1" ht="18.600000000000001" customHeight="1">
      <c r="A20" s="1045" t="s">
        <v>991</v>
      </c>
      <c r="B20" s="1045"/>
      <c r="C20" s="1045"/>
      <c r="D20" s="18"/>
      <c r="E20" s="306">
        <v>546872863.31227148</v>
      </c>
      <c r="F20" s="306">
        <v>532889980.9688617</v>
      </c>
      <c r="G20" s="306">
        <v>957085608.591313</v>
      </c>
      <c r="H20" s="306">
        <v>7553876.4411226111</v>
      </c>
      <c r="I20" s="306">
        <v>8797741.6060710419</v>
      </c>
      <c r="J20" s="306">
        <v>440547245.66964525</v>
      </c>
      <c r="K20" s="306">
        <v>13982882.343409719</v>
      </c>
      <c r="L20" s="306">
        <v>1155799.7056551233</v>
      </c>
      <c r="M20" s="306">
        <v>1313162.5081076869</v>
      </c>
      <c r="N20" s="306">
        <v>11513920.129646897</v>
      </c>
    </row>
    <row r="21" spans="1:17" s="444" customFormat="1" ht="18.600000000000001" customHeight="1">
      <c r="A21" s="1045" t="s">
        <v>992</v>
      </c>
      <c r="B21" s="1045"/>
      <c r="C21" s="1045"/>
      <c r="D21" s="18"/>
      <c r="E21" s="306">
        <v>587953906.54716015</v>
      </c>
      <c r="F21" s="306">
        <v>575586969.45956361</v>
      </c>
      <c r="G21" s="306">
        <v>1005947469.1541808</v>
      </c>
      <c r="H21" s="306">
        <v>10070969.987243086</v>
      </c>
      <c r="I21" s="306">
        <v>14128826.263712343</v>
      </c>
      <c r="J21" s="306">
        <v>454560295.94557261</v>
      </c>
      <c r="K21" s="306">
        <v>12366937.087596122</v>
      </c>
      <c r="L21" s="306">
        <v>1266016.9747381064</v>
      </c>
      <c r="M21" s="306">
        <v>1309062.9974942142</v>
      </c>
      <c r="N21" s="306">
        <v>9791857.1153638083</v>
      </c>
    </row>
    <row r="22" spans="1:17" s="444" customFormat="1" ht="18.600000000000001" customHeight="1">
      <c r="A22" s="1045" t="s">
        <v>993</v>
      </c>
      <c r="B22" s="1045"/>
      <c r="C22" s="1045"/>
      <c r="D22" s="18"/>
      <c r="E22" s="306">
        <v>571689307.08830655</v>
      </c>
      <c r="F22" s="306">
        <v>557368066.55468881</v>
      </c>
      <c r="G22" s="306">
        <v>1015320608.7328143</v>
      </c>
      <c r="H22" s="306">
        <v>6901833.8402543534</v>
      </c>
      <c r="I22" s="306">
        <v>10177332.645427547</v>
      </c>
      <c r="J22" s="306">
        <v>475031708.663809</v>
      </c>
      <c r="K22" s="306">
        <v>14321240.533618905</v>
      </c>
      <c r="L22" s="306">
        <v>1229631.5198543379</v>
      </c>
      <c r="M22" s="306">
        <v>1260680.5894447095</v>
      </c>
      <c r="N22" s="306">
        <v>11830928.42431985</v>
      </c>
    </row>
    <row r="23" spans="1:17" s="41" customFormat="1" ht="18.600000000000001" customHeight="1">
      <c r="A23" s="1080" t="s">
        <v>65</v>
      </c>
      <c r="B23" s="1080"/>
      <c r="C23" s="1080"/>
      <c r="D23" s="1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P23" s="444"/>
    </row>
    <row r="24" spans="1:17" ht="18.600000000000001" customHeight="1">
      <c r="A24" s="221"/>
      <c r="B24" s="221" t="s">
        <v>66</v>
      </c>
      <c r="C24" s="221"/>
      <c r="D24" s="222"/>
      <c r="E24" s="198">
        <v>546303602.98471844</v>
      </c>
      <c r="F24" s="198">
        <v>531993110.49896711</v>
      </c>
      <c r="G24" s="198">
        <v>986683874.9409591</v>
      </c>
      <c r="H24" s="198">
        <v>6901833.8402543534</v>
      </c>
      <c r="I24" s="198">
        <v>10136306.136901109</v>
      </c>
      <c r="J24" s="198">
        <v>471728904.41914773</v>
      </c>
      <c r="K24" s="198">
        <v>14310492.485750863</v>
      </c>
      <c r="L24" s="198">
        <v>1229512.2698517456</v>
      </c>
      <c r="M24" s="198">
        <v>1252298.5218597257</v>
      </c>
      <c r="N24" s="198">
        <v>11828681.694039384</v>
      </c>
      <c r="P24" s="444"/>
    </row>
    <row r="25" spans="1:17" ht="18.600000000000001" customHeight="1">
      <c r="A25" s="221"/>
      <c r="B25" s="221" t="s">
        <v>27</v>
      </c>
      <c r="C25" s="221"/>
      <c r="D25" s="222"/>
      <c r="E25" s="198">
        <v>25385704.103588734</v>
      </c>
      <c r="F25" s="198">
        <v>25374956.055720702</v>
      </c>
      <c r="G25" s="198">
        <v>28636733.791855518</v>
      </c>
      <c r="H25" s="199">
        <v>0</v>
      </c>
      <c r="I25" s="198">
        <v>41026.508526438243</v>
      </c>
      <c r="J25" s="198">
        <v>3302804.2446612525</v>
      </c>
      <c r="K25" s="198">
        <v>10748.047868043894</v>
      </c>
      <c r="L25" s="199">
        <v>119.25000259239138</v>
      </c>
      <c r="M25" s="198">
        <v>8382.0675849839681</v>
      </c>
      <c r="N25" s="198">
        <v>2246.7302804675355</v>
      </c>
      <c r="P25" s="444"/>
    </row>
    <row r="26" spans="1:17" ht="18.600000000000001" customHeight="1">
      <c r="A26" s="1080" t="s">
        <v>28</v>
      </c>
      <c r="B26" s="1080"/>
      <c r="C26" s="1080"/>
      <c r="D26" s="18"/>
      <c r="E26" s="198"/>
      <c r="F26" s="198"/>
      <c r="G26" s="198"/>
      <c r="H26" s="198"/>
      <c r="I26" s="198"/>
      <c r="J26" s="198"/>
      <c r="K26" s="198"/>
      <c r="L26" s="198"/>
      <c r="M26" s="198"/>
      <c r="N26" s="198"/>
    </row>
    <row r="27" spans="1:17" ht="18.600000000000001" customHeight="1">
      <c r="A27" s="221"/>
      <c r="B27" s="102" t="s">
        <v>83</v>
      </c>
      <c r="C27" s="221"/>
      <c r="D27" s="222"/>
      <c r="E27" s="198">
        <v>364019449.20546991</v>
      </c>
      <c r="F27" s="198">
        <v>351887678.62795115</v>
      </c>
      <c r="G27" s="198">
        <v>729250521.79081583</v>
      </c>
      <c r="H27" s="198">
        <v>5294645.6277591418</v>
      </c>
      <c r="I27" s="198">
        <v>4256527.5656504966</v>
      </c>
      <c r="J27" s="198">
        <v>386914016.3562758</v>
      </c>
      <c r="K27" s="198">
        <v>12131770.577519398</v>
      </c>
      <c r="L27" s="198">
        <v>1036400.2664170894</v>
      </c>
      <c r="M27" s="198">
        <v>1054749.7729789454</v>
      </c>
      <c r="N27" s="198">
        <v>10040620.538123339</v>
      </c>
    </row>
    <row r="28" spans="1:17" ht="18.600000000000001" customHeight="1">
      <c r="A28" s="221"/>
      <c r="B28" s="102" t="s">
        <v>84</v>
      </c>
      <c r="C28" s="221"/>
      <c r="D28" s="222"/>
      <c r="E28" s="198">
        <v>42189343.225117937</v>
      </c>
      <c r="F28" s="198">
        <v>41951968.436771683</v>
      </c>
      <c r="G28" s="198">
        <v>64094785.427987278</v>
      </c>
      <c r="H28" s="199">
        <v>195144.65244907845</v>
      </c>
      <c r="I28" s="198">
        <v>107661.05988291433</v>
      </c>
      <c r="J28" s="198">
        <v>22445622.70354763</v>
      </c>
      <c r="K28" s="198">
        <v>237374.78834631798</v>
      </c>
      <c r="L28" s="198">
        <v>61416.663562330854</v>
      </c>
      <c r="M28" s="198">
        <v>54243.575678953464</v>
      </c>
      <c r="N28" s="198">
        <v>121714.54910503364</v>
      </c>
    </row>
    <row r="29" spans="1:17" ht="18.600000000000001" customHeight="1">
      <c r="A29" s="221"/>
      <c r="B29" s="102" t="s">
        <v>85</v>
      </c>
      <c r="C29" s="221"/>
      <c r="D29" s="222"/>
      <c r="E29" s="198">
        <v>89891078.453801587</v>
      </c>
      <c r="F29" s="198">
        <v>89403778.221912146</v>
      </c>
      <c r="G29" s="198">
        <v>130471028.26944822</v>
      </c>
      <c r="H29" s="199">
        <v>755151.56004613289</v>
      </c>
      <c r="I29" s="198">
        <v>656396.07724024192</v>
      </c>
      <c r="J29" s="198">
        <v>42478797.68482247</v>
      </c>
      <c r="K29" s="198">
        <v>487300.23188943387</v>
      </c>
      <c r="L29" s="198">
        <v>74483.535872325956</v>
      </c>
      <c r="M29" s="198">
        <v>60034.268315695866</v>
      </c>
      <c r="N29" s="198">
        <v>352782.42770141212</v>
      </c>
    </row>
    <row r="30" spans="1:17" ht="18.600000000000001" customHeight="1">
      <c r="A30" s="221"/>
      <c r="B30" s="102" t="s">
        <v>346</v>
      </c>
      <c r="C30" s="221"/>
      <c r="D30" s="222"/>
      <c r="E30" s="198">
        <v>32890424.859916978</v>
      </c>
      <c r="F30" s="198">
        <v>32873787.763053242</v>
      </c>
      <c r="G30" s="198">
        <v>37703476.259562857</v>
      </c>
      <c r="H30" s="199">
        <v>0</v>
      </c>
      <c r="I30" s="198">
        <v>44562.888653898226</v>
      </c>
      <c r="J30" s="198">
        <v>4874251.3851635177</v>
      </c>
      <c r="K30" s="198">
        <v>16637.096863766961</v>
      </c>
      <c r="L30" s="199">
        <v>119.25000259239138</v>
      </c>
      <c r="M30" s="198">
        <v>12775.086471114357</v>
      </c>
      <c r="N30" s="198">
        <v>3742.7603900602226</v>
      </c>
    </row>
    <row r="31" spans="1:17" ht="18.600000000000001" customHeight="1">
      <c r="A31" s="221"/>
      <c r="B31" s="102" t="s">
        <v>345</v>
      </c>
      <c r="C31" s="221"/>
      <c r="D31" s="222"/>
      <c r="E31" s="198">
        <v>42699011.344000004</v>
      </c>
      <c r="F31" s="198">
        <v>41250853.505000003</v>
      </c>
      <c r="G31" s="198">
        <v>53800796.985000007</v>
      </c>
      <c r="H31" s="199">
        <v>656892</v>
      </c>
      <c r="I31" s="198">
        <v>5112185.0540000014</v>
      </c>
      <c r="J31" s="198">
        <v>18319020.534000006</v>
      </c>
      <c r="K31" s="198">
        <v>1448157.8389999999</v>
      </c>
      <c r="L31" s="198">
        <v>57211.804000000011</v>
      </c>
      <c r="M31" s="198">
        <v>78877.885999999955</v>
      </c>
      <c r="N31" s="198">
        <v>1312068.1490000004</v>
      </c>
    </row>
    <row r="32" spans="1:17" ht="18.600000000000001" customHeight="1">
      <c r="A32" s="1080" t="s">
        <v>29</v>
      </c>
      <c r="B32" s="1080"/>
      <c r="C32" s="1080"/>
      <c r="D32" s="1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Q32" s="445"/>
    </row>
    <row r="33" spans="1:14" ht="18.600000000000001" customHeight="1">
      <c r="A33" s="1059" t="s">
        <v>67</v>
      </c>
      <c r="B33" s="1059"/>
      <c r="C33" s="223"/>
      <c r="D33" s="18"/>
      <c r="E33" s="198">
        <v>566618355.21460295</v>
      </c>
      <c r="F33" s="198">
        <v>552315165.85013974</v>
      </c>
      <c r="G33" s="198">
        <v>1009968612.8656275</v>
      </c>
      <c r="H33" s="198">
        <v>6552258.0629490279</v>
      </c>
      <c r="I33" s="198">
        <v>10177332.645427547</v>
      </c>
      <c r="J33" s="198">
        <v>474383037.72386539</v>
      </c>
      <c r="K33" s="198">
        <v>14303189.364463696</v>
      </c>
      <c r="L33" s="198">
        <v>1228064.8453439237</v>
      </c>
      <c r="M33" s="198">
        <v>1257415.0834439127</v>
      </c>
      <c r="N33" s="198">
        <v>11817709.435675859</v>
      </c>
    </row>
    <row r="34" spans="1:14" ht="18.600000000000001" customHeight="1">
      <c r="A34" s="7"/>
      <c r="B34" s="102" t="s">
        <v>30</v>
      </c>
      <c r="C34" s="224"/>
      <c r="D34" s="18"/>
      <c r="E34" s="198">
        <v>308112134.15917063</v>
      </c>
      <c r="F34" s="198">
        <v>297199960.91345775</v>
      </c>
      <c r="G34" s="198">
        <v>598271602.24775851</v>
      </c>
      <c r="H34" s="198">
        <v>4156284.10502527</v>
      </c>
      <c r="I34" s="198">
        <v>6426146.4443661971</v>
      </c>
      <c r="J34" s="198">
        <v>311654071.88369215</v>
      </c>
      <c r="K34" s="198">
        <v>10912173.245712839</v>
      </c>
      <c r="L34" s="198">
        <v>1064751.3148924299</v>
      </c>
      <c r="M34" s="198">
        <v>894746.88336915278</v>
      </c>
      <c r="N34" s="198">
        <v>8952675.0474512558</v>
      </c>
    </row>
    <row r="35" spans="1:14" ht="18.600000000000001" customHeight="1">
      <c r="A35" s="42"/>
      <c r="B35" s="42" t="s">
        <v>971</v>
      </c>
      <c r="C35" s="225"/>
      <c r="D35" s="222"/>
      <c r="E35" s="198">
        <v>65216481.484403417</v>
      </c>
      <c r="F35" s="198">
        <v>64263847.06086614</v>
      </c>
      <c r="G35" s="198">
        <v>115467496.09220174</v>
      </c>
      <c r="H35" s="198">
        <v>656892</v>
      </c>
      <c r="I35" s="198">
        <v>645859.90191311319</v>
      </c>
      <c r="J35" s="198">
        <v>52506400.933248684</v>
      </c>
      <c r="K35" s="198">
        <v>952634.42353721813</v>
      </c>
      <c r="L35" s="198">
        <v>89500.687320101075</v>
      </c>
      <c r="M35" s="198">
        <v>144183.07798001298</v>
      </c>
      <c r="N35" s="198">
        <v>718950.65823710407</v>
      </c>
    </row>
    <row r="36" spans="1:14" ht="18.600000000000001" customHeight="1">
      <c r="A36" s="42"/>
      <c r="B36" s="42" t="s">
        <v>972</v>
      </c>
      <c r="C36" s="225"/>
      <c r="D36" s="222"/>
      <c r="E36" s="198">
        <v>161414207.79974446</v>
      </c>
      <c r="F36" s="198">
        <v>152204902.90735519</v>
      </c>
      <c r="G36" s="198">
        <v>339499747.35801214</v>
      </c>
      <c r="H36" s="198">
        <v>3344078.8417180576</v>
      </c>
      <c r="I36" s="198">
        <v>4559430.5696320878</v>
      </c>
      <c r="J36" s="198">
        <v>195198353.86200672</v>
      </c>
      <c r="K36" s="198">
        <v>9209304.8923889603</v>
      </c>
      <c r="L36" s="198">
        <v>924862.27743477048</v>
      </c>
      <c r="M36" s="198">
        <v>633143.1053541092</v>
      </c>
      <c r="N36" s="198">
        <v>7651299.5096000796</v>
      </c>
    </row>
    <row r="37" spans="1:14" ht="18.600000000000001" customHeight="1">
      <c r="A37" s="42"/>
      <c r="B37" s="42" t="s">
        <v>973</v>
      </c>
      <c r="C37" s="225"/>
      <c r="D37" s="222"/>
      <c r="E37" s="198">
        <v>45571196.245097332</v>
      </c>
      <c r="F37" s="198">
        <v>45249748.097183041</v>
      </c>
      <c r="G37" s="198">
        <v>83407077.170388281</v>
      </c>
      <c r="H37" s="198">
        <v>27089.996613751071</v>
      </c>
      <c r="I37" s="198">
        <v>247030.10048339545</v>
      </c>
      <c r="J37" s="198">
        <v>38431449.170302369</v>
      </c>
      <c r="K37" s="198">
        <v>321448.1479143051</v>
      </c>
      <c r="L37" s="198">
        <v>35929.172958911557</v>
      </c>
      <c r="M37" s="198">
        <v>36597.214291484503</v>
      </c>
      <c r="N37" s="198">
        <v>248921.76066390873</v>
      </c>
    </row>
    <row r="38" spans="1:14" ht="18.600000000000001" customHeight="1">
      <c r="A38" s="42"/>
      <c r="B38" s="42" t="s">
        <v>974</v>
      </c>
      <c r="C38" s="225"/>
      <c r="D38" s="222"/>
      <c r="E38" s="198">
        <v>35910248.629925676</v>
      </c>
      <c r="F38" s="198">
        <v>35481462.848053306</v>
      </c>
      <c r="G38" s="198">
        <v>59897281.627156444</v>
      </c>
      <c r="H38" s="198">
        <v>128223.26669346106</v>
      </c>
      <c r="I38" s="198">
        <v>973825.87233759812</v>
      </c>
      <c r="J38" s="198">
        <v>25517867.918134224</v>
      </c>
      <c r="K38" s="198">
        <v>428785.7818723676</v>
      </c>
      <c r="L38" s="198">
        <v>14459.177178646756</v>
      </c>
      <c r="M38" s="198">
        <v>80823.485743546174</v>
      </c>
      <c r="N38" s="198">
        <v>333503.11895017477</v>
      </c>
    </row>
    <row r="39" spans="1:14" ht="18.600000000000001" customHeight="1">
      <c r="A39" s="42"/>
      <c r="B39" s="102" t="s">
        <v>32</v>
      </c>
      <c r="C39" s="225"/>
      <c r="D39" s="222"/>
      <c r="E39" s="198">
        <v>121883918.29890856</v>
      </c>
      <c r="F39" s="198">
        <v>120692480.19134367</v>
      </c>
      <c r="G39" s="198">
        <v>198994197.29605591</v>
      </c>
      <c r="H39" s="198">
        <v>666670.86398585769</v>
      </c>
      <c r="I39" s="198">
        <v>547146.3050999369</v>
      </c>
      <c r="J39" s="198">
        <v>79515534.273797736</v>
      </c>
      <c r="K39" s="198">
        <v>1191438.1075647641</v>
      </c>
      <c r="L39" s="198">
        <v>72653.963308857405</v>
      </c>
      <c r="M39" s="198">
        <v>176505.33862150839</v>
      </c>
      <c r="N39" s="198">
        <v>942278.80563439894</v>
      </c>
    </row>
    <row r="40" spans="1:14" ht="18.600000000000001" customHeight="1">
      <c r="A40" s="42"/>
      <c r="B40" s="42" t="s">
        <v>975</v>
      </c>
      <c r="C40" s="225"/>
      <c r="D40" s="222"/>
      <c r="E40" s="198">
        <v>81993403.359277323</v>
      </c>
      <c r="F40" s="198">
        <v>80978237.720504075</v>
      </c>
      <c r="G40" s="198">
        <v>140559908.73255923</v>
      </c>
      <c r="H40" s="198">
        <v>666670.86398585769</v>
      </c>
      <c r="I40" s="198">
        <v>350739.35898055491</v>
      </c>
      <c r="J40" s="198">
        <v>60599081.235021427</v>
      </c>
      <c r="K40" s="198">
        <v>1015165.6387732259</v>
      </c>
      <c r="L40" s="198">
        <v>57597.607243003367</v>
      </c>
      <c r="M40" s="198">
        <v>139528.6179989551</v>
      </c>
      <c r="N40" s="198">
        <v>818039.41353126639</v>
      </c>
    </row>
    <row r="41" spans="1:14" ht="18.600000000000001" customHeight="1">
      <c r="A41" s="42"/>
      <c r="B41" s="42" t="s">
        <v>976</v>
      </c>
      <c r="C41" s="225"/>
      <c r="D41" s="222"/>
      <c r="E41" s="198">
        <v>39890514.939631142</v>
      </c>
      <c r="F41" s="198">
        <v>39714242.470839597</v>
      </c>
      <c r="G41" s="198">
        <v>58434288.5634965</v>
      </c>
      <c r="H41" s="199">
        <v>0</v>
      </c>
      <c r="I41" s="198">
        <v>196406.94611938193</v>
      </c>
      <c r="J41" s="198">
        <v>18916453.038776305</v>
      </c>
      <c r="K41" s="198">
        <v>176272.46879154036</v>
      </c>
      <c r="L41" s="198">
        <v>15056.356065854057</v>
      </c>
      <c r="M41" s="198">
        <v>36976.720622553272</v>
      </c>
      <c r="N41" s="198">
        <v>124239.39210313295</v>
      </c>
    </row>
    <row r="42" spans="1:14" ht="18.600000000000001" customHeight="1">
      <c r="A42" s="42"/>
      <c r="B42" s="102" t="s">
        <v>33</v>
      </c>
      <c r="C42" s="225"/>
      <c r="D42" s="222"/>
      <c r="E42" s="198">
        <v>129148195.39109924</v>
      </c>
      <c r="F42" s="198">
        <v>127012642.43613425</v>
      </c>
      <c r="G42" s="198">
        <v>201540306.27104911</v>
      </c>
      <c r="H42" s="198">
        <v>1323727.3111970932</v>
      </c>
      <c r="I42" s="198">
        <v>3169497.7328713243</v>
      </c>
      <c r="J42" s="198">
        <v>79020888.87898314</v>
      </c>
      <c r="K42" s="198">
        <v>2135552.9549651444</v>
      </c>
      <c r="L42" s="198">
        <v>89328.554619629504</v>
      </c>
      <c r="M42" s="198">
        <v>178555.86280455461</v>
      </c>
      <c r="N42" s="198">
        <v>1867668.5375409601</v>
      </c>
    </row>
    <row r="43" spans="1:14" ht="18.600000000000001" customHeight="1">
      <c r="A43" s="42"/>
      <c r="B43" s="42" t="s">
        <v>977</v>
      </c>
      <c r="C43" s="223"/>
      <c r="D43" s="18"/>
      <c r="E43" s="198">
        <v>29067097.973649189</v>
      </c>
      <c r="F43" s="198">
        <v>28681237.247035969</v>
      </c>
      <c r="G43" s="198">
        <v>47033776.690816902</v>
      </c>
      <c r="H43" s="198">
        <v>349601.31602337502</v>
      </c>
      <c r="I43" s="198">
        <v>181203.5805159758</v>
      </c>
      <c r="J43" s="198">
        <v>18883344.340320278</v>
      </c>
      <c r="K43" s="198">
        <v>385860.72661320458</v>
      </c>
      <c r="L43" s="198">
        <v>18672.697901960088</v>
      </c>
      <c r="M43" s="198">
        <v>27467.873764491385</v>
      </c>
      <c r="N43" s="198">
        <v>339720.15494675317</v>
      </c>
    </row>
    <row r="44" spans="1:14" ht="18.600000000000001" customHeight="1">
      <c r="A44" s="42"/>
      <c r="B44" s="42" t="s">
        <v>978</v>
      </c>
      <c r="C44" s="223"/>
      <c r="D44" s="18"/>
      <c r="E44" s="198">
        <v>72239450.573189512</v>
      </c>
      <c r="F44" s="198">
        <v>70707822.786015078</v>
      </c>
      <c r="G44" s="198">
        <v>117395847.40796712</v>
      </c>
      <c r="H44" s="198">
        <v>974125.99517371831</v>
      </c>
      <c r="I44" s="198">
        <v>2961353.9213855797</v>
      </c>
      <c r="J44" s="198">
        <v>50623504.538511328</v>
      </c>
      <c r="K44" s="198">
        <v>1531627.7871744446</v>
      </c>
      <c r="L44" s="198">
        <v>61645.545785014408</v>
      </c>
      <c r="M44" s="198">
        <v>115489.54024410782</v>
      </c>
      <c r="N44" s="198">
        <v>1354492.7011453221</v>
      </c>
    </row>
    <row r="45" spans="1:14" ht="18.600000000000001" customHeight="1">
      <c r="A45" s="42"/>
      <c r="B45" s="42" t="s">
        <v>979</v>
      </c>
      <c r="C45" s="223"/>
      <c r="D45" s="18"/>
      <c r="E45" s="198">
        <v>27841646.844260622</v>
      </c>
      <c r="F45" s="198">
        <v>27623582.403083127</v>
      </c>
      <c r="G45" s="198">
        <v>37110682.172264919</v>
      </c>
      <c r="H45" s="199">
        <v>0</v>
      </c>
      <c r="I45" s="198">
        <v>26940.230969768119</v>
      </c>
      <c r="J45" s="198">
        <v>9514040.0001515355</v>
      </c>
      <c r="K45" s="198">
        <v>218064.44117749418</v>
      </c>
      <c r="L45" s="198">
        <v>9010.310932655002</v>
      </c>
      <c r="M45" s="198">
        <v>35598.448795955206</v>
      </c>
      <c r="N45" s="198">
        <v>173455.68144888399</v>
      </c>
    </row>
    <row r="46" spans="1:14" ht="18.600000000000001" customHeight="1">
      <c r="A46" s="42"/>
      <c r="B46" s="102" t="s">
        <v>35</v>
      </c>
      <c r="C46" s="223"/>
      <c r="D46" s="18"/>
      <c r="E46" s="198">
        <v>7474107.3654243322</v>
      </c>
      <c r="F46" s="198">
        <v>7410082.3092033863</v>
      </c>
      <c r="G46" s="198">
        <v>11162507.050765347</v>
      </c>
      <c r="H46" s="199">
        <v>405575.78274080704</v>
      </c>
      <c r="I46" s="198">
        <v>34542.16309009667</v>
      </c>
      <c r="J46" s="198">
        <v>4192542.6873928653</v>
      </c>
      <c r="K46" s="198">
        <v>64025.056220945509</v>
      </c>
      <c r="L46" s="198">
        <v>1331.0125230068634</v>
      </c>
      <c r="M46" s="198">
        <v>7606.9986486981852</v>
      </c>
      <c r="N46" s="198">
        <v>55087.045049240456</v>
      </c>
    </row>
    <row r="47" spans="1:14" ht="18.600000000000001" customHeight="1">
      <c r="A47" s="1059" t="s">
        <v>36</v>
      </c>
      <c r="B47" s="1059"/>
      <c r="C47" s="223"/>
      <c r="D47" s="18"/>
      <c r="E47" s="198">
        <v>5070951.8737035925</v>
      </c>
      <c r="F47" s="198">
        <v>5052900.7045483915</v>
      </c>
      <c r="G47" s="198">
        <v>5351995.8671866171</v>
      </c>
      <c r="H47" s="199">
        <v>349575.77730532584</v>
      </c>
      <c r="I47" s="199">
        <v>0</v>
      </c>
      <c r="J47" s="198">
        <v>648670.93994355295</v>
      </c>
      <c r="K47" s="198">
        <v>18051.169155202791</v>
      </c>
      <c r="L47" s="198">
        <v>1566.6745104142151</v>
      </c>
      <c r="M47" s="198">
        <v>3265.5060007969037</v>
      </c>
      <c r="N47" s="198">
        <v>13218.988643991672</v>
      </c>
    </row>
    <row r="48" spans="1:14" ht="18.600000000000001" customHeight="1">
      <c r="A48" s="1045" t="s">
        <v>166</v>
      </c>
      <c r="B48" s="1045"/>
      <c r="C48" s="1045"/>
      <c r="D48" s="222"/>
      <c r="E48" s="198"/>
      <c r="F48" s="198"/>
      <c r="G48" s="198"/>
      <c r="H48" s="198"/>
      <c r="I48" s="198"/>
      <c r="J48" s="198"/>
      <c r="K48" s="198"/>
      <c r="L48" s="198"/>
      <c r="M48" s="198"/>
      <c r="N48" s="198"/>
    </row>
    <row r="49" spans="1:14" ht="18.600000000000001" customHeight="1">
      <c r="A49" s="1059" t="s">
        <v>37</v>
      </c>
      <c r="B49" s="1059" t="s">
        <v>37</v>
      </c>
      <c r="C49" s="106"/>
      <c r="D49" s="222"/>
      <c r="E49" s="198">
        <v>286960425.42907494</v>
      </c>
      <c r="F49" s="198">
        <v>280416157.8572033</v>
      </c>
      <c r="G49" s="198">
        <v>451772245.00740337</v>
      </c>
      <c r="H49" s="198">
        <v>3440574.8665877366</v>
      </c>
      <c r="I49" s="198">
        <v>6769321.1498181047</v>
      </c>
      <c r="J49" s="198">
        <v>181565983.16660625</v>
      </c>
      <c r="K49" s="198">
        <v>6544267.5718717854</v>
      </c>
      <c r="L49" s="198">
        <v>342064.9558334896</v>
      </c>
      <c r="M49" s="198">
        <v>698678.3473210159</v>
      </c>
      <c r="N49" s="198">
        <v>5503524.2687172815</v>
      </c>
    </row>
    <row r="50" spans="1:14" ht="18.600000000000001" customHeight="1">
      <c r="A50" s="102"/>
      <c r="B50" s="102" t="s">
        <v>38</v>
      </c>
      <c r="C50" s="102"/>
      <c r="D50" s="222"/>
      <c r="E50" s="198">
        <v>110158373.11569576</v>
      </c>
      <c r="F50" s="198">
        <v>108683786.55853838</v>
      </c>
      <c r="G50" s="198">
        <v>152847604.38241106</v>
      </c>
      <c r="H50" s="198">
        <v>35704.514587736572</v>
      </c>
      <c r="I50" s="198">
        <v>1647085.9479115391</v>
      </c>
      <c r="J50" s="198">
        <v>45846608.286372021</v>
      </c>
      <c r="K50" s="198">
        <v>1474586.5571574564</v>
      </c>
      <c r="L50" s="198">
        <v>44575.906576672285</v>
      </c>
      <c r="M50" s="198">
        <v>185412.93117010908</v>
      </c>
      <c r="N50" s="198">
        <v>1244597.7194106746</v>
      </c>
    </row>
    <row r="51" spans="1:14" ht="18.600000000000001" customHeight="1">
      <c r="A51" s="102"/>
      <c r="B51" s="102" t="s">
        <v>39</v>
      </c>
      <c r="C51" s="102"/>
      <c r="D51" s="222"/>
      <c r="E51" s="198">
        <v>85501675.470190972</v>
      </c>
      <c r="F51" s="198">
        <v>82980853.338968411</v>
      </c>
      <c r="G51" s="198">
        <v>138798457.40856948</v>
      </c>
      <c r="H51" s="198">
        <v>602598</v>
      </c>
      <c r="I51" s="198">
        <v>2722543.7353478591</v>
      </c>
      <c r="J51" s="198">
        <v>59142745.804948866</v>
      </c>
      <c r="K51" s="198">
        <v>2520822.1312224483</v>
      </c>
      <c r="L51" s="198">
        <v>209673.07561275456</v>
      </c>
      <c r="M51" s="198">
        <v>340735.66297566029</v>
      </c>
      <c r="N51" s="198">
        <v>1970413.3926340342</v>
      </c>
    </row>
    <row r="52" spans="1:14" ht="18.600000000000001" customHeight="1">
      <c r="A52" s="102"/>
      <c r="B52" s="102" t="s">
        <v>40</v>
      </c>
      <c r="C52" s="102"/>
      <c r="D52" s="222"/>
      <c r="E52" s="198">
        <v>91300376.843188256</v>
      </c>
      <c r="F52" s="198">
        <v>88751517.959696427</v>
      </c>
      <c r="G52" s="198">
        <v>160126183.21642274</v>
      </c>
      <c r="H52" s="198">
        <v>2802272.352</v>
      </c>
      <c r="I52" s="198">
        <v>2399691.4665587069</v>
      </c>
      <c r="J52" s="198">
        <v>76576629.075285032</v>
      </c>
      <c r="K52" s="198">
        <v>2548858.8834918821</v>
      </c>
      <c r="L52" s="198">
        <v>87815.973644062557</v>
      </c>
      <c r="M52" s="198">
        <v>172529.75317524621</v>
      </c>
      <c r="N52" s="198">
        <v>2288513.1566725727</v>
      </c>
    </row>
    <row r="53" spans="1:14" ht="18.600000000000001" customHeight="1" thickBot="1">
      <c r="A53" s="1060" t="s">
        <v>41</v>
      </c>
      <c r="B53" s="1060"/>
      <c r="C53" s="104"/>
      <c r="D53" s="226"/>
      <c r="E53" s="202">
        <v>284728881.65923154</v>
      </c>
      <c r="F53" s="202">
        <v>276951908.69748414</v>
      </c>
      <c r="G53" s="202">
        <v>563548363.72541213</v>
      </c>
      <c r="H53" s="202">
        <v>3461258.9736666172</v>
      </c>
      <c r="I53" s="202">
        <v>3408011.4956094464</v>
      </c>
      <c r="J53" s="202">
        <v>293465725.49720383</v>
      </c>
      <c r="K53" s="202">
        <v>7776972.9617471192</v>
      </c>
      <c r="L53" s="202">
        <v>887566.5640208493</v>
      </c>
      <c r="M53" s="202">
        <v>562002.24212369602</v>
      </c>
      <c r="N53" s="202">
        <v>6327404.1556025753</v>
      </c>
    </row>
    <row r="54" spans="1:14" ht="15" customHeight="1">
      <c r="A54" s="446"/>
      <c r="B54" s="447"/>
      <c r="C54" s="447"/>
      <c r="D54" s="447"/>
      <c r="E54" s="447"/>
      <c r="F54" s="447"/>
      <c r="G54" s="447"/>
      <c r="H54" s="447"/>
    </row>
    <row r="55" spans="1:14" ht="15" customHeight="1">
      <c r="A55" s="161"/>
      <c r="B55" s="448"/>
      <c r="C55" s="448"/>
      <c r="D55" s="448"/>
      <c r="E55" s="448"/>
      <c r="F55" s="448"/>
      <c r="G55" s="448"/>
      <c r="H55" s="448"/>
    </row>
    <row r="56" spans="1:14" s="43" customFormat="1">
      <c r="B56" s="14"/>
      <c r="C56" s="14"/>
      <c r="D56" s="15"/>
      <c r="H56" s="44"/>
    </row>
    <row r="61" spans="1:14" ht="16.5">
      <c r="B61" s="420" t="s">
        <v>980</v>
      </c>
      <c r="E61" s="206">
        <f>E37+E38</f>
        <v>81481444.875023007</v>
      </c>
      <c r="F61" s="206">
        <f t="shared" ref="F61:N61" si="0">F37+F38</f>
        <v>80731210.945236355</v>
      </c>
      <c r="G61" s="206">
        <f t="shared" si="0"/>
        <v>143304358.79754472</v>
      </c>
      <c r="H61" s="206">
        <f t="shared" si="0"/>
        <v>155313.26330721212</v>
      </c>
      <c r="I61" s="206">
        <f t="shared" si="0"/>
        <v>1220855.9728209935</v>
      </c>
      <c r="J61" s="206">
        <f t="shared" si="0"/>
        <v>63949317.088436589</v>
      </c>
      <c r="K61" s="206">
        <f t="shared" si="0"/>
        <v>750233.9297866727</v>
      </c>
      <c r="L61" s="206">
        <f t="shared" si="0"/>
        <v>50388.350137558315</v>
      </c>
      <c r="M61" s="206">
        <f t="shared" si="0"/>
        <v>117420.70003503068</v>
      </c>
      <c r="N61" s="206">
        <f t="shared" si="0"/>
        <v>582424.87961408356</v>
      </c>
    </row>
  </sheetData>
  <mergeCells count="36">
    <mergeCell ref="A6:C6"/>
    <mergeCell ref="A3:C5"/>
    <mergeCell ref="G4:G5"/>
    <mergeCell ref="H4:H5"/>
    <mergeCell ref="A9:C9"/>
    <mergeCell ref="A7:C7"/>
    <mergeCell ref="A53:B53"/>
    <mergeCell ref="A48:C48"/>
    <mergeCell ref="A33:B33"/>
    <mergeCell ref="A49:B49"/>
    <mergeCell ref="A19:C19"/>
    <mergeCell ref="A32:C32"/>
    <mergeCell ref="A47:B47"/>
    <mergeCell ref="A26:C26"/>
    <mergeCell ref="A20:C20"/>
    <mergeCell ref="A23:C23"/>
    <mergeCell ref="A21:C21"/>
    <mergeCell ref="A22:C22"/>
    <mergeCell ref="M4:M5"/>
    <mergeCell ref="J4:J5"/>
    <mergeCell ref="F4:F5"/>
    <mergeCell ref="N4:N5"/>
    <mergeCell ref="E3:E5"/>
    <mergeCell ref="I4:I5"/>
    <mergeCell ref="K4:K5"/>
    <mergeCell ref="L4:L5"/>
    <mergeCell ref="A18:C18"/>
    <mergeCell ref="A17:C17"/>
    <mergeCell ref="A8:C8"/>
    <mergeCell ref="A13:C13"/>
    <mergeCell ref="A14:C14"/>
    <mergeCell ref="A12:C12"/>
    <mergeCell ref="A15:C15"/>
    <mergeCell ref="A16:C16"/>
    <mergeCell ref="A11:C11"/>
    <mergeCell ref="A10:C10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8" max="50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BL63"/>
  <sheetViews>
    <sheetView view="pageBreakPreview" zoomScaleNormal="100" workbookViewId="0">
      <selection activeCell="A33" sqref="A33:C33"/>
    </sheetView>
  </sheetViews>
  <sheetFormatPr defaultRowHeight="15.75"/>
  <cols>
    <col min="1" max="1" width="2.28515625" style="14" customWidth="1"/>
    <col min="2" max="2" width="15.7109375" style="14" customWidth="1"/>
    <col min="3" max="3" width="2.28515625" style="14" customWidth="1"/>
    <col min="4" max="4" width="1.7109375" style="15" customWidth="1"/>
    <col min="5" max="5" width="14.5703125" style="206" customWidth="1"/>
    <col min="6" max="6" width="14.140625" style="206" bestFit="1" customWidth="1"/>
    <col min="7" max="7" width="18.5703125" style="206" customWidth="1"/>
    <col min="8" max="8" width="19.42578125" style="206" customWidth="1"/>
    <col min="9" max="9" width="14.5703125" style="206" customWidth="1"/>
    <col min="10" max="10" width="15" style="206" customWidth="1"/>
    <col min="11" max="11" width="13.85546875" style="206" customWidth="1"/>
    <col min="12" max="12" width="12.42578125" style="206" customWidth="1"/>
    <col min="13" max="13" width="14.85546875" style="206" customWidth="1"/>
    <col min="14" max="14" width="14.140625" style="206" customWidth="1"/>
    <col min="15" max="15" width="9.140625" style="206"/>
    <col min="16" max="17" width="16.28515625" style="206" bestFit="1" customWidth="1"/>
    <col min="18" max="19" width="12.85546875" style="206" bestFit="1" customWidth="1"/>
    <col min="20" max="20" width="15.42578125" style="206" bestFit="1" customWidth="1"/>
    <col min="21" max="16384" width="9.140625" style="206"/>
  </cols>
  <sheetData>
    <row r="1" spans="1:20" s="205" customFormat="1" ht="35.1" customHeight="1">
      <c r="A1" s="204"/>
      <c r="B1" s="204"/>
      <c r="C1" s="204"/>
      <c r="D1" s="204"/>
      <c r="E1" s="438"/>
      <c r="F1" s="438"/>
      <c r="G1" s="438"/>
      <c r="H1" s="439" t="s">
        <v>579</v>
      </c>
      <c r="I1" s="440" t="s">
        <v>276</v>
      </c>
      <c r="J1" s="438"/>
      <c r="K1" s="438"/>
      <c r="L1" s="438"/>
      <c r="M1" s="438"/>
      <c r="N1" s="441"/>
    </row>
    <row r="2" spans="1:20" ht="12.95" customHeight="1" thickBot="1">
      <c r="A2" s="43"/>
      <c r="B2" s="161"/>
      <c r="C2" s="161"/>
      <c r="D2" s="162"/>
      <c r="E2" s="210"/>
      <c r="F2" s="210"/>
      <c r="G2" s="210"/>
      <c r="H2" s="210"/>
      <c r="I2" s="210"/>
      <c r="J2" s="210"/>
      <c r="K2" s="210"/>
      <c r="L2" s="210"/>
      <c r="M2" s="210"/>
      <c r="N2" s="356" t="s">
        <v>351</v>
      </c>
    </row>
    <row r="3" spans="1:20" ht="15" customHeight="1">
      <c r="A3" s="1042" t="s">
        <v>2</v>
      </c>
      <c r="B3" s="1042"/>
      <c r="C3" s="1042"/>
      <c r="D3" s="165"/>
      <c r="E3" s="1085" t="s">
        <v>80</v>
      </c>
      <c r="F3" s="1167" t="s">
        <v>150</v>
      </c>
      <c r="G3" s="1168"/>
      <c r="H3" s="1168"/>
      <c r="I3" s="1168"/>
      <c r="J3" s="1169"/>
      <c r="K3" s="19" t="s">
        <v>205</v>
      </c>
      <c r="L3" s="19"/>
      <c r="M3" s="19"/>
      <c r="N3" s="20"/>
    </row>
    <row r="4" spans="1:20" ht="15" customHeight="1">
      <c r="A4" s="1043"/>
      <c r="B4" s="1043"/>
      <c r="C4" s="1043"/>
      <c r="D4" s="170"/>
      <c r="E4" s="1087"/>
      <c r="F4" s="1160" t="s">
        <v>206</v>
      </c>
      <c r="G4" s="1160" t="s">
        <v>547</v>
      </c>
      <c r="H4" s="1160" t="s">
        <v>275</v>
      </c>
      <c r="I4" s="1164" t="s">
        <v>208</v>
      </c>
      <c r="J4" s="1165" t="s">
        <v>988</v>
      </c>
      <c r="K4" s="1160" t="s">
        <v>206</v>
      </c>
      <c r="L4" s="1160" t="s">
        <v>209</v>
      </c>
      <c r="M4" s="1160" t="s">
        <v>210</v>
      </c>
      <c r="N4" s="1163" t="s">
        <v>989</v>
      </c>
    </row>
    <row r="5" spans="1:20" ht="48.75" customHeight="1">
      <c r="A5" s="1044"/>
      <c r="B5" s="1044"/>
      <c r="C5" s="1044"/>
      <c r="D5" s="174"/>
      <c r="E5" s="1089"/>
      <c r="F5" s="1125"/>
      <c r="G5" s="1125"/>
      <c r="H5" s="1125"/>
      <c r="I5" s="1089"/>
      <c r="J5" s="1166"/>
      <c r="K5" s="1125"/>
      <c r="L5" s="1125"/>
      <c r="M5" s="1125"/>
      <c r="N5" s="1088"/>
    </row>
    <row r="6" spans="1:20" s="444" customFormat="1" ht="24.6" hidden="1" customHeight="1">
      <c r="A6" s="1049" t="s">
        <v>878</v>
      </c>
      <c r="B6" s="1049"/>
      <c r="C6" s="1049"/>
      <c r="D6" s="2"/>
      <c r="E6" s="215">
        <v>554575873</v>
      </c>
      <c r="F6" s="215">
        <v>540752397</v>
      </c>
      <c r="G6" s="215">
        <v>729981893</v>
      </c>
      <c r="H6" s="215">
        <v>6990556</v>
      </c>
      <c r="I6" s="215">
        <v>4586761</v>
      </c>
      <c r="J6" s="215">
        <v>200806813</v>
      </c>
      <c r="K6" s="215">
        <v>13823476</v>
      </c>
      <c r="L6" s="215">
        <v>1101684</v>
      </c>
      <c r="M6" s="215">
        <v>4505404</v>
      </c>
      <c r="N6" s="215">
        <v>8216388</v>
      </c>
    </row>
    <row r="7" spans="1:20" s="444" customFormat="1" ht="24.6" hidden="1" customHeight="1">
      <c r="A7" s="1045" t="s">
        <v>879</v>
      </c>
      <c r="B7" s="1045"/>
      <c r="C7" s="1045"/>
      <c r="D7" s="2"/>
      <c r="E7" s="218">
        <v>501494769.53363603</v>
      </c>
      <c r="F7" s="218">
        <v>484619936.3037436</v>
      </c>
      <c r="G7" s="218">
        <v>746136357.95677531</v>
      </c>
      <c r="H7" s="218">
        <v>5242922.7555052396</v>
      </c>
      <c r="I7" s="218">
        <v>5053277.5783827025</v>
      </c>
      <c r="J7" s="218">
        <v>271812621.98691934</v>
      </c>
      <c r="K7" s="218">
        <v>16874833.229892705</v>
      </c>
      <c r="L7" s="218">
        <v>778317.23394817708</v>
      </c>
      <c r="M7" s="218">
        <v>7471380.3663401697</v>
      </c>
      <c r="N7" s="218">
        <v>8625135.6296043489</v>
      </c>
    </row>
    <row r="8" spans="1:20" s="444" customFormat="1" ht="24.6" hidden="1" customHeight="1">
      <c r="A8" s="1045" t="s">
        <v>917</v>
      </c>
      <c r="B8" s="1045"/>
      <c r="C8" s="1045"/>
      <c r="D8" s="2"/>
      <c r="E8" s="218">
        <v>506459891</v>
      </c>
      <c r="F8" s="218">
        <v>493350989</v>
      </c>
      <c r="G8" s="218">
        <v>658415693</v>
      </c>
      <c r="H8" s="218">
        <v>2518499</v>
      </c>
      <c r="I8" s="218">
        <v>3863632</v>
      </c>
      <c r="J8" s="218">
        <v>171446835</v>
      </c>
      <c r="K8" s="218">
        <v>13108902</v>
      </c>
      <c r="L8" s="218">
        <v>482828</v>
      </c>
      <c r="M8" s="218">
        <v>4926538</v>
      </c>
      <c r="N8" s="218">
        <v>7699536</v>
      </c>
    </row>
    <row r="9" spans="1:20" s="444" customFormat="1" ht="19.5" hidden="1" customHeight="1">
      <c r="A9" s="1045" t="s">
        <v>918</v>
      </c>
      <c r="B9" s="1045"/>
      <c r="C9" s="1045"/>
      <c r="D9" s="2"/>
      <c r="E9" s="218">
        <v>401820999.30479008</v>
      </c>
      <c r="F9" s="218">
        <v>388977009.02661127</v>
      </c>
      <c r="G9" s="218">
        <v>607714365.3273989</v>
      </c>
      <c r="H9" s="218">
        <v>5060478.4175694436</v>
      </c>
      <c r="I9" s="218">
        <v>5751331.0620254446</v>
      </c>
      <c r="J9" s="218">
        <v>229549165.78038287</v>
      </c>
      <c r="K9" s="218">
        <v>12843990.278179696</v>
      </c>
      <c r="L9" s="218">
        <v>753345.44892115809</v>
      </c>
      <c r="M9" s="218">
        <v>3818255.274009746</v>
      </c>
      <c r="N9" s="218">
        <v>8272389.5552487876</v>
      </c>
    </row>
    <row r="10" spans="1:20" s="444" customFormat="1" ht="19.5" hidden="1" customHeight="1">
      <c r="A10" s="1045" t="s">
        <v>919</v>
      </c>
      <c r="B10" s="1045"/>
      <c r="C10" s="1045"/>
      <c r="D10" s="2"/>
      <c r="E10" s="218">
        <v>444122840.59282225</v>
      </c>
      <c r="F10" s="218">
        <v>425442382.2905829</v>
      </c>
      <c r="G10" s="218">
        <v>691726401.66095531</v>
      </c>
      <c r="H10" s="218">
        <v>5647583.7751952149</v>
      </c>
      <c r="I10" s="218">
        <v>5058348.5164422225</v>
      </c>
      <c r="J10" s="218">
        <v>276989951.66201019</v>
      </c>
      <c r="K10" s="218">
        <v>18680458.302239582</v>
      </c>
      <c r="L10" s="218">
        <v>728477.31160229456</v>
      </c>
      <c r="M10" s="218">
        <v>3620440.7351476639</v>
      </c>
      <c r="N10" s="218">
        <v>14331540.255489614</v>
      </c>
    </row>
    <row r="11" spans="1:20" s="180" customFormat="1" ht="13.7" hidden="1" customHeight="1">
      <c r="A11" s="1045" t="s">
        <v>920</v>
      </c>
      <c r="B11" s="1045"/>
      <c r="C11" s="1045"/>
      <c r="D11" s="2"/>
      <c r="E11" s="50">
        <v>468911586.1162464</v>
      </c>
      <c r="F11" s="50">
        <v>456747797.40586615</v>
      </c>
      <c r="G11" s="50">
        <v>765866834.99777889</v>
      </c>
      <c r="H11" s="50">
        <v>5707650.2417943953</v>
      </c>
      <c r="I11" s="50">
        <v>3302452.8472825726</v>
      </c>
      <c r="J11" s="50">
        <v>318129140.68098992</v>
      </c>
      <c r="K11" s="50">
        <v>12163788.710381474</v>
      </c>
      <c r="L11" s="50">
        <v>793825.80181238824</v>
      </c>
      <c r="M11" s="50">
        <v>2422049.8027106239</v>
      </c>
      <c r="N11" s="50">
        <v>8947913.1058584563</v>
      </c>
      <c r="P11" s="180">
        <f>SUM(F11:F12,F14)</f>
        <v>1496581635.6761546</v>
      </c>
      <c r="Q11" s="180">
        <f>SUM(G11:G12,G14)</f>
        <v>2609088732.3306775</v>
      </c>
      <c r="R11" s="180">
        <f>SUM(H11:H12,H14)</f>
        <v>21135032.013847381</v>
      </c>
      <c r="S11" s="180">
        <f>SUM(I11:I12,I14)</f>
        <v>22364074.658385091</v>
      </c>
      <c r="T11" s="180">
        <f>SUM(J11:J12,J14)</f>
        <v>1156006203.326755</v>
      </c>
    </row>
    <row r="12" spans="1:20" s="444" customFormat="1" ht="13.7" hidden="1" customHeight="1">
      <c r="A12" s="1045" t="s">
        <v>921</v>
      </c>
      <c r="B12" s="1045"/>
      <c r="C12" s="1045"/>
      <c r="D12" s="2"/>
      <c r="E12" s="50">
        <v>500920199.75254083</v>
      </c>
      <c r="F12" s="50">
        <v>486513225.79257286</v>
      </c>
      <c r="G12" s="50">
        <v>879216100.78744769</v>
      </c>
      <c r="H12" s="50">
        <v>6591221.829683709</v>
      </c>
      <c r="I12" s="50">
        <v>8304273.7050331235</v>
      </c>
      <c r="J12" s="50">
        <v>407598370.52959192</v>
      </c>
      <c r="K12" s="50">
        <v>14406973.959968215</v>
      </c>
      <c r="L12" s="50">
        <v>1304419.7094336364</v>
      </c>
      <c r="M12" s="50">
        <v>1888012.0791411852</v>
      </c>
      <c r="N12" s="50">
        <v>11214542.171393394</v>
      </c>
      <c r="Q12" s="444">
        <f>Q11/$P$11</f>
        <v>1.7433654604159918</v>
      </c>
      <c r="R12" s="444">
        <f>R11/$P$11</f>
        <v>1.4122204569414341E-2</v>
      </c>
      <c r="S12" s="444">
        <f>S11/$P$11</f>
        <v>1.4943437848802024E-2</v>
      </c>
      <c r="T12" s="444">
        <f>T11/$P$11</f>
        <v>0.77243110283420802</v>
      </c>
    </row>
    <row r="13" spans="1:20" s="444" customFormat="1" ht="13.7" hidden="1" customHeight="1">
      <c r="A13" s="1045" t="s">
        <v>922</v>
      </c>
      <c r="B13" s="1045"/>
      <c r="C13" s="1045"/>
      <c r="D13" s="2"/>
      <c r="E13" s="50">
        <v>558221856.29158294</v>
      </c>
      <c r="F13" s="50">
        <v>543964047.44767296</v>
      </c>
      <c r="G13" s="50">
        <f>$F$13*Q12</f>
        <v>948328132.02835882</v>
      </c>
      <c r="H13" s="50">
        <f>$F$13*R12</f>
        <v>7681971.5564626465</v>
      </c>
      <c r="I13" s="50">
        <f>$F$13*S12</f>
        <v>8128692.9350170959</v>
      </c>
      <c r="J13" s="50">
        <f>$F$13*T12</f>
        <v>420174749.07216549</v>
      </c>
      <c r="K13" s="50">
        <v>14257808.843909979</v>
      </c>
      <c r="L13" s="50">
        <v>1150508.7272926527</v>
      </c>
      <c r="M13" s="50">
        <v>1586531.885520776</v>
      </c>
      <c r="N13" s="50">
        <v>11520768.231096549</v>
      </c>
    </row>
    <row r="14" spans="1:20" s="444" customFormat="1" ht="13.7" hidden="1" customHeight="1">
      <c r="A14" s="1045" t="s">
        <v>923</v>
      </c>
      <c r="B14" s="1045"/>
      <c r="C14" s="1045"/>
      <c r="D14" s="2"/>
      <c r="E14" s="50">
        <v>568348194.85530281</v>
      </c>
      <c r="F14" s="50">
        <v>553320612.47771573</v>
      </c>
      <c r="G14" s="50">
        <v>964005796.54545105</v>
      </c>
      <c r="H14" s="50">
        <v>8836159.9423692785</v>
      </c>
      <c r="I14" s="50">
        <v>10757348.106069395</v>
      </c>
      <c r="J14" s="50">
        <v>430278692.11617327</v>
      </c>
      <c r="K14" s="50">
        <v>15027582.377587046</v>
      </c>
      <c r="L14" s="50">
        <v>994014.71494008903</v>
      </c>
      <c r="M14" s="50">
        <v>2326418.3070064131</v>
      </c>
      <c r="N14" s="50">
        <v>11707149.355640531</v>
      </c>
    </row>
    <row r="15" spans="1:20" s="444" customFormat="1" ht="13.7" hidden="1" customHeight="1">
      <c r="A15" s="1045" t="s">
        <v>924</v>
      </c>
      <c r="B15" s="1045"/>
      <c r="C15" s="1045"/>
      <c r="D15" s="2"/>
      <c r="E15" s="218">
        <v>554808898.00771308</v>
      </c>
      <c r="F15" s="218">
        <v>542356053.41750383</v>
      </c>
      <c r="G15" s="218">
        <v>945344365.36655545</v>
      </c>
      <c r="H15" s="218">
        <v>12011390.147881227</v>
      </c>
      <c r="I15" s="218">
        <v>10949450.55287536</v>
      </c>
      <c r="J15" s="218">
        <v>425949152.6498071</v>
      </c>
      <c r="K15" s="218">
        <v>12452844.590209989</v>
      </c>
      <c r="L15" s="218">
        <v>1057374.4400974202</v>
      </c>
      <c r="M15" s="218">
        <v>1739702.2008293911</v>
      </c>
      <c r="N15" s="218">
        <v>9655767.9492832161</v>
      </c>
    </row>
    <row r="16" spans="1:20" s="444" customFormat="1" ht="16.5" hidden="1" customHeight="1">
      <c r="A16" s="1080" t="s">
        <v>925</v>
      </c>
      <c r="B16" s="1080"/>
      <c r="C16" s="1080"/>
      <c r="D16" s="18"/>
      <c r="E16" s="217">
        <v>522478788.68525565</v>
      </c>
      <c r="F16" s="218">
        <v>510638215.56337988</v>
      </c>
      <c r="G16" s="218">
        <v>846643297.47723484</v>
      </c>
      <c r="H16" s="218">
        <v>12813606.03034973</v>
      </c>
      <c r="I16" s="218">
        <v>8648272.0201656166</v>
      </c>
      <c r="J16" s="218">
        <v>357466959.9643718</v>
      </c>
      <c r="K16" s="218">
        <v>11840573.12187577</v>
      </c>
      <c r="L16" s="218">
        <v>1158657.5215599479</v>
      </c>
      <c r="M16" s="218">
        <v>1135459.2291088901</v>
      </c>
      <c r="N16" s="218">
        <v>9546456.3712069374</v>
      </c>
    </row>
    <row r="17" spans="1:64" s="444" customFormat="1" ht="15" hidden="1" customHeight="1">
      <c r="A17" s="1045" t="s">
        <v>926</v>
      </c>
      <c r="B17" s="1045"/>
      <c r="C17" s="1045"/>
      <c r="D17" s="18"/>
      <c r="E17" s="195">
        <v>568764615.59845173</v>
      </c>
      <c r="F17" s="195">
        <v>555783105.89894223</v>
      </c>
      <c r="G17" s="195">
        <v>915237059.07808614</v>
      </c>
      <c r="H17" s="195">
        <v>6227572.9816564741</v>
      </c>
      <c r="I17" s="195">
        <v>15579751.464696459</v>
      </c>
      <c r="J17" s="195">
        <v>381261277.62549567</v>
      </c>
      <c r="K17" s="195">
        <v>12981509.699508956</v>
      </c>
      <c r="L17" s="195">
        <v>1252502.4364850342</v>
      </c>
      <c r="M17" s="195">
        <v>1069682.4901245509</v>
      </c>
      <c r="N17" s="195">
        <v>10659324.772899391</v>
      </c>
    </row>
    <row r="18" spans="1:64" s="444" customFormat="1" ht="15.75" customHeight="1">
      <c r="A18" s="1045" t="s">
        <v>927</v>
      </c>
      <c r="B18" s="1045"/>
      <c r="C18" s="1045"/>
      <c r="D18" s="18"/>
      <c r="E18" s="306">
        <v>615069412.16025329</v>
      </c>
      <c r="F18" s="306">
        <v>599912595.01016188</v>
      </c>
      <c r="G18" s="306">
        <v>982802980.06288028</v>
      </c>
      <c r="H18" s="306">
        <v>8684430.5320327654</v>
      </c>
      <c r="I18" s="306">
        <v>11734198.341534965</v>
      </c>
      <c r="J18" s="306">
        <v>403309013.92628628</v>
      </c>
      <c r="K18" s="306">
        <v>15156817.150090747</v>
      </c>
      <c r="L18" s="306">
        <v>1106151.8833462596</v>
      </c>
      <c r="M18" s="306">
        <v>1247467.2010309817</v>
      </c>
      <c r="N18" s="306">
        <v>12803198.065713501</v>
      </c>
    </row>
    <row r="19" spans="1:64" s="444" customFormat="1" ht="15.75" customHeight="1">
      <c r="A19" s="1045" t="s">
        <v>990</v>
      </c>
      <c r="B19" s="1045"/>
      <c r="C19" s="1045"/>
      <c r="D19" s="18"/>
      <c r="E19" s="306">
        <v>563465019.88337076</v>
      </c>
      <c r="F19" s="306">
        <v>550945764.66523361</v>
      </c>
      <c r="G19" s="306">
        <v>954942551.83735347</v>
      </c>
      <c r="H19" s="306">
        <v>4706192.1472659921</v>
      </c>
      <c r="I19" s="306">
        <v>11200522.961364307</v>
      </c>
      <c r="J19" s="306">
        <v>419903502.28074831</v>
      </c>
      <c r="K19" s="306">
        <v>12519255.218136379</v>
      </c>
      <c r="L19" s="306">
        <v>1114483.1895020944</v>
      </c>
      <c r="M19" s="306">
        <v>1168291.7055380037</v>
      </c>
      <c r="N19" s="306">
        <v>10236480.323096251</v>
      </c>
    </row>
    <row r="20" spans="1:64" s="444" customFormat="1" ht="15.75" customHeight="1">
      <c r="A20" s="1045" t="s">
        <v>991</v>
      </c>
      <c r="B20" s="1045"/>
      <c r="C20" s="1045"/>
      <c r="D20" s="18"/>
      <c r="E20" s="306">
        <v>546872863.31227148</v>
      </c>
      <c r="F20" s="306">
        <v>532889980.9688617</v>
      </c>
      <c r="G20" s="306">
        <v>957085608.591313</v>
      </c>
      <c r="H20" s="306">
        <v>7553876.4411226111</v>
      </c>
      <c r="I20" s="306">
        <v>8797741.6060710419</v>
      </c>
      <c r="J20" s="306">
        <v>440547245.66964525</v>
      </c>
      <c r="K20" s="306">
        <v>13982882.343409719</v>
      </c>
      <c r="L20" s="306">
        <v>1155799.7056551233</v>
      </c>
      <c r="M20" s="306">
        <v>1313162.5081076869</v>
      </c>
      <c r="N20" s="306">
        <v>11513920.129646897</v>
      </c>
    </row>
    <row r="21" spans="1:64" s="444" customFormat="1" ht="15.75" customHeight="1">
      <c r="A21" s="1045" t="s">
        <v>992</v>
      </c>
      <c r="B21" s="1045"/>
      <c r="C21" s="1045"/>
      <c r="D21" s="18"/>
      <c r="E21" s="306">
        <v>587953906.54716015</v>
      </c>
      <c r="F21" s="306">
        <v>575586969.45956361</v>
      </c>
      <c r="G21" s="306">
        <v>1005947469.1541808</v>
      </c>
      <c r="H21" s="306">
        <v>10070969.987243086</v>
      </c>
      <c r="I21" s="306">
        <v>14128826.263712343</v>
      </c>
      <c r="J21" s="306">
        <v>454560295.94557261</v>
      </c>
      <c r="K21" s="306">
        <v>12366937.087596122</v>
      </c>
      <c r="L21" s="306">
        <v>1266016.9747381064</v>
      </c>
      <c r="M21" s="306">
        <v>1309062.9974942142</v>
      </c>
      <c r="N21" s="306">
        <v>9791857.1153638083</v>
      </c>
    </row>
    <row r="22" spans="1:64" s="444" customFormat="1" ht="15.75" customHeight="1">
      <c r="A22" s="1045" t="s">
        <v>993</v>
      </c>
      <c r="B22" s="1045"/>
      <c r="C22" s="1045"/>
      <c r="D22" s="18"/>
      <c r="E22" s="195">
        <v>571689307.08830655</v>
      </c>
      <c r="F22" s="195">
        <v>557368066.55468881</v>
      </c>
      <c r="G22" s="195">
        <v>1015320608.7328143</v>
      </c>
      <c r="H22" s="195">
        <v>6901833.8402543534</v>
      </c>
      <c r="I22" s="195">
        <v>10177332.645427547</v>
      </c>
      <c r="J22" s="195">
        <v>475031708.663809</v>
      </c>
      <c r="K22" s="195">
        <v>14321240.533618905</v>
      </c>
      <c r="L22" s="195">
        <v>1229631.5198543379</v>
      </c>
      <c r="M22" s="195">
        <v>1260680.5894447095</v>
      </c>
      <c r="N22" s="195">
        <v>11830928.42431985</v>
      </c>
    </row>
    <row r="23" spans="1:64" s="41" customFormat="1" ht="13.7" customHeight="1">
      <c r="A23" s="1045" t="s">
        <v>19</v>
      </c>
      <c r="B23" s="1045"/>
      <c r="C23" s="1045"/>
      <c r="D23" s="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P23" s="444"/>
    </row>
    <row r="24" spans="1:64" s="43" customFormat="1" ht="13.7" customHeight="1">
      <c r="A24" s="102"/>
      <c r="B24" s="42" t="s">
        <v>932</v>
      </c>
      <c r="C24" s="102"/>
      <c r="D24" s="46"/>
      <c r="E24" s="198">
        <v>147152320.00091738</v>
      </c>
      <c r="F24" s="198">
        <v>146142652.88923618</v>
      </c>
      <c r="G24" s="198">
        <v>221932972.37354535</v>
      </c>
      <c r="H24" s="198">
        <v>579578.46644644707</v>
      </c>
      <c r="I24" s="198">
        <v>1276920.1749373178</v>
      </c>
      <c r="J24" s="198">
        <v>77646818.125693068</v>
      </c>
      <c r="K24" s="198">
        <v>1009667.1116813553</v>
      </c>
      <c r="L24" s="198">
        <v>165741.5241218805</v>
      </c>
      <c r="M24" s="198">
        <v>176710.47830847668</v>
      </c>
      <c r="N24" s="198">
        <v>667215.10925099673</v>
      </c>
      <c r="O24" s="106"/>
      <c r="P24" s="2"/>
      <c r="Q24" s="50"/>
      <c r="R24" s="50"/>
      <c r="S24" s="50"/>
      <c r="T24" s="50"/>
      <c r="U24" s="50"/>
      <c r="V24" s="50"/>
      <c r="W24" s="50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</row>
    <row r="25" spans="1:64" s="43" customFormat="1" ht="13.7" customHeight="1">
      <c r="A25" s="102"/>
      <c r="B25" s="42" t="s">
        <v>933</v>
      </c>
      <c r="C25" s="102"/>
      <c r="D25" s="46"/>
      <c r="E25" s="198">
        <v>83702099.450802833</v>
      </c>
      <c r="F25" s="198">
        <v>82374578.385321617</v>
      </c>
      <c r="G25" s="198">
        <v>148480439.41057283</v>
      </c>
      <c r="H25" s="198">
        <v>206597.98306709915</v>
      </c>
      <c r="I25" s="198">
        <v>564777.95884282526</v>
      </c>
      <c r="J25" s="198">
        <v>66877236.967161074</v>
      </c>
      <c r="K25" s="198">
        <v>1327521.0654811864</v>
      </c>
      <c r="L25" s="198">
        <v>134776.39396592035</v>
      </c>
      <c r="M25" s="198">
        <v>160709.99663822437</v>
      </c>
      <c r="N25" s="198">
        <v>1032034.674877041</v>
      </c>
      <c r="O25" s="102"/>
      <c r="P25" s="46"/>
      <c r="Q25" s="220"/>
      <c r="R25" s="220"/>
      <c r="S25" s="220"/>
      <c r="T25" s="220"/>
      <c r="U25" s="220"/>
      <c r="V25" s="220"/>
      <c r="W25" s="220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64" s="43" customFormat="1" ht="13.7" customHeight="1">
      <c r="A26" s="102"/>
      <c r="B26" s="42" t="s">
        <v>934</v>
      </c>
      <c r="C26" s="102"/>
      <c r="D26" s="46"/>
      <c r="E26" s="198">
        <v>119063702.68419144</v>
      </c>
      <c r="F26" s="198">
        <v>116870226.47922269</v>
      </c>
      <c r="G26" s="198">
        <v>221679227.05380121</v>
      </c>
      <c r="H26" s="198">
        <v>3106890.1957408073</v>
      </c>
      <c r="I26" s="198">
        <v>614309.36850400514</v>
      </c>
      <c r="J26" s="198">
        <v>108530200.1388232</v>
      </c>
      <c r="K26" s="198">
        <v>2193476.2049686746</v>
      </c>
      <c r="L26" s="198">
        <v>157321.71492998098</v>
      </c>
      <c r="M26" s="198">
        <v>241417.01933245984</v>
      </c>
      <c r="N26" s="198">
        <v>1794737.4707062345</v>
      </c>
      <c r="O26" s="102"/>
      <c r="P26" s="46"/>
      <c r="Q26" s="220"/>
      <c r="R26" s="220"/>
      <c r="S26" s="220"/>
      <c r="T26" s="220"/>
      <c r="U26" s="220"/>
      <c r="V26" s="220"/>
      <c r="W26" s="220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</row>
    <row r="27" spans="1:64" s="43" customFormat="1" ht="13.7" customHeight="1">
      <c r="A27" s="102"/>
      <c r="B27" s="42" t="s">
        <v>935</v>
      </c>
      <c r="C27" s="102"/>
      <c r="D27" s="46"/>
      <c r="E27" s="198">
        <v>65409295.625502042</v>
      </c>
      <c r="F27" s="198">
        <v>64544881.971516877</v>
      </c>
      <c r="G27" s="198">
        <v>131301210.39046201</v>
      </c>
      <c r="H27" s="199">
        <v>0</v>
      </c>
      <c r="I27" s="198">
        <v>760485.74614340393</v>
      </c>
      <c r="J27" s="198">
        <v>67516814.165088579</v>
      </c>
      <c r="K27" s="198">
        <v>864413.65398514189</v>
      </c>
      <c r="L27" s="198">
        <v>57787.283265128281</v>
      </c>
      <c r="M27" s="198">
        <v>136276.45056095792</v>
      </c>
      <c r="N27" s="198">
        <v>670349.92015905562</v>
      </c>
      <c r="O27" s="102"/>
      <c r="P27" s="46"/>
      <c r="Q27" s="220"/>
      <c r="R27" s="220"/>
      <c r="S27" s="220"/>
      <c r="T27" s="220"/>
      <c r="U27" s="220"/>
      <c r="V27" s="220"/>
      <c r="W27" s="220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64" s="43" customFormat="1" ht="13.7" customHeight="1">
      <c r="A28" s="102"/>
      <c r="B28" s="42" t="s">
        <v>936</v>
      </c>
      <c r="C28" s="102"/>
      <c r="D28" s="46"/>
      <c r="E28" s="198">
        <v>74028385.930892885</v>
      </c>
      <c r="F28" s="198">
        <v>70428940.754390344</v>
      </c>
      <c r="G28" s="198">
        <v>150977504.68043366</v>
      </c>
      <c r="H28" s="198">
        <v>2088178.352</v>
      </c>
      <c r="I28" s="198">
        <v>2285684.0649999999</v>
      </c>
      <c r="J28" s="198">
        <v>84922426.343043402</v>
      </c>
      <c r="K28" s="198">
        <v>3599445.176502551</v>
      </c>
      <c r="L28" s="198">
        <v>494035.2815714287</v>
      </c>
      <c r="M28" s="198">
        <v>232974.88360459183</v>
      </c>
      <c r="N28" s="198">
        <v>2872435.0113265309</v>
      </c>
      <c r="O28" s="102"/>
      <c r="P28" s="46"/>
      <c r="Q28" s="220"/>
      <c r="R28" s="220"/>
      <c r="S28" s="220"/>
      <c r="T28" s="220"/>
      <c r="U28" s="220"/>
      <c r="V28" s="220"/>
      <c r="W28" s="220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</row>
    <row r="29" spans="1:64" s="43" customFormat="1" ht="13.7" customHeight="1">
      <c r="A29" s="102"/>
      <c r="B29" s="42" t="s">
        <v>937</v>
      </c>
      <c r="C29" s="102"/>
      <c r="D29" s="46"/>
      <c r="E29" s="198">
        <v>82333503.396000013</v>
      </c>
      <c r="F29" s="198">
        <v>77006786.075000003</v>
      </c>
      <c r="G29" s="198">
        <v>140949254.824</v>
      </c>
      <c r="H29" s="198">
        <v>920588.84299999999</v>
      </c>
      <c r="I29" s="198">
        <v>4675155.3319999995</v>
      </c>
      <c r="J29" s="198">
        <v>69538212.923999995</v>
      </c>
      <c r="K29" s="198">
        <v>5326717.3210000005</v>
      </c>
      <c r="L29" s="198">
        <v>219969.32200000007</v>
      </c>
      <c r="M29" s="198">
        <v>312591.76100000006</v>
      </c>
      <c r="N29" s="198">
        <v>4794156.2380000008</v>
      </c>
      <c r="O29" s="102"/>
      <c r="P29" s="46"/>
      <c r="Q29" s="220"/>
      <c r="R29" s="220"/>
      <c r="S29" s="220"/>
      <c r="T29" s="220"/>
      <c r="U29" s="220"/>
      <c r="V29" s="220"/>
      <c r="W29" s="220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</row>
    <row r="30" spans="1:64" s="43" customFormat="1" ht="13.7" customHeight="1">
      <c r="A30" s="1045" t="s">
        <v>20</v>
      </c>
      <c r="B30" s="1045"/>
      <c r="C30" s="1045"/>
      <c r="D30" s="2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02"/>
      <c r="P30" s="46"/>
      <c r="Q30" s="220"/>
      <c r="R30" s="220"/>
      <c r="S30" s="220"/>
      <c r="T30" s="220"/>
      <c r="U30" s="220"/>
      <c r="V30" s="220"/>
      <c r="W30" s="220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</row>
    <row r="31" spans="1:64" s="43" customFormat="1" ht="13.7" customHeight="1">
      <c r="A31" s="102"/>
      <c r="B31" s="62" t="s">
        <v>490</v>
      </c>
      <c r="C31" s="102"/>
      <c r="D31" s="46"/>
      <c r="E31" s="198">
        <v>5638447.365482674</v>
      </c>
      <c r="F31" s="198">
        <v>5381529.6247554552</v>
      </c>
      <c r="G31" s="198">
        <v>32808808.458031688</v>
      </c>
      <c r="H31" s="198">
        <v>6038.9118119523619</v>
      </c>
      <c r="I31" s="198">
        <v>178328.58845822859</v>
      </c>
      <c r="J31" s="198">
        <v>27611646.333546415</v>
      </c>
      <c r="K31" s="198">
        <v>256917.74072721976</v>
      </c>
      <c r="L31" s="198">
        <v>44730.681204200351</v>
      </c>
      <c r="M31" s="198">
        <v>47998.05116447818</v>
      </c>
      <c r="N31" s="198">
        <v>164189.00835854132</v>
      </c>
      <c r="O31" s="106"/>
      <c r="P31" s="2"/>
      <c r="Q31" s="220"/>
      <c r="R31" s="220"/>
      <c r="S31" s="220"/>
      <c r="T31" s="220"/>
      <c r="U31" s="220"/>
      <c r="V31" s="220"/>
      <c r="W31" s="220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</row>
    <row r="32" spans="1:64" s="43" customFormat="1" ht="13.7" customHeight="1">
      <c r="A32" s="102"/>
      <c r="B32" s="62" t="s">
        <v>491</v>
      </c>
      <c r="C32" s="102"/>
      <c r="D32" s="46"/>
      <c r="E32" s="198">
        <v>12842632.1421974</v>
      </c>
      <c r="F32" s="198">
        <v>12746938.012312764</v>
      </c>
      <c r="G32" s="198">
        <v>19597592.681079656</v>
      </c>
      <c r="H32" s="199">
        <v>0</v>
      </c>
      <c r="I32" s="198">
        <v>152760.68587434303</v>
      </c>
      <c r="J32" s="198">
        <v>7003415.3546412271</v>
      </c>
      <c r="K32" s="198">
        <v>95694.12988463277</v>
      </c>
      <c r="L32" s="198">
        <v>35855.29542802291</v>
      </c>
      <c r="M32" s="198">
        <v>24019.552040770941</v>
      </c>
      <c r="N32" s="198">
        <v>35819.282415838927</v>
      </c>
      <c r="O32" s="102"/>
      <c r="P32" s="46"/>
      <c r="Q32" s="220"/>
      <c r="R32" s="220"/>
      <c r="S32" s="220"/>
      <c r="T32" s="220"/>
      <c r="U32" s="220"/>
      <c r="V32" s="220"/>
      <c r="W32" s="220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</row>
    <row r="33" spans="1:64" s="43" customFormat="1" ht="13.7" customHeight="1">
      <c r="A33" s="42"/>
      <c r="B33" s="62" t="s">
        <v>492</v>
      </c>
      <c r="C33" s="42"/>
      <c r="D33" s="46"/>
      <c r="E33" s="198">
        <v>33343089.002217229</v>
      </c>
      <c r="F33" s="198">
        <v>33060862.190124121</v>
      </c>
      <c r="G33" s="198">
        <v>53075822.95918753</v>
      </c>
      <c r="H33" s="199">
        <v>0</v>
      </c>
      <c r="I33" s="198">
        <v>156672.90513190534</v>
      </c>
      <c r="J33" s="198">
        <v>20171633.674195323</v>
      </c>
      <c r="K33" s="198">
        <v>282226.81209310523</v>
      </c>
      <c r="L33" s="198">
        <v>22447.826492031778</v>
      </c>
      <c r="M33" s="198">
        <v>53023.036330177012</v>
      </c>
      <c r="N33" s="198">
        <v>206755.94927089653</v>
      </c>
      <c r="O33" s="102"/>
      <c r="P33" s="46"/>
      <c r="Q33" s="220"/>
      <c r="R33" s="220"/>
      <c r="S33" s="220"/>
      <c r="T33" s="220"/>
      <c r="U33" s="220"/>
      <c r="V33" s="220"/>
      <c r="W33" s="220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</row>
    <row r="34" spans="1:64" s="43" customFormat="1" ht="13.7" customHeight="1">
      <c r="A34" s="42"/>
      <c r="B34" s="62" t="s">
        <v>493</v>
      </c>
      <c r="C34" s="42"/>
      <c r="D34" s="46"/>
      <c r="E34" s="198">
        <v>76561349.795317605</v>
      </c>
      <c r="F34" s="198">
        <v>75830684.968943134</v>
      </c>
      <c r="G34" s="198">
        <v>120539932.68095799</v>
      </c>
      <c r="H34" s="198">
        <v>1028921.1870553655</v>
      </c>
      <c r="I34" s="198">
        <v>688871.77996797999</v>
      </c>
      <c r="J34" s="198">
        <v>46427040.679038167</v>
      </c>
      <c r="K34" s="198">
        <v>730664.82637447305</v>
      </c>
      <c r="L34" s="198">
        <v>132043.67692695896</v>
      </c>
      <c r="M34" s="198">
        <v>96816.567311183477</v>
      </c>
      <c r="N34" s="198">
        <v>501804.58213632897</v>
      </c>
      <c r="O34" s="42"/>
      <c r="P34" s="46"/>
      <c r="Q34" s="220"/>
      <c r="R34" s="220"/>
      <c r="S34" s="220"/>
      <c r="T34" s="220"/>
      <c r="U34" s="220"/>
      <c r="V34" s="220"/>
      <c r="W34" s="220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</row>
    <row r="35" spans="1:64" s="43" customFormat="1" ht="13.7" customHeight="1">
      <c r="A35" s="42"/>
      <c r="B35" s="62" t="s">
        <v>494</v>
      </c>
      <c r="C35" s="42"/>
      <c r="D35" s="46"/>
      <c r="E35" s="198">
        <v>64737194.379113354</v>
      </c>
      <c r="F35" s="198">
        <v>63834284.028296843</v>
      </c>
      <c r="G35" s="198">
        <v>120983594.7307086</v>
      </c>
      <c r="H35" s="198">
        <v>158555.22938703527</v>
      </c>
      <c r="I35" s="198">
        <v>503708.76120037324</v>
      </c>
      <c r="J35" s="198">
        <v>57811574.692999102</v>
      </c>
      <c r="K35" s="198">
        <v>902910.35081651341</v>
      </c>
      <c r="L35" s="198">
        <v>126031.06959189061</v>
      </c>
      <c r="M35" s="198">
        <v>120093.23032008574</v>
      </c>
      <c r="N35" s="198">
        <v>656786.05090453732</v>
      </c>
      <c r="O35" s="42"/>
      <c r="P35" s="46"/>
      <c r="Q35" s="220"/>
      <c r="R35" s="220"/>
      <c r="S35" s="220"/>
      <c r="T35" s="220"/>
      <c r="U35" s="220"/>
      <c r="V35" s="220"/>
      <c r="W35" s="220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</row>
    <row r="36" spans="1:64" s="43" customFormat="1" ht="13.7" customHeight="1">
      <c r="A36" s="42"/>
      <c r="B36" s="62" t="s">
        <v>495</v>
      </c>
      <c r="C36" s="42"/>
      <c r="D36" s="46"/>
      <c r="E36" s="198">
        <v>104656176.23518822</v>
      </c>
      <c r="F36" s="198">
        <v>102800342.48814912</v>
      </c>
      <c r="G36" s="198">
        <v>188533605.82767257</v>
      </c>
      <c r="H36" s="198">
        <v>8236.9040000000005</v>
      </c>
      <c r="I36" s="198">
        <v>873732.28056826734</v>
      </c>
      <c r="J36" s="198">
        <v>86615232.524091542</v>
      </c>
      <c r="K36" s="198">
        <v>1855833.7470390361</v>
      </c>
      <c r="L36" s="198">
        <v>99949.034779636379</v>
      </c>
      <c r="M36" s="198">
        <v>203241.54842961705</v>
      </c>
      <c r="N36" s="198">
        <v>1552643.1638297823</v>
      </c>
      <c r="O36" s="42"/>
      <c r="P36" s="46"/>
      <c r="Q36" s="220"/>
      <c r="R36" s="220"/>
      <c r="S36" s="220"/>
      <c r="T36" s="220"/>
      <c r="U36" s="220"/>
      <c r="V36" s="220"/>
      <c r="W36" s="220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</row>
    <row r="37" spans="1:64" s="43" customFormat="1" ht="13.7" customHeight="1">
      <c r="A37" s="42"/>
      <c r="B37" s="62" t="s">
        <v>496</v>
      </c>
      <c r="C37" s="42"/>
      <c r="D37" s="46"/>
      <c r="E37" s="198">
        <v>65714312.747052766</v>
      </c>
      <c r="F37" s="198">
        <v>64505643.739168905</v>
      </c>
      <c r="G37" s="198">
        <v>112276426.65438084</v>
      </c>
      <c r="H37" s="198">
        <v>752502.55300000007</v>
      </c>
      <c r="I37" s="198">
        <v>339402.46322645468</v>
      </c>
      <c r="J37" s="198">
        <v>48862687.931438401</v>
      </c>
      <c r="K37" s="198">
        <v>1208669.0078838938</v>
      </c>
      <c r="L37" s="198">
        <v>45523.708512081626</v>
      </c>
      <c r="M37" s="198">
        <v>112433.81725204164</v>
      </c>
      <c r="N37" s="198">
        <v>1050711.4821197698</v>
      </c>
      <c r="O37" s="42"/>
      <c r="P37" s="46"/>
      <c r="Q37" s="220"/>
      <c r="R37" s="220"/>
      <c r="S37" s="220"/>
      <c r="T37" s="220"/>
      <c r="U37" s="220"/>
      <c r="V37" s="220"/>
      <c r="W37" s="220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</row>
    <row r="38" spans="1:64" s="43" customFormat="1" ht="13.7" customHeight="1">
      <c r="A38" s="42"/>
      <c r="B38" s="62" t="s">
        <v>497</v>
      </c>
      <c r="C38" s="42"/>
      <c r="D38" s="46"/>
      <c r="E38" s="198">
        <v>51727261.47973717</v>
      </c>
      <c r="F38" s="198">
        <v>50293244.083937138</v>
      </c>
      <c r="G38" s="198">
        <v>95158115.658796161</v>
      </c>
      <c r="H38" s="198">
        <v>2802272.352</v>
      </c>
      <c r="I38" s="198">
        <v>1202181.0560000001</v>
      </c>
      <c r="J38" s="198">
        <v>48869324.982859008</v>
      </c>
      <c r="K38" s="198">
        <v>1434017.3958000366</v>
      </c>
      <c r="L38" s="198">
        <v>98053.117919516182</v>
      </c>
      <c r="M38" s="198">
        <v>119055.88759635649</v>
      </c>
      <c r="N38" s="198">
        <v>1216908.3902841634</v>
      </c>
      <c r="O38" s="42"/>
      <c r="P38" s="46"/>
      <c r="Q38" s="220"/>
      <c r="R38" s="220"/>
      <c r="S38" s="220"/>
      <c r="T38" s="220"/>
      <c r="U38" s="220"/>
      <c r="V38" s="220"/>
      <c r="W38" s="220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</row>
    <row r="39" spans="1:64" s="43" customFormat="1" ht="13.7" customHeight="1">
      <c r="A39" s="42"/>
      <c r="B39" s="62" t="s">
        <v>498</v>
      </c>
      <c r="C39" s="42"/>
      <c r="D39" s="46"/>
      <c r="E39" s="198">
        <v>70793151.666000009</v>
      </c>
      <c r="F39" s="198">
        <v>68121370.905000001</v>
      </c>
      <c r="G39" s="198">
        <v>130220587.44199997</v>
      </c>
      <c r="H39" s="198">
        <v>1224717.8600000001</v>
      </c>
      <c r="I39" s="198">
        <v>1452744.8420000002</v>
      </c>
      <c r="J39" s="198">
        <v>64776679.239000008</v>
      </c>
      <c r="K39" s="198">
        <v>2671780.7610000004</v>
      </c>
      <c r="L39" s="198">
        <v>403912.25700000016</v>
      </c>
      <c r="M39" s="198">
        <v>215648.14100000009</v>
      </c>
      <c r="N39" s="198">
        <v>2052220.3630000004</v>
      </c>
      <c r="O39" s="42"/>
      <c r="P39" s="46"/>
      <c r="Q39" s="220"/>
      <c r="R39" s="220"/>
      <c r="S39" s="220"/>
      <c r="T39" s="220"/>
      <c r="U39" s="220"/>
      <c r="V39" s="220"/>
      <c r="W39" s="220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</row>
    <row r="40" spans="1:64" s="43" customFormat="1" ht="13.7" customHeight="1">
      <c r="A40" s="42"/>
      <c r="B40" s="62" t="s">
        <v>435</v>
      </c>
      <c r="C40" s="42"/>
      <c r="D40" s="46"/>
      <c r="E40" s="198">
        <v>85675692.275999993</v>
      </c>
      <c r="F40" s="198">
        <v>80793166.513999999</v>
      </c>
      <c r="G40" s="198">
        <v>142126121.64000002</v>
      </c>
      <c r="H40" s="198">
        <v>920588.84299999999</v>
      </c>
      <c r="I40" s="198">
        <v>4628929.2829999998</v>
      </c>
      <c r="J40" s="198">
        <v>66882473.251999997</v>
      </c>
      <c r="K40" s="198">
        <v>4882525.7619999992</v>
      </c>
      <c r="L40" s="198">
        <v>221084.85200000004</v>
      </c>
      <c r="M40" s="198">
        <v>268350.75800000003</v>
      </c>
      <c r="N40" s="198">
        <v>4393090.1519999998</v>
      </c>
      <c r="O40" s="42"/>
      <c r="P40" s="46"/>
      <c r="Q40" s="220"/>
      <c r="R40" s="220"/>
      <c r="S40" s="220"/>
      <c r="T40" s="220"/>
      <c r="U40" s="220"/>
      <c r="V40" s="220"/>
      <c r="W40" s="220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</row>
    <row r="41" spans="1:64" s="43" customFormat="1" ht="13.7" customHeight="1">
      <c r="A41" s="1045" t="s">
        <v>21</v>
      </c>
      <c r="B41" s="1045"/>
      <c r="C41" s="1045"/>
      <c r="D41" s="46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42"/>
      <c r="P41" s="46"/>
      <c r="Q41" s="220"/>
      <c r="R41" s="220"/>
      <c r="S41" s="220"/>
      <c r="T41" s="220"/>
      <c r="U41" s="220"/>
      <c r="V41" s="220"/>
      <c r="W41" s="220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</row>
    <row r="42" spans="1:64" s="43" customFormat="1" ht="13.7" customHeight="1">
      <c r="A42" s="42"/>
      <c r="B42" s="62" t="s">
        <v>490</v>
      </c>
      <c r="C42" s="42"/>
      <c r="D42" s="46"/>
      <c r="E42" s="198">
        <v>14820285.270953221</v>
      </c>
      <c r="F42" s="198">
        <v>14361789.974885473</v>
      </c>
      <c r="G42" s="198">
        <v>26424210.607332937</v>
      </c>
      <c r="H42" s="198">
        <v>82589.934797810056</v>
      </c>
      <c r="I42" s="198">
        <v>143088.31356851789</v>
      </c>
      <c r="J42" s="198">
        <v>12288098.8808138</v>
      </c>
      <c r="K42" s="198">
        <v>458495.29606774135</v>
      </c>
      <c r="L42" s="198">
        <v>100298.21611731239</v>
      </c>
      <c r="M42" s="198">
        <v>28004.061802752425</v>
      </c>
      <c r="N42" s="198">
        <v>330193.01814767689</v>
      </c>
      <c r="O42" s="106"/>
      <c r="P42" s="46"/>
      <c r="Q42" s="220"/>
      <c r="R42" s="220"/>
      <c r="S42" s="220"/>
      <c r="T42" s="220"/>
      <c r="U42" s="220"/>
      <c r="V42" s="220"/>
      <c r="W42" s="220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</row>
    <row r="43" spans="1:64" s="43" customFormat="1" ht="13.7" customHeight="1">
      <c r="A43" s="42"/>
      <c r="B43" s="62" t="s">
        <v>491</v>
      </c>
      <c r="C43" s="42"/>
      <c r="D43" s="46"/>
      <c r="E43" s="198">
        <v>14493871.350043384</v>
      </c>
      <c r="F43" s="198">
        <v>14259853.174354982</v>
      </c>
      <c r="G43" s="198">
        <v>22048242.610217806</v>
      </c>
      <c r="H43" s="199">
        <v>0</v>
      </c>
      <c r="I43" s="198">
        <v>142945.39089200634</v>
      </c>
      <c r="J43" s="198">
        <v>7931334.8267548382</v>
      </c>
      <c r="K43" s="198">
        <v>234018.17568839688</v>
      </c>
      <c r="L43" s="198">
        <v>59254.777259084651</v>
      </c>
      <c r="M43" s="198">
        <v>39712.989492003842</v>
      </c>
      <c r="N43" s="198">
        <v>135050.40893730824</v>
      </c>
      <c r="O43" s="42"/>
      <c r="P43" s="46"/>
      <c r="Q43" s="220"/>
      <c r="R43" s="220"/>
      <c r="S43" s="220"/>
      <c r="T43" s="220"/>
      <c r="U43" s="220"/>
      <c r="V43" s="220"/>
      <c r="W43" s="220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</row>
    <row r="44" spans="1:64" s="43" customFormat="1" ht="13.7" customHeight="1">
      <c r="A44" s="42"/>
      <c r="B44" s="62" t="s">
        <v>492</v>
      </c>
      <c r="C44" s="42"/>
      <c r="D44" s="46"/>
      <c r="E44" s="198">
        <v>38239782.035494424</v>
      </c>
      <c r="F44" s="198">
        <v>37510158.26055035</v>
      </c>
      <c r="G44" s="198">
        <v>61690309.673271582</v>
      </c>
      <c r="H44" s="198">
        <v>374778.63730532589</v>
      </c>
      <c r="I44" s="198">
        <v>189447.00961162103</v>
      </c>
      <c r="J44" s="198">
        <v>24744377.059638169</v>
      </c>
      <c r="K44" s="198">
        <v>729623.77494409832</v>
      </c>
      <c r="L44" s="198">
        <v>45967.672626111947</v>
      </c>
      <c r="M44" s="198">
        <v>37405.169265652745</v>
      </c>
      <c r="N44" s="198">
        <v>646250.93305233365</v>
      </c>
      <c r="O44" s="42"/>
      <c r="P44" s="46"/>
      <c r="Q44" s="220"/>
      <c r="R44" s="220"/>
      <c r="S44" s="220"/>
      <c r="T44" s="220"/>
      <c r="U44" s="220"/>
      <c r="V44" s="220"/>
      <c r="W44" s="220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</row>
    <row r="45" spans="1:64" s="43" customFormat="1" ht="13.7" customHeight="1">
      <c r="A45" s="102"/>
      <c r="B45" s="62" t="s">
        <v>493</v>
      </c>
      <c r="C45" s="102"/>
      <c r="D45" s="46"/>
      <c r="E45" s="198">
        <v>71610920.836399257</v>
      </c>
      <c r="F45" s="198">
        <v>70961883.84181118</v>
      </c>
      <c r="G45" s="198">
        <v>118789279.37388061</v>
      </c>
      <c r="H45" s="199">
        <v>637044.38793790038</v>
      </c>
      <c r="I45" s="198">
        <v>797578.97700571758</v>
      </c>
      <c r="J45" s="198">
        <v>49262018.897013001</v>
      </c>
      <c r="K45" s="198">
        <v>649036.99458805099</v>
      </c>
      <c r="L45" s="198">
        <v>102615.60657269855</v>
      </c>
      <c r="M45" s="198">
        <v>135878.73626390664</v>
      </c>
      <c r="N45" s="198">
        <v>410542.65175144491</v>
      </c>
      <c r="O45" s="42"/>
      <c r="P45" s="46"/>
      <c r="Q45" s="220"/>
      <c r="R45" s="220"/>
      <c r="S45" s="220"/>
      <c r="T45" s="220"/>
      <c r="U45" s="220"/>
      <c r="V45" s="220"/>
      <c r="W45" s="220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</row>
    <row r="46" spans="1:64" s="43" customFormat="1" ht="13.7" customHeight="1">
      <c r="A46" s="102"/>
      <c r="B46" s="62" t="s">
        <v>494</v>
      </c>
      <c r="C46" s="102"/>
      <c r="D46" s="46"/>
      <c r="E46" s="198">
        <v>66633329.562768199</v>
      </c>
      <c r="F46" s="198">
        <v>65759534.220026061</v>
      </c>
      <c r="G46" s="198">
        <v>118527197.11542323</v>
      </c>
      <c r="H46" s="198">
        <v>28130.655331808292</v>
      </c>
      <c r="I46" s="198">
        <v>414332.20435105072</v>
      </c>
      <c r="J46" s="198">
        <v>53210125.755079933</v>
      </c>
      <c r="K46" s="198">
        <v>873795.34274220548</v>
      </c>
      <c r="L46" s="198">
        <v>59473.313092360913</v>
      </c>
      <c r="M46" s="198">
        <v>100816.25224952315</v>
      </c>
      <c r="N46" s="198">
        <v>713505.77740032133</v>
      </c>
      <c r="O46" s="102"/>
      <c r="P46" s="46"/>
      <c r="Q46" s="220"/>
      <c r="R46" s="220"/>
      <c r="S46" s="220"/>
      <c r="T46" s="220"/>
      <c r="U46" s="220"/>
      <c r="V46" s="220"/>
      <c r="W46" s="220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</row>
    <row r="47" spans="1:64" s="43" customFormat="1" ht="13.7" customHeight="1">
      <c r="A47" s="102"/>
      <c r="B47" s="62" t="s">
        <v>495</v>
      </c>
      <c r="C47" s="102"/>
      <c r="D47" s="46"/>
      <c r="E47" s="198">
        <v>104325367.78037414</v>
      </c>
      <c r="F47" s="198">
        <v>102514831.23363489</v>
      </c>
      <c r="G47" s="198">
        <v>193482917.48233309</v>
      </c>
      <c r="H47" s="198">
        <v>79208.6168815087</v>
      </c>
      <c r="I47" s="198">
        <v>978767.76620075549</v>
      </c>
      <c r="J47" s="198">
        <v>92026062.631780267</v>
      </c>
      <c r="K47" s="198">
        <v>1810536.5467392472</v>
      </c>
      <c r="L47" s="198">
        <v>89565.834897633322</v>
      </c>
      <c r="M47" s="198">
        <v>223845.29878542954</v>
      </c>
      <c r="N47" s="198">
        <v>1497125.4130561845</v>
      </c>
      <c r="O47" s="102"/>
      <c r="P47" s="46"/>
      <c r="Q47" s="220"/>
      <c r="R47" s="220"/>
      <c r="S47" s="220"/>
      <c r="T47" s="220"/>
      <c r="U47" s="220"/>
      <c r="V47" s="220"/>
      <c r="W47" s="220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</row>
    <row r="48" spans="1:64" s="43" customFormat="1" ht="13.7" customHeight="1">
      <c r="A48" s="102"/>
      <c r="B48" s="62" t="s">
        <v>496</v>
      </c>
      <c r="C48" s="102"/>
      <c r="D48" s="46"/>
      <c r="E48" s="198">
        <v>53850403.074275345</v>
      </c>
      <c r="F48" s="198">
        <v>53119378.349783093</v>
      </c>
      <c r="G48" s="198">
        <v>96693338.608579308</v>
      </c>
      <c r="H48" s="198">
        <v>752502.55300000007</v>
      </c>
      <c r="I48" s="198">
        <v>204644.26375706698</v>
      </c>
      <c r="J48" s="198">
        <v>44531107.075553313</v>
      </c>
      <c r="K48" s="198">
        <v>731024.72449228237</v>
      </c>
      <c r="L48" s="198">
        <v>50739.93549462084</v>
      </c>
      <c r="M48" s="198">
        <v>87621.503859524775</v>
      </c>
      <c r="N48" s="198">
        <v>592663.28513813624</v>
      </c>
      <c r="O48" s="102"/>
      <c r="P48" s="46"/>
      <c r="Q48" s="220"/>
      <c r="R48" s="220"/>
      <c r="S48" s="220"/>
      <c r="T48" s="220"/>
      <c r="U48" s="220"/>
      <c r="V48" s="220"/>
      <c r="W48" s="220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</row>
    <row r="49" spans="1:64" s="43" customFormat="1" ht="13.7" customHeight="1">
      <c r="A49" s="102"/>
      <c r="B49" s="62" t="s">
        <v>497</v>
      </c>
      <c r="C49" s="102"/>
      <c r="D49" s="46"/>
      <c r="E49" s="198">
        <v>51320732.154998317</v>
      </c>
      <c r="F49" s="198">
        <v>49476607.698641419</v>
      </c>
      <c r="G49" s="198">
        <v>99951506.096776485</v>
      </c>
      <c r="H49" s="198">
        <v>2404212.4360000002</v>
      </c>
      <c r="I49" s="198">
        <v>1082561.9550408165</v>
      </c>
      <c r="J49" s="198">
        <v>53961672.789175868</v>
      </c>
      <c r="K49" s="198">
        <v>1844124.4563568875</v>
      </c>
      <c r="L49" s="198">
        <v>452699.34479451628</v>
      </c>
      <c r="M49" s="198">
        <v>125859.82872591722</v>
      </c>
      <c r="N49" s="198">
        <v>1265565.2828364533</v>
      </c>
      <c r="O49" s="102"/>
      <c r="P49" s="46"/>
      <c r="Q49" s="220"/>
      <c r="R49" s="220"/>
      <c r="S49" s="220"/>
      <c r="T49" s="220"/>
      <c r="U49" s="220"/>
      <c r="V49" s="220"/>
      <c r="W49" s="220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</row>
    <row r="50" spans="1:64" s="43" customFormat="1" ht="13.7" customHeight="1">
      <c r="A50" s="102"/>
      <c r="B50" s="62" t="s">
        <v>498</v>
      </c>
      <c r="C50" s="102"/>
      <c r="D50" s="46"/>
      <c r="E50" s="198">
        <v>76441512.250000015</v>
      </c>
      <c r="F50" s="198">
        <v>74382786.873000026</v>
      </c>
      <c r="G50" s="198">
        <v>145827518.41800004</v>
      </c>
      <c r="H50" s="198">
        <v>1622777.7760000001</v>
      </c>
      <c r="I50" s="198">
        <v>688685.46300000011</v>
      </c>
      <c r="J50" s="198">
        <v>73756194.784000009</v>
      </c>
      <c r="K50" s="198">
        <v>2058725.3770000006</v>
      </c>
      <c r="L50" s="198">
        <v>54553.998000000014</v>
      </c>
      <c r="M50" s="198">
        <v>193297.85200000004</v>
      </c>
      <c r="N50" s="198">
        <v>1810873.5270000005</v>
      </c>
      <c r="O50" s="102"/>
      <c r="P50" s="46"/>
      <c r="Q50" s="220"/>
      <c r="R50" s="220"/>
      <c r="S50" s="220"/>
      <c r="T50" s="220"/>
      <c r="U50" s="220"/>
      <c r="V50" s="220"/>
      <c r="W50" s="220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</row>
    <row r="51" spans="1:64" s="43" customFormat="1" ht="13.7" customHeight="1">
      <c r="A51" s="102"/>
      <c r="B51" s="62" t="s">
        <v>435</v>
      </c>
      <c r="C51" s="102"/>
      <c r="D51" s="46"/>
      <c r="E51" s="198">
        <v>79953102.773000002</v>
      </c>
      <c r="F51" s="198">
        <v>75021242.928000003</v>
      </c>
      <c r="G51" s="198">
        <v>131886088.74700001</v>
      </c>
      <c r="H51" s="198">
        <v>920588.84299999999</v>
      </c>
      <c r="I51" s="198">
        <v>5535281.3020000001</v>
      </c>
      <c r="J51" s="198">
        <v>63320715.964000002</v>
      </c>
      <c r="K51" s="198">
        <v>4931859.8449999997</v>
      </c>
      <c r="L51" s="198">
        <v>214462.82100000003</v>
      </c>
      <c r="M51" s="198">
        <v>288238.897</v>
      </c>
      <c r="N51" s="198">
        <v>4429158.1270000003</v>
      </c>
      <c r="O51" s="102"/>
      <c r="P51" s="46"/>
      <c r="Q51" s="220"/>
      <c r="R51" s="220"/>
      <c r="S51" s="220"/>
      <c r="T51" s="220"/>
      <c r="U51" s="220"/>
      <c r="V51" s="220"/>
      <c r="W51" s="220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</row>
    <row r="52" spans="1:64" s="43" customFormat="1" ht="13.7" customHeight="1">
      <c r="A52" s="1045" t="s">
        <v>22</v>
      </c>
      <c r="B52" s="1045"/>
      <c r="C52" s="1045"/>
      <c r="D52" s="2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02"/>
      <c r="P52" s="46"/>
      <c r="Q52" s="220"/>
      <c r="R52" s="220"/>
      <c r="S52" s="220"/>
      <c r="T52" s="220"/>
      <c r="U52" s="220"/>
      <c r="V52" s="220"/>
      <c r="W52" s="220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</row>
    <row r="53" spans="1:64" s="43" customFormat="1" ht="13.7" customHeight="1">
      <c r="A53" s="44"/>
      <c r="B53" s="62" t="s">
        <v>490</v>
      </c>
      <c r="C53" s="44"/>
      <c r="D53" s="231"/>
      <c r="E53" s="198">
        <v>19538484.227519035</v>
      </c>
      <c r="F53" s="198">
        <v>19462305.402217139</v>
      </c>
      <c r="G53" s="198">
        <v>22301569.176848717</v>
      </c>
      <c r="H53" s="199">
        <v>0</v>
      </c>
      <c r="I53" s="198">
        <v>243934.50618078871</v>
      </c>
      <c r="J53" s="198">
        <v>3083198.2808123659</v>
      </c>
      <c r="K53" s="198">
        <v>76178.825301890087</v>
      </c>
      <c r="L53" s="198">
        <v>62347.203433217874</v>
      </c>
      <c r="M53" s="198">
        <v>10102.658124353818</v>
      </c>
      <c r="N53" s="198">
        <v>3728.9637443184934</v>
      </c>
      <c r="O53" s="106"/>
      <c r="P53" s="2"/>
      <c r="Q53" s="220"/>
      <c r="R53" s="220"/>
      <c r="S53" s="220"/>
      <c r="T53" s="220"/>
      <c r="U53" s="220"/>
      <c r="V53" s="220"/>
      <c r="W53" s="220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</row>
    <row r="54" spans="1:64" s="43" customFormat="1" ht="13.7" customHeight="1">
      <c r="A54" s="6"/>
      <c r="B54" s="62" t="s">
        <v>491</v>
      </c>
      <c r="C54" s="6"/>
      <c r="D54" s="2"/>
      <c r="E54" s="198">
        <v>17700163.257859375</v>
      </c>
      <c r="F54" s="198">
        <v>17635724.502774894</v>
      </c>
      <c r="G54" s="198">
        <v>21478767.732817236</v>
      </c>
      <c r="H54" s="199">
        <v>6038.9118119523619</v>
      </c>
      <c r="I54" s="198">
        <v>9775.5717390655573</v>
      </c>
      <c r="J54" s="198">
        <v>3858857.7135933735</v>
      </c>
      <c r="K54" s="198">
        <v>64438.755084484997</v>
      </c>
      <c r="L54" s="198">
        <v>14117.49392343786</v>
      </c>
      <c r="M54" s="198">
        <v>6489.0364908189695</v>
      </c>
      <c r="N54" s="198">
        <v>43832.22467022817</v>
      </c>
      <c r="P54" s="231"/>
      <c r="Q54" s="220"/>
      <c r="R54" s="220"/>
      <c r="S54" s="220"/>
      <c r="T54" s="220"/>
      <c r="U54" s="220"/>
      <c r="V54" s="220"/>
      <c r="W54" s="220"/>
    </row>
    <row r="55" spans="1:64" s="43" customFormat="1" ht="13.7" customHeight="1">
      <c r="A55" s="102"/>
      <c r="B55" s="62" t="s">
        <v>492</v>
      </c>
      <c r="C55" s="102"/>
      <c r="D55" s="46"/>
      <c r="E55" s="198">
        <v>26915064.859797865</v>
      </c>
      <c r="F55" s="198">
        <v>26868488.18208937</v>
      </c>
      <c r="G55" s="198">
        <v>34129084.062695943</v>
      </c>
      <c r="H55" s="199">
        <v>405575.78274080704</v>
      </c>
      <c r="I55" s="198">
        <v>183976.40960215841</v>
      </c>
      <c r="J55" s="198">
        <v>7850148.072949551</v>
      </c>
      <c r="K55" s="198">
        <v>46576.67770849268</v>
      </c>
      <c r="L55" s="198">
        <v>3677.422891236421</v>
      </c>
      <c r="M55" s="198">
        <v>18116.188029457375</v>
      </c>
      <c r="N55" s="198">
        <v>24783.066787798867</v>
      </c>
      <c r="O55" s="6"/>
      <c r="P55" s="2"/>
      <c r="Q55" s="220"/>
      <c r="R55" s="220"/>
      <c r="S55" s="220"/>
      <c r="T55" s="220"/>
      <c r="U55" s="220"/>
      <c r="V55" s="220"/>
      <c r="W55" s="220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</row>
    <row r="56" spans="1:64" s="43" customFormat="1" ht="13.7" customHeight="1">
      <c r="A56" s="102"/>
      <c r="B56" s="62" t="s">
        <v>493</v>
      </c>
      <c r="C56" s="102"/>
      <c r="D56" s="46"/>
      <c r="E56" s="198">
        <v>50830637.030316286</v>
      </c>
      <c r="F56" s="198">
        <v>50645384.381202474</v>
      </c>
      <c r="G56" s="198">
        <v>73401413.35173732</v>
      </c>
      <c r="H56" s="199">
        <v>162015.74402337501</v>
      </c>
      <c r="I56" s="198">
        <v>294550.42375515966</v>
      </c>
      <c r="J56" s="198">
        <v>23212595.138313383</v>
      </c>
      <c r="K56" s="198">
        <v>185252.64911378518</v>
      </c>
      <c r="L56" s="198">
        <v>8930.9669655698417</v>
      </c>
      <c r="M56" s="198">
        <v>47416.512903980634</v>
      </c>
      <c r="N56" s="198">
        <v>128905.16924423476</v>
      </c>
      <c r="O56" s="102"/>
      <c r="P56" s="46"/>
      <c r="Q56" s="220"/>
      <c r="R56" s="220"/>
      <c r="S56" s="220"/>
      <c r="T56" s="220"/>
      <c r="U56" s="220"/>
      <c r="V56" s="220"/>
      <c r="W56" s="220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</row>
    <row r="57" spans="1:64" s="43" customFormat="1" ht="13.7" customHeight="1">
      <c r="A57" s="102"/>
      <c r="B57" s="62" t="s">
        <v>494</v>
      </c>
      <c r="C57" s="102"/>
      <c r="D57" s="46"/>
      <c r="E57" s="198">
        <v>47037034.703567632</v>
      </c>
      <c r="F57" s="198">
        <v>46645611.693921566</v>
      </c>
      <c r="G57" s="198">
        <v>70744158.702413484</v>
      </c>
      <c r="H57" s="198">
        <v>385280.29189306241</v>
      </c>
      <c r="I57" s="198">
        <v>414124.66249572794</v>
      </c>
      <c r="J57" s="198">
        <v>24897951.962880686</v>
      </c>
      <c r="K57" s="198">
        <v>391423.00964607502</v>
      </c>
      <c r="L57" s="198">
        <v>57329.916375163193</v>
      </c>
      <c r="M57" s="198">
        <v>55907.602685263439</v>
      </c>
      <c r="N57" s="198">
        <v>278185.4905856484</v>
      </c>
      <c r="O57" s="102"/>
      <c r="P57" s="46"/>
      <c r="Q57" s="220"/>
      <c r="R57" s="220"/>
      <c r="S57" s="220"/>
      <c r="T57" s="220"/>
      <c r="U57" s="220"/>
      <c r="V57" s="220"/>
      <c r="W57" s="220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</row>
    <row r="58" spans="1:64" s="43" customFormat="1" ht="13.7" customHeight="1">
      <c r="A58" s="102"/>
      <c r="B58" s="62" t="s">
        <v>495</v>
      </c>
      <c r="C58" s="102"/>
      <c r="D58" s="46"/>
      <c r="E58" s="198">
        <v>81245970.887472257</v>
      </c>
      <c r="F58" s="198">
        <v>80284148.97016339</v>
      </c>
      <c r="G58" s="198">
        <v>132429753.69587786</v>
      </c>
      <c r="H58" s="198">
        <v>234604.59778515634</v>
      </c>
      <c r="I58" s="198">
        <v>738308.65551718499</v>
      </c>
      <c r="J58" s="198">
        <v>53118517.979016647</v>
      </c>
      <c r="K58" s="198">
        <v>961821.91730891808</v>
      </c>
      <c r="L58" s="198">
        <v>119100.81807845915</v>
      </c>
      <c r="M58" s="198">
        <v>142838.47471791026</v>
      </c>
      <c r="N58" s="198">
        <v>699882.62451254774</v>
      </c>
      <c r="O58" s="102"/>
      <c r="P58" s="46"/>
      <c r="Q58" s="220"/>
      <c r="R58" s="220"/>
      <c r="S58" s="220"/>
      <c r="T58" s="220"/>
      <c r="U58" s="220"/>
      <c r="V58" s="220"/>
      <c r="W58" s="220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</row>
    <row r="59" spans="1:64" s="43" customFormat="1" ht="13.7" customHeight="1">
      <c r="A59" s="102"/>
      <c r="B59" s="62" t="s">
        <v>496</v>
      </c>
      <c r="C59" s="102"/>
      <c r="D59" s="46"/>
      <c r="E59" s="198">
        <v>40476827.492084883</v>
      </c>
      <c r="F59" s="198">
        <v>39818058.682672061</v>
      </c>
      <c r="G59" s="198">
        <v>81652057.220998377</v>
      </c>
      <c r="H59" s="199">
        <v>0</v>
      </c>
      <c r="I59" s="198">
        <v>116652.91321561219</v>
      </c>
      <c r="J59" s="198">
        <v>41950651.451541968</v>
      </c>
      <c r="K59" s="198">
        <v>658768.80941281002</v>
      </c>
      <c r="L59" s="198">
        <v>59216.466485358302</v>
      </c>
      <c r="M59" s="198">
        <v>76503.944244130675</v>
      </c>
      <c r="N59" s="198">
        <v>523048.3986833205</v>
      </c>
      <c r="O59" s="102"/>
      <c r="P59" s="46"/>
      <c r="Q59" s="220"/>
      <c r="R59" s="220"/>
      <c r="S59" s="220"/>
      <c r="T59" s="220"/>
      <c r="U59" s="220"/>
      <c r="V59" s="220"/>
      <c r="W59" s="220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</row>
    <row r="60" spans="1:64" s="43" customFormat="1" ht="13.7" customHeight="1">
      <c r="A60" s="102"/>
      <c r="B60" s="62" t="s">
        <v>497</v>
      </c>
      <c r="C60" s="102"/>
      <c r="D60" s="46"/>
      <c r="E60" s="198">
        <v>50622728.628951855</v>
      </c>
      <c r="F60" s="198">
        <v>49726070.944041386</v>
      </c>
      <c r="G60" s="198">
        <v>103813207.70779355</v>
      </c>
      <c r="H60" s="198">
        <v>187585.57200000001</v>
      </c>
      <c r="I60" s="198">
        <v>789929.3329512265</v>
      </c>
      <c r="J60" s="198">
        <v>55064651.6687034</v>
      </c>
      <c r="K60" s="198">
        <v>896657.68491046806</v>
      </c>
      <c r="L60" s="198">
        <v>69667.045349424909</v>
      </c>
      <c r="M60" s="198">
        <v>76288.572904106288</v>
      </c>
      <c r="N60" s="198">
        <v>750702.06665693654</v>
      </c>
      <c r="O60" s="102"/>
      <c r="P60" s="46"/>
      <c r="Q60" s="220"/>
      <c r="R60" s="220"/>
      <c r="S60" s="220"/>
      <c r="T60" s="220"/>
      <c r="U60" s="220"/>
      <c r="V60" s="220"/>
      <c r="W60" s="220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</row>
    <row r="61" spans="1:64" s="43" customFormat="1" ht="13.7" customHeight="1">
      <c r="A61" s="102"/>
      <c r="B61" s="62" t="s">
        <v>498</v>
      </c>
      <c r="C61" s="102"/>
      <c r="D61" s="46"/>
      <c r="E61" s="198">
        <v>66822865.850002542</v>
      </c>
      <c r="F61" s="198">
        <v>64514988.409268498</v>
      </c>
      <c r="G61" s="198">
        <v>146658184.54572439</v>
      </c>
      <c r="H61" s="198">
        <v>2511965.7450000001</v>
      </c>
      <c r="I61" s="198">
        <v>1054099.9749706285</v>
      </c>
      <c r="J61" s="198">
        <v>85709261.856426358</v>
      </c>
      <c r="K61" s="198">
        <v>2307877.4407340251</v>
      </c>
      <c r="L61" s="198">
        <v>90626.827862675171</v>
      </c>
      <c r="M61" s="198">
        <v>238874.88814060748</v>
      </c>
      <c r="N61" s="198">
        <v>1978375.7247307419</v>
      </c>
      <c r="O61" s="102"/>
      <c r="P61" s="46"/>
      <c r="Q61" s="220"/>
      <c r="R61" s="220"/>
      <c r="S61" s="220"/>
      <c r="T61" s="220"/>
      <c r="U61" s="220"/>
      <c r="V61" s="220"/>
      <c r="W61" s="220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</row>
    <row r="62" spans="1:64" s="44" customFormat="1" ht="13.7" customHeight="1" thickBot="1">
      <c r="A62" s="104"/>
      <c r="B62" s="63" t="s">
        <v>435</v>
      </c>
      <c r="C62" s="104"/>
      <c r="D62" s="232"/>
      <c r="E62" s="202">
        <v>170499530.15073463</v>
      </c>
      <c r="F62" s="202">
        <v>161767285.38633677</v>
      </c>
      <c r="G62" s="202">
        <v>328712412.53590798</v>
      </c>
      <c r="H62" s="202">
        <v>3008767.1950000003</v>
      </c>
      <c r="I62" s="202">
        <v>6331980.1950000003</v>
      </c>
      <c r="J62" s="202">
        <v>176285874.53957149</v>
      </c>
      <c r="K62" s="202">
        <v>8732244.7643979583</v>
      </c>
      <c r="L62" s="202">
        <v>744617.35848979536</v>
      </c>
      <c r="M62" s="202">
        <v>588142.71120408154</v>
      </c>
      <c r="N62" s="202">
        <v>7399484.6947040837</v>
      </c>
      <c r="O62" s="102"/>
      <c r="P62" s="46"/>
      <c r="Q62" s="220"/>
      <c r="R62" s="220"/>
      <c r="S62" s="220"/>
      <c r="T62" s="220"/>
      <c r="U62" s="220"/>
      <c r="V62" s="220"/>
      <c r="W62" s="220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</row>
    <row r="63" spans="1:64" ht="13.7" customHeight="1"/>
  </sheetData>
  <mergeCells count="33">
    <mergeCell ref="A7:C7"/>
    <mergeCell ref="A8:C8"/>
    <mergeCell ref="E3:E5"/>
    <mergeCell ref="L4:L5"/>
    <mergeCell ref="G4:G5"/>
    <mergeCell ref="N4:N5"/>
    <mergeCell ref="K4:K5"/>
    <mergeCell ref="A6:C6"/>
    <mergeCell ref="H4:H5"/>
    <mergeCell ref="I4:I5"/>
    <mergeCell ref="M4:M5"/>
    <mergeCell ref="J4:J5"/>
    <mergeCell ref="F4:F5"/>
    <mergeCell ref="A3:C5"/>
    <mergeCell ref="F3:J3"/>
    <mergeCell ref="A11:C11"/>
    <mergeCell ref="A9:C9"/>
    <mergeCell ref="A14:C14"/>
    <mergeCell ref="A12:C12"/>
    <mergeCell ref="A13:C13"/>
    <mergeCell ref="A10:C10"/>
    <mergeCell ref="A52:C52"/>
    <mergeCell ref="A15:C15"/>
    <mergeCell ref="A16:C16"/>
    <mergeCell ref="A23:C23"/>
    <mergeCell ref="A17:C17"/>
    <mergeCell ref="A20:C20"/>
    <mergeCell ref="A21:C21"/>
    <mergeCell ref="A41:C41"/>
    <mergeCell ref="A30:C30"/>
    <mergeCell ref="A19:C19"/>
    <mergeCell ref="A22:C22"/>
    <mergeCell ref="A18:C18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fitToWidth="2" fitToHeight="2" pageOrder="overThenDown" orientation="portrait" r:id="rId1"/>
  <headerFooter alignWithMargins="0">
    <oddFooter>&amp;C&amp;P</oddFooter>
  </headerFooter>
  <colBreaks count="1" manualBreakCount="1">
    <brk id="8" max="60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73"/>
  <sheetViews>
    <sheetView view="pageBreakPreview" zoomScaleNormal="50" workbookViewId="0">
      <selection activeCell="A33" sqref="A33:C33"/>
    </sheetView>
  </sheetViews>
  <sheetFormatPr defaultRowHeight="15.75"/>
  <cols>
    <col min="1" max="1" width="2.28515625" style="229" customWidth="1"/>
    <col min="2" max="2" width="18.7109375" style="229" customWidth="1"/>
    <col min="3" max="3" width="2.28515625" style="229" customWidth="1"/>
    <col min="4" max="4" width="1.7109375" style="230" customWidth="1"/>
    <col min="5" max="5" width="14.7109375" style="206" customWidth="1"/>
    <col min="6" max="6" width="4.28515625" style="206" customWidth="1"/>
    <col min="7" max="7" width="16.7109375" style="206" customWidth="1"/>
    <col min="8" max="8" width="4.28515625" style="206" customWidth="1"/>
    <col min="9" max="9" width="16.7109375" style="206" customWidth="1"/>
    <col min="10" max="10" width="4.28515625" style="206" customWidth="1"/>
    <col min="11" max="11" width="9.140625" style="206"/>
    <col min="12" max="12" width="12.85546875" style="206" bestFit="1" customWidth="1"/>
    <col min="13" max="13" width="9.7109375" style="206" customWidth="1"/>
    <col min="14" max="14" width="9.85546875" style="206" customWidth="1"/>
    <col min="15" max="16384" width="9.140625" style="206"/>
  </cols>
  <sheetData>
    <row r="1" spans="1:17" s="205" customFormat="1" ht="35.1" customHeight="1">
      <c r="A1" s="203" t="s">
        <v>580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7" ht="12.95" customHeight="1" thickBot="1">
      <c r="A2" s="206"/>
      <c r="B2" s="207"/>
      <c r="C2" s="208"/>
      <c r="D2" s="209"/>
      <c r="E2" s="210"/>
      <c r="F2" s="210"/>
      <c r="G2" s="210"/>
      <c r="H2" s="210"/>
      <c r="I2" s="210"/>
      <c r="J2" s="211" t="s">
        <v>351</v>
      </c>
    </row>
    <row r="3" spans="1:17" ht="15" customHeight="1">
      <c r="A3" s="1081" t="s">
        <v>25</v>
      </c>
      <c r="B3" s="1081"/>
      <c r="C3" s="1081"/>
      <c r="D3" s="212"/>
      <c r="E3" s="1084" t="s">
        <v>80</v>
      </c>
      <c r="F3" s="1085"/>
      <c r="G3" s="1084" t="s">
        <v>987</v>
      </c>
      <c r="H3" s="1085"/>
      <c r="I3" s="1084" t="s">
        <v>211</v>
      </c>
      <c r="J3" s="1090"/>
      <c r="Q3" s="213"/>
    </row>
    <row r="4" spans="1:17" ht="15" customHeight="1">
      <c r="A4" s="1082"/>
      <c r="B4" s="1082"/>
      <c r="C4" s="1082"/>
      <c r="D4" s="212"/>
      <c r="E4" s="1086"/>
      <c r="F4" s="1087"/>
      <c r="G4" s="1086"/>
      <c r="H4" s="1087"/>
      <c r="I4" s="1086"/>
      <c r="J4" s="1091"/>
    </row>
    <row r="5" spans="1:17" ht="48.75" customHeight="1">
      <c r="A5" s="1083"/>
      <c r="B5" s="1083"/>
      <c r="C5" s="1083"/>
      <c r="D5" s="103"/>
      <c r="E5" s="1088"/>
      <c r="F5" s="1089"/>
      <c r="G5" s="1088"/>
      <c r="H5" s="1089"/>
      <c r="I5" s="1088"/>
      <c r="J5" s="1092"/>
    </row>
    <row r="6" spans="1:17" s="216" customFormat="1" ht="24.6" hidden="1" customHeight="1">
      <c r="A6" s="1093" t="s">
        <v>878</v>
      </c>
      <c r="B6" s="1093"/>
      <c r="C6" s="1093"/>
      <c r="D6" s="18"/>
      <c r="E6" s="214">
        <f t="shared" ref="E6:E12" si="0">G6+I6</f>
        <v>318535037</v>
      </c>
      <c r="F6" s="215"/>
      <c r="G6" s="215">
        <v>297312785</v>
      </c>
      <c r="H6" s="215"/>
      <c r="I6" s="215">
        <v>21222252</v>
      </c>
    </row>
    <row r="7" spans="1:17" s="216" customFormat="1" ht="24.6" hidden="1" customHeight="1">
      <c r="A7" s="1080" t="s">
        <v>879</v>
      </c>
      <c r="B7" s="1080"/>
      <c r="C7" s="1080"/>
      <c r="D7" s="18"/>
      <c r="E7" s="217">
        <f t="shared" si="0"/>
        <v>273439192.06678963</v>
      </c>
      <c r="F7" s="218"/>
      <c r="G7" s="218">
        <v>255463872.03214708</v>
      </c>
      <c r="H7" s="218"/>
      <c r="I7" s="218">
        <v>17975320.034642551</v>
      </c>
    </row>
    <row r="8" spans="1:17" s="216" customFormat="1" ht="24.6" hidden="1" customHeight="1">
      <c r="A8" s="1080" t="s">
        <v>917</v>
      </c>
      <c r="B8" s="1080"/>
      <c r="C8" s="1080"/>
      <c r="D8" s="18"/>
      <c r="E8" s="217">
        <f t="shared" si="0"/>
        <v>317384111</v>
      </c>
      <c r="F8" s="218"/>
      <c r="G8" s="218">
        <v>314489922</v>
      </c>
      <c r="H8" s="218"/>
      <c r="I8" s="218">
        <v>2894189</v>
      </c>
    </row>
    <row r="9" spans="1:17" s="216" customFormat="1" ht="19.5" hidden="1" customHeight="1">
      <c r="A9" s="1080" t="s">
        <v>918</v>
      </c>
      <c r="B9" s="1080"/>
      <c r="C9" s="1080"/>
      <c r="D9" s="18"/>
      <c r="E9" s="217">
        <f t="shared" si="0"/>
        <v>234067363.26924813</v>
      </c>
      <c r="F9" s="218"/>
      <c r="G9" s="218">
        <v>215267322.94458571</v>
      </c>
      <c r="H9" s="218"/>
      <c r="I9" s="218">
        <v>18800040.324662428</v>
      </c>
    </row>
    <row r="10" spans="1:17" s="216" customFormat="1" ht="19.5" hidden="1" customHeight="1">
      <c r="A10" s="1080" t="s">
        <v>919</v>
      </c>
      <c r="B10" s="1080"/>
      <c r="C10" s="1080"/>
      <c r="D10" s="18"/>
      <c r="E10" s="217">
        <f t="shared" si="0"/>
        <v>279894496.5474422</v>
      </c>
      <c r="F10" s="218"/>
      <c r="G10" s="218">
        <v>262428581.17396924</v>
      </c>
      <c r="H10" s="218"/>
      <c r="I10" s="218">
        <v>17465915.373472951</v>
      </c>
    </row>
    <row r="11" spans="1:17" s="181" customFormat="1" ht="19.5" hidden="1" customHeight="1">
      <c r="A11" s="1045" t="s">
        <v>920</v>
      </c>
      <c r="B11" s="1045"/>
      <c r="C11" s="1045"/>
      <c r="D11" s="2"/>
      <c r="E11" s="182">
        <f t="shared" si="0"/>
        <v>319850957.67002332</v>
      </c>
      <c r="F11" s="183"/>
      <c r="G11" s="50">
        <v>284329598.69309759</v>
      </c>
      <c r="H11" s="50"/>
      <c r="I11" s="50">
        <v>35521358.976925708</v>
      </c>
    </row>
    <row r="12" spans="1:17" s="216" customFormat="1" ht="19.5" hidden="1" customHeight="1">
      <c r="A12" s="1080" t="s">
        <v>921</v>
      </c>
      <c r="B12" s="1080"/>
      <c r="C12" s="1080"/>
      <c r="D12" s="18"/>
      <c r="E12" s="217">
        <f t="shared" si="0"/>
        <v>331790304.16354686</v>
      </c>
      <c r="F12" s="218"/>
      <c r="G12" s="50">
        <v>304432118.85760933</v>
      </c>
      <c r="H12" s="218"/>
      <c r="I12" s="50">
        <v>27358185.305937532</v>
      </c>
    </row>
    <row r="13" spans="1:17" s="216" customFormat="1" ht="18" hidden="1" customHeight="1">
      <c r="A13" s="1080" t="s">
        <v>922</v>
      </c>
      <c r="B13" s="1080"/>
      <c r="C13" s="1080"/>
      <c r="D13" s="18"/>
      <c r="E13" s="217">
        <f>SUM(G13:I13)</f>
        <v>347620767.12732124</v>
      </c>
      <c r="F13" s="219"/>
      <c r="G13" s="50">
        <v>311857891.91174448</v>
      </c>
      <c r="H13" s="219"/>
      <c r="I13" s="50">
        <v>35762875.215576738</v>
      </c>
    </row>
    <row r="14" spans="1:17" s="216" customFormat="1" ht="18" hidden="1" customHeight="1">
      <c r="A14" s="1045" t="s">
        <v>923</v>
      </c>
      <c r="B14" s="1045"/>
      <c r="C14" s="1045"/>
      <c r="D14" s="18"/>
      <c r="E14" s="217">
        <f t="shared" ref="E14:E19" si="1">G14+I14</f>
        <v>351972742.32019174</v>
      </c>
      <c r="F14" s="218"/>
      <c r="G14" s="50">
        <v>329291549.46900713</v>
      </c>
      <c r="H14" s="218"/>
      <c r="I14" s="50">
        <v>22681192.851184607</v>
      </c>
    </row>
    <row r="15" spans="1:17" s="216" customFormat="1" ht="18" hidden="1" customHeight="1">
      <c r="A15" s="1080" t="s">
        <v>924</v>
      </c>
      <c r="B15" s="1080"/>
      <c r="C15" s="1080"/>
      <c r="D15" s="18"/>
      <c r="E15" s="217">
        <f t="shared" si="1"/>
        <v>375074251.8803845</v>
      </c>
      <c r="F15" s="218"/>
      <c r="G15" s="218">
        <v>337667914.69405138</v>
      </c>
      <c r="H15" s="218"/>
      <c r="I15" s="218">
        <v>37406337.186333112</v>
      </c>
    </row>
    <row r="16" spans="1:17" s="216" customFormat="1" ht="15" hidden="1" customHeight="1">
      <c r="A16" s="1045" t="s">
        <v>925</v>
      </c>
      <c r="B16" s="1045"/>
      <c r="C16" s="1045"/>
      <c r="D16" s="18"/>
      <c r="E16" s="217">
        <f t="shared" si="1"/>
        <v>320919019.10139155</v>
      </c>
      <c r="F16" s="218"/>
      <c r="G16" s="218">
        <v>299226461.79350102</v>
      </c>
      <c r="H16" s="218"/>
      <c r="I16" s="218">
        <v>21692557.30789056</v>
      </c>
    </row>
    <row r="17" spans="1:16" s="216" customFormat="1" ht="16.5" hidden="1" customHeight="1">
      <c r="A17" s="1045" t="s">
        <v>926</v>
      </c>
      <c r="B17" s="1045"/>
      <c r="C17" s="1045"/>
      <c r="D17" s="18"/>
      <c r="E17" s="194">
        <f t="shared" si="1"/>
        <v>349578983.71449196</v>
      </c>
      <c r="F17" s="195"/>
      <c r="G17" s="195">
        <v>331103305.22873092</v>
      </c>
      <c r="H17" s="195"/>
      <c r="I17" s="195">
        <v>18475678.485761065</v>
      </c>
      <c r="J17" s="218"/>
      <c r="K17" s="218"/>
      <c r="L17" s="218"/>
      <c r="M17" s="218"/>
    </row>
    <row r="18" spans="1:16" s="216" customFormat="1" ht="18.75" customHeight="1">
      <c r="A18" s="1045" t="s">
        <v>927</v>
      </c>
      <c r="B18" s="1045"/>
      <c r="C18" s="1045"/>
      <c r="D18" s="18"/>
      <c r="E18" s="194">
        <f t="shared" si="1"/>
        <v>334926797.18539929</v>
      </c>
      <c r="F18" s="195"/>
      <c r="G18" s="195">
        <v>327954187.36831635</v>
      </c>
      <c r="H18" s="195"/>
      <c r="I18" s="195">
        <v>6972609.8170829285</v>
      </c>
      <c r="J18" s="218"/>
      <c r="K18" s="218"/>
      <c r="L18" s="218"/>
      <c r="M18" s="218"/>
    </row>
    <row r="19" spans="1:16" s="216" customFormat="1" ht="18.75" customHeight="1">
      <c r="A19" s="1045" t="s">
        <v>928</v>
      </c>
      <c r="B19" s="1045"/>
      <c r="C19" s="1045"/>
      <c r="D19" s="18"/>
      <c r="E19" s="194">
        <f t="shared" si="1"/>
        <v>342895951.80424482</v>
      </c>
      <c r="F19" s="195"/>
      <c r="G19" s="195">
        <v>316269790.26960284</v>
      </c>
      <c r="H19" s="195"/>
      <c r="I19" s="195">
        <v>26626161.534641959</v>
      </c>
      <c r="J19" s="218"/>
      <c r="K19" s="218"/>
      <c r="L19" s="218"/>
      <c r="M19" s="218"/>
    </row>
    <row r="20" spans="1:16" s="216" customFormat="1" ht="18" customHeight="1">
      <c r="A20" s="1045" t="s">
        <v>929</v>
      </c>
      <c r="B20" s="1045"/>
      <c r="C20" s="1045"/>
      <c r="D20" s="18"/>
      <c r="E20" s="194">
        <f>G20+I20</f>
        <v>331455094.97432512</v>
      </c>
      <c r="F20" s="195"/>
      <c r="G20" s="195">
        <v>312098420.98798788</v>
      </c>
      <c r="H20" s="195"/>
      <c r="I20" s="195">
        <v>19356673.986337218</v>
      </c>
      <c r="J20" s="218"/>
      <c r="K20" s="218"/>
      <c r="L20" s="218"/>
      <c r="M20" s="218"/>
    </row>
    <row r="21" spans="1:16" s="216" customFormat="1" ht="18" customHeight="1">
      <c r="A21" s="1045" t="s">
        <v>930</v>
      </c>
      <c r="B21" s="1045"/>
      <c r="C21" s="1045"/>
      <c r="D21" s="18"/>
      <c r="E21" s="194">
        <f>G21+I21</f>
        <v>366315823.5216189</v>
      </c>
      <c r="F21" s="195"/>
      <c r="G21" s="195">
        <v>346190748.97137898</v>
      </c>
      <c r="H21" s="195"/>
      <c r="I21" s="195">
        <v>20125074.550239943</v>
      </c>
      <c r="J21" s="218"/>
      <c r="K21" s="218"/>
      <c r="L21" s="218"/>
      <c r="M21" s="218"/>
    </row>
    <row r="22" spans="1:16" s="216" customFormat="1" ht="18" customHeight="1">
      <c r="A22" s="1045" t="s">
        <v>931</v>
      </c>
      <c r="B22" s="1045"/>
      <c r="C22" s="1045"/>
      <c r="D22" s="18"/>
      <c r="E22" s="194">
        <f>G22+I22</f>
        <v>347183270.53211039</v>
      </c>
      <c r="F22" s="195"/>
      <c r="G22" s="195">
        <v>322378700.24124277</v>
      </c>
      <c r="H22" s="195"/>
      <c r="I22" s="195">
        <v>24804570.290867642</v>
      </c>
      <c r="J22" s="218"/>
      <c r="K22" s="218"/>
      <c r="L22" s="218"/>
      <c r="M22" s="218"/>
    </row>
    <row r="23" spans="1:16" ht="18" customHeight="1">
      <c r="A23" s="1080" t="s">
        <v>65</v>
      </c>
      <c r="B23" s="1080"/>
      <c r="C23" s="1080"/>
      <c r="D23" s="18"/>
      <c r="E23" s="196"/>
      <c r="F23" s="197"/>
      <c r="G23" s="198"/>
      <c r="H23" s="198"/>
      <c r="I23" s="198"/>
      <c r="J23" s="220"/>
      <c r="K23" s="220"/>
      <c r="L23" s="449"/>
      <c r="M23" s="220"/>
      <c r="P23" s="216"/>
    </row>
    <row r="24" spans="1:16" ht="18" customHeight="1">
      <c r="A24" s="221"/>
      <c r="B24" s="221" t="s">
        <v>66</v>
      </c>
      <c r="C24" s="221"/>
      <c r="D24" s="222"/>
      <c r="E24" s="196">
        <f t="shared" ref="E24:E53" si="2">G24+I24</f>
        <v>331752820.43602371</v>
      </c>
      <c r="F24" s="197"/>
      <c r="G24" s="198">
        <v>308080853.35117674</v>
      </c>
      <c r="H24" s="198"/>
      <c r="I24" s="198">
        <v>23671967.084846959</v>
      </c>
      <c r="J24" s="220"/>
      <c r="K24" s="220"/>
      <c r="L24" s="449"/>
      <c r="M24" s="220"/>
      <c r="P24" s="216"/>
    </row>
    <row r="25" spans="1:16" ht="18" customHeight="1">
      <c r="A25" s="221"/>
      <c r="B25" s="221" t="s">
        <v>27</v>
      </c>
      <c r="C25" s="221"/>
      <c r="D25" s="222"/>
      <c r="E25" s="196">
        <f t="shared" si="2"/>
        <v>15430450.096086532</v>
      </c>
      <c r="F25" s="197"/>
      <c r="G25" s="198">
        <v>14297846.890065851</v>
      </c>
      <c r="H25" s="198"/>
      <c r="I25" s="198">
        <v>1132603.2060206817</v>
      </c>
      <c r="J25" s="220"/>
      <c r="K25" s="220"/>
      <c r="L25" s="449"/>
      <c r="M25" s="220"/>
      <c r="P25" s="216"/>
    </row>
    <row r="26" spans="1:16" ht="18" customHeight="1">
      <c r="A26" s="1080" t="s">
        <v>28</v>
      </c>
      <c r="B26" s="1080"/>
      <c r="C26" s="1080"/>
      <c r="D26" s="18"/>
      <c r="E26" s="196"/>
      <c r="F26" s="197"/>
      <c r="G26" s="198"/>
      <c r="H26" s="198"/>
      <c r="I26" s="198"/>
      <c r="J26" s="220"/>
      <c r="K26" s="220"/>
      <c r="L26" s="449"/>
      <c r="M26" s="220"/>
      <c r="P26" s="216"/>
    </row>
    <row r="27" spans="1:16" ht="18" customHeight="1">
      <c r="A27" s="221"/>
      <c r="B27" s="102" t="s">
        <v>83</v>
      </c>
      <c r="C27" s="221"/>
      <c r="D27" s="222"/>
      <c r="E27" s="196">
        <f t="shared" si="2"/>
        <v>223711644.94561374</v>
      </c>
      <c r="F27" s="197"/>
      <c r="G27" s="198">
        <v>212025077.35822687</v>
      </c>
      <c r="H27" s="198"/>
      <c r="I27" s="198">
        <v>11686567.587386876</v>
      </c>
      <c r="J27" s="220"/>
      <c r="K27" s="220"/>
      <c r="L27" s="449"/>
      <c r="M27" s="220"/>
      <c r="P27" s="216"/>
    </row>
    <row r="28" spans="1:16" ht="18" customHeight="1">
      <c r="A28" s="221"/>
      <c r="B28" s="102" t="s">
        <v>84</v>
      </c>
      <c r="C28" s="221"/>
      <c r="D28" s="222"/>
      <c r="E28" s="196">
        <f t="shared" si="2"/>
        <v>25357115.299066681</v>
      </c>
      <c r="F28" s="197"/>
      <c r="G28" s="198">
        <v>23445826.17029839</v>
      </c>
      <c r="H28" s="198"/>
      <c r="I28" s="198">
        <v>1911289.1287682918</v>
      </c>
      <c r="J28" s="220"/>
      <c r="K28" s="220"/>
      <c r="L28" s="449"/>
      <c r="M28" s="220"/>
      <c r="P28" s="216"/>
    </row>
    <row r="29" spans="1:16" ht="18" customHeight="1">
      <c r="A29" s="221"/>
      <c r="B29" s="102" t="s">
        <v>85</v>
      </c>
      <c r="C29" s="221"/>
      <c r="D29" s="222"/>
      <c r="E29" s="196">
        <f t="shared" si="2"/>
        <v>53185250.598171003</v>
      </c>
      <c r="F29" s="197"/>
      <c r="G29" s="198">
        <v>50132631.418567084</v>
      </c>
      <c r="H29" s="198"/>
      <c r="I29" s="198">
        <v>3052619.1796039194</v>
      </c>
      <c r="J29" s="220"/>
      <c r="K29" s="220"/>
      <c r="L29" s="449"/>
      <c r="M29" s="220"/>
      <c r="P29" s="216"/>
    </row>
    <row r="30" spans="1:16" ht="18" customHeight="1">
      <c r="A30" s="221"/>
      <c r="B30" s="102" t="s">
        <v>346</v>
      </c>
      <c r="C30" s="221"/>
      <c r="D30" s="222"/>
      <c r="E30" s="196">
        <f t="shared" si="2"/>
        <v>18106635.936758541</v>
      </c>
      <c r="F30" s="197"/>
      <c r="G30" s="198">
        <v>16849462.303649988</v>
      </c>
      <c r="H30" s="198"/>
      <c r="I30" s="198">
        <v>1257173.6331085523</v>
      </c>
      <c r="J30" s="220"/>
      <c r="K30" s="220"/>
      <c r="L30" s="449"/>
      <c r="M30" s="220"/>
      <c r="P30" s="216"/>
    </row>
    <row r="31" spans="1:16" ht="18" customHeight="1">
      <c r="A31" s="221"/>
      <c r="B31" s="102" t="s">
        <v>345</v>
      </c>
      <c r="C31" s="221"/>
      <c r="D31" s="222"/>
      <c r="E31" s="196">
        <f t="shared" si="2"/>
        <v>26822623.752499998</v>
      </c>
      <c r="F31" s="197"/>
      <c r="G31" s="198">
        <v>19925702.990499999</v>
      </c>
      <c r="H31" s="198"/>
      <c r="I31" s="198">
        <v>6896920.7620000001</v>
      </c>
      <c r="J31" s="220"/>
      <c r="K31" s="220"/>
      <c r="L31" s="449"/>
      <c r="M31" s="220"/>
      <c r="P31" s="216"/>
    </row>
    <row r="32" spans="1:16" ht="18" customHeight="1">
      <c r="A32" s="1080" t="s">
        <v>29</v>
      </c>
      <c r="B32" s="1080"/>
      <c r="C32" s="1080"/>
      <c r="D32" s="18"/>
      <c r="E32" s="196"/>
      <c r="F32" s="197"/>
      <c r="G32" s="198"/>
      <c r="H32" s="198"/>
      <c r="I32" s="198"/>
      <c r="J32" s="220"/>
      <c r="K32" s="449"/>
      <c r="L32" s="220"/>
      <c r="O32" s="216"/>
    </row>
    <row r="33" spans="1:16" ht="18" customHeight="1">
      <c r="A33" s="1059" t="s">
        <v>67</v>
      </c>
      <c r="B33" s="1059"/>
      <c r="C33" s="223"/>
      <c r="D33" s="18"/>
      <c r="E33" s="196">
        <f t="shared" si="2"/>
        <v>344379294.94568831</v>
      </c>
      <c r="F33" s="197"/>
      <c r="G33" s="198">
        <v>319578910.7120266</v>
      </c>
      <c r="H33" s="198"/>
      <c r="I33" s="198">
        <v>24800384.233661711</v>
      </c>
      <c r="J33" s="220"/>
      <c r="K33" s="220"/>
      <c r="L33" s="449"/>
      <c r="M33" s="220"/>
      <c r="P33" s="216"/>
    </row>
    <row r="34" spans="1:16" ht="18" customHeight="1">
      <c r="A34" s="7"/>
      <c r="B34" s="102" t="s">
        <v>30</v>
      </c>
      <c r="C34" s="224"/>
      <c r="D34" s="18"/>
      <c r="E34" s="196">
        <f t="shared" si="2"/>
        <v>185393203.54951984</v>
      </c>
      <c r="F34" s="197"/>
      <c r="G34" s="198">
        <v>168450678.82496309</v>
      </c>
      <c r="H34" s="198"/>
      <c r="I34" s="198">
        <v>16942524.724556733</v>
      </c>
      <c r="J34" s="220"/>
      <c r="K34" s="220"/>
      <c r="L34" s="449"/>
      <c r="M34" s="220"/>
      <c r="P34" s="216"/>
    </row>
    <row r="35" spans="1:16" ht="18" customHeight="1">
      <c r="A35" s="42"/>
      <c r="B35" s="42" t="s">
        <v>971</v>
      </c>
      <c r="C35" s="225"/>
      <c r="D35" s="222"/>
      <c r="E35" s="196">
        <f t="shared" si="2"/>
        <v>38312901.816966906</v>
      </c>
      <c r="F35" s="197"/>
      <c r="G35" s="198">
        <v>36533003.80602476</v>
      </c>
      <c r="H35" s="198"/>
      <c r="I35" s="198">
        <v>1779898.0109421455</v>
      </c>
      <c r="J35" s="220"/>
      <c r="K35" s="220"/>
      <c r="L35" s="449"/>
      <c r="M35" s="220"/>
      <c r="P35" s="216"/>
    </row>
    <row r="36" spans="1:16" ht="18" customHeight="1">
      <c r="A36" s="42"/>
      <c r="B36" s="42" t="s">
        <v>972</v>
      </c>
      <c r="C36" s="225"/>
      <c r="D36" s="222"/>
      <c r="E36" s="196">
        <f t="shared" si="2"/>
        <v>85972997.225376517</v>
      </c>
      <c r="F36" s="197"/>
      <c r="G36" s="198">
        <v>83422566.547416121</v>
      </c>
      <c r="H36" s="198"/>
      <c r="I36" s="198">
        <v>2550430.6779604014</v>
      </c>
      <c r="J36" s="220"/>
      <c r="K36" s="220"/>
      <c r="L36" s="449"/>
      <c r="M36" s="220"/>
      <c r="P36" s="216"/>
    </row>
    <row r="37" spans="1:16" ht="18" customHeight="1">
      <c r="A37" s="42"/>
      <c r="B37" s="42" t="s">
        <v>973</v>
      </c>
      <c r="C37" s="225"/>
      <c r="D37" s="222"/>
      <c r="E37" s="196">
        <f t="shared" si="2"/>
        <v>35119732.558152787</v>
      </c>
      <c r="F37" s="197"/>
      <c r="G37" s="198">
        <v>30603038.431562576</v>
      </c>
      <c r="H37" s="198"/>
      <c r="I37" s="198">
        <v>4516694.1265902109</v>
      </c>
      <c r="J37" s="220"/>
      <c r="K37" s="220"/>
      <c r="L37" s="449"/>
      <c r="M37" s="220"/>
      <c r="P37" s="216"/>
    </row>
    <row r="38" spans="1:16" ht="18" customHeight="1">
      <c r="A38" s="42"/>
      <c r="B38" s="42" t="s">
        <v>974</v>
      </c>
      <c r="C38" s="225"/>
      <c r="D38" s="222"/>
      <c r="E38" s="196">
        <f t="shared" si="2"/>
        <v>25987571.949023779</v>
      </c>
      <c r="F38" s="197"/>
      <c r="G38" s="198">
        <v>17892070.039959803</v>
      </c>
      <c r="H38" s="198"/>
      <c r="I38" s="198">
        <v>8095501.9090639753</v>
      </c>
      <c r="J38" s="220"/>
      <c r="K38" s="220"/>
      <c r="L38" s="449"/>
      <c r="M38" s="220"/>
      <c r="P38" s="216"/>
    </row>
    <row r="39" spans="1:16" ht="18" customHeight="1">
      <c r="A39" s="42"/>
      <c r="B39" s="102" t="s">
        <v>32</v>
      </c>
      <c r="C39" s="225"/>
      <c r="D39" s="222"/>
      <c r="E39" s="196">
        <f t="shared" si="2"/>
        <v>80114278.677472115</v>
      </c>
      <c r="F39" s="197"/>
      <c r="G39" s="198">
        <v>77119496.713799536</v>
      </c>
      <c r="H39" s="198"/>
      <c r="I39" s="198">
        <v>2994781.9636725713</v>
      </c>
      <c r="J39" s="220"/>
      <c r="K39" s="220"/>
      <c r="L39" s="449"/>
      <c r="M39" s="220"/>
      <c r="P39" s="216"/>
    </row>
    <row r="40" spans="1:16" ht="18" customHeight="1">
      <c r="A40" s="42"/>
      <c r="B40" s="42" t="s">
        <v>975</v>
      </c>
      <c r="C40" s="225"/>
      <c r="D40" s="222"/>
      <c r="E40" s="196">
        <f t="shared" si="2"/>
        <v>53237673.336803399</v>
      </c>
      <c r="F40" s="197"/>
      <c r="G40" s="198">
        <v>52455036.115616016</v>
      </c>
      <c r="H40" s="198"/>
      <c r="I40" s="198">
        <v>782637.22118737968</v>
      </c>
      <c r="J40" s="220"/>
      <c r="K40" s="220"/>
      <c r="L40" s="449"/>
      <c r="M40" s="220"/>
      <c r="P40" s="216"/>
    </row>
    <row r="41" spans="1:16" ht="18" customHeight="1">
      <c r="A41" s="42"/>
      <c r="B41" s="42" t="s">
        <v>976</v>
      </c>
      <c r="C41" s="225"/>
      <c r="D41" s="222"/>
      <c r="E41" s="196">
        <f t="shared" si="2"/>
        <v>26876605.340668749</v>
      </c>
      <c r="F41" s="197"/>
      <c r="G41" s="198">
        <v>24664460.598183557</v>
      </c>
      <c r="H41" s="198"/>
      <c r="I41" s="198">
        <v>2212144.7424851912</v>
      </c>
      <c r="J41" s="220"/>
      <c r="K41" s="220"/>
      <c r="L41" s="449"/>
      <c r="M41" s="220"/>
      <c r="P41" s="216"/>
    </row>
    <row r="42" spans="1:16" ht="18" customHeight="1">
      <c r="A42" s="42"/>
      <c r="B42" s="102" t="s">
        <v>33</v>
      </c>
      <c r="C42" s="225"/>
      <c r="D42" s="222"/>
      <c r="E42" s="196">
        <f t="shared" si="2"/>
        <v>75363672.222409278</v>
      </c>
      <c r="F42" s="197"/>
      <c r="G42" s="198">
        <v>70624169.857994109</v>
      </c>
      <c r="H42" s="198"/>
      <c r="I42" s="198">
        <v>4739502.3644151762</v>
      </c>
      <c r="J42" s="220"/>
      <c r="K42" s="220"/>
      <c r="L42" s="449"/>
      <c r="M42" s="220"/>
      <c r="P42" s="216"/>
    </row>
    <row r="43" spans="1:16" ht="18" customHeight="1">
      <c r="A43" s="42"/>
      <c r="B43" s="42" t="s">
        <v>977</v>
      </c>
      <c r="C43" s="223"/>
      <c r="D43" s="18"/>
      <c r="E43" s="196">
        <f t="shared" si="2"/>
        <v>15537497.936159687</v>
      </c>
      <c r="F43" s="197"/>
      <c r="G43" s="198">
        <v>14511198.454241132</v>
      </c>
      <c r="H43" s="198"/>
      <c r="I43" s="198">
        <v>1026299.4819185542</v>
      </c>
      <c r="J43" s="220"/>
      <c r="K43" s="220"/>
      <c r="L43" s="449"/>
      <c r="M43" s="220"/>
      <c r="P43" s="216"/>
    </row>
    <row r="44" spans="1:16" ht="18" customHeight="1">
      <c r="A44" s="42"/>
      <c r="B44" s="42" t="s">
        <v>978</v>
      </c>
      <c r="C44" s="223"/>
      <c r="D44" s="18"/>
      <c r="E44" s="196">
        <f t="shared" si="2"/>
        <v>42046607.800879702</v>
      </c>
      <c r="F44" s="197"/>
      <c r="G44" s="198">
        <v>39697884.69705607</v>
      </c>
      <c r="H44" s="198"/>
      <c r="I44" s="198">
        <v>2348723.1038236343</v>
      </c>
      <c r="J44" s="220"/>
      <c r="K44" s="220"/>
      <c r="L44" s="449"/>
      <c r="M44" s="220"/>
      <c r="P44" s="216"/>
    </row>
    <row r="45" spans="1:16" ht="18" customHeight="1">
      <c r="A45" s="42"/>
      <c r="B45" s="42" t="s">
        <v>979</v>
      </c>
      <c r="C45" s="223"/>
      <c r="D45" s="18"/>
      <c r="E45" s="196">
        <f t="shared" si="2"/>
        <v>17779566.485369842</v>
      </c>
      <c r="F45" s="197"/>
      <c r="G45" s="198">
        <v>16415086.706696855</v>
      </c>
      <c r="H45" s="198"/>
      <c r="I45" s="198">
        <v>1364479.7786729883</v>
      </c>
      <c r="J45" s="220"/>
      <c r="K45" s="220"/>
      <c r="L45" s="449"/>
      <c r="M45" s="220"/>
      <c r="P45" s="216"/>
    </row>
    <row r="46" spans="1:16" ht="18" customHeight="1">
      <c r="A46" s="42"/>
      <c r="B46" s="102" t="s">
        <v>35</v>
      </c>
      <c r="C46" s="223"/>
      <c r="D46" s="18"/>
      <c r="E46" s="196">
        <f t="shared" si="2"/>
        <v>3508140.4962868411</v>
      </c>
      <c r="F46" s="197"/>
      <c r="G46" s="198">
        <v>3384565.3152696141</v>
      </c>
      <c r="H46" s="198"/>
      <c r="I46" s="198">
        <v>123575.18101722718</v>
      </c>
      <c r="J46" s="220"/>
      <c r="K46" s="220"/>
      <c r="L46" s="449"/>
      <c r="M46" s="220"/>
      <c r="P46" s="216"/>
    </row>
    <row r="47" spans="1:16" ht="18" customHeight="1">
      <c r="A47" s="1059" t="s">
        <v>36</v>
      </c>
      <c r="B47" s="1059"/>
      <c r="C47" s="223"/>
      <c r="D47" s="18"/>
      <c r="E47" s="196">
        <f t="shared" si="2"/>
        <v>2803975.5864220192</v>
      </c>
      <c r="F47" s="197"/>
      <c r="G47" s="198">
        <v>2799789.5292160884</v>
      </c>
      <c r="H47" s="198"/>
      <c r="I47" s="199">
        <v>4186.0572059309379</v>
      </c>
      <c r="J47" s="220"/>
      <c r="K47" s="220"/>
      <c r="L47" s="449"/>
      <c r="M47" s="220"/>
      <c r="P47" s="216"/>
    </row>
    <row r="48" spans="1:16" ht="18" customHeight="1">
      <c r="A48" s="1045" t="s">
        <v>166</v>
      </c>
      <c r="B48" s="1045"/>
      <c r="C48" s="1045"/>
      <c r="D48" s="222"/>
      <c r="E48" s="196"/>
      <c r="F48" s="197"/>
      <c r="G48" s="198"/>
      <c r="H48" s="198"/>
      <c r="I48" s="198"/>
      <c r="J48" s="220"/>
      <c r="K48" s="449"/>
      <c r="L48" s="220"/>
      <c r="O48" s="216"/>
    </row>
    <row r="49" spans="1:16" ht="18" customHeight="1">
      <c r="A49" s="1059" t="s">
        <v>37</v>
      </c>
      <c r="B49" s="1059" t="s">
        <v>37</v>
      </c>
      <c r="C49" s="106"/>
      <c r="D49" s="222"/>
      <c r="E49" s="196">
        <f t="shared" si="2"/>
        <v>172808547.0657801</v>
      </c>
      <c r="F49" s="197"/>
      <c r="G49" s="198">
        <v>159850791.01604512</v>
      </c>
      <c r="H49" s="198"/>
      <c r="I49" s="198">
        <v>12957756.049734978</v>
      </c>
      <c r="J49" s="220"/>
      <c r="K49" s="220"/>
      <c r="L49" s="449"/>
      <c r="M49" s="220"/>
      <c r="P49" s="216"/>
    </row>
    <row r="50" spans="1:16" ht="18" customHeight="1">
      <c r="A50" s="102"/>
      <c r="B50" s="102" t="s">
        <v>38</v>
      </c>
      <c r="C50" s="102"/>
      <c r="D50" s="222"/>
      <c r="E50" s="196">
        <f t="shared" si="2"/>
        <v>68881352.685512945</v>
      </c>
      <c r="F50" s="197"/>
      <c r="G50" s="198">
        <v>59306796.21194797</v>
      </c>
      <c r="H50" s="198"/>
      <c r="I50" s="198">
        <v>9574556.4735649768</v>
      </c>
      <c r="J50" s="220"/>
      <c r="K50" s="220"/>
      <c r="L50" s="449"/>
      <c r="M50" s="220"/>
      <c r="P50" s="216"/>
    </row>
    <row r="51" spans="1:16" ht="18" customHeight="1">
      <c r="A51" s="102"/>
      <c r="B51" s="102" t="s">
        <v>39</v>
      </c>
      <c r="C51" s="102"/>
      <c r="D51" s="222"/>
      <c r="E51" s="196">
        <f t="shared" si="2"/>
        <v>47966743.725914918</v>
      </c>
      <c r="F51" s="197"/>
      <c r="G51" s="198">
        <v>46237605.675945327</v>
      </c>
      <c r="H51" s="198"/>
      <c r="I51" s="198">
        <v>1729138.0499695879</v>
      </c>
      <c r="J51" s="220"/>
      <c r="K51" s="220"/>
      <c r="L51" s="449"/>
      <c r="M51" s="220"/>
      <c r="P51" s="216"/>
    </row>
    <row r="52" spans="1:16" ht="18" customHeight="1">
      <c r="A52" s="102"/>
      <c r="B52" s="102" t="s">
        <v>40</v>
      </c>
      <c r="C52" s="102"/>
      <c r="D52" s="222"/>
      <c r="E52" s="196">
        <f t="shared" si="2"/>
        <v>55960450.654352427</v>
      </c>
      <c r="F52" s="197"/>
      <c r="G52" s="198">
        <v>54306389.128152013</v>
      </c>
      <c r="H52" s="198"/>
      <c r="I52" s="198">
        <v>1654061.5262004146</v>
      </c>
      <c r="J52" s="220"/>
      <c r="K52" s="220"/>
      <c r="L52" s="449"/>
      <c r="M52" s="220"/>
      <c r="P52" s="216"/>
    </row>
    <row r="53" spans="1:16" ht="18" customHeight="1" thickBot="1">
      <c r="A53" s="1060" t="s">
        <v>41</v>
      </c>
      <c r="B53" s="1060"/>
      <c r="C53" s="104"/>
      <c r="D53" s="226"/>
      <c r="E53" s="200">
        <f t="shared" si="2"/>
        <v>174374723.46633002</v>
      </c>
      <c r="F53" s="201"/>
      <c r="G53" s="202">
        <v>162527909.22519737</v>
      </c>
      <c r="H53" s="202"/>
      <c r="I53" s="202">
        <v>11846814.24113266</v>
      </c>
      <c r="J53" s="227"/>
      <c r="K53" s="227"/>
      <c r="L53" s="450"/>
      <c r="M53" s="227"/>
      <c r="N53" s="210"/>
      <c r="P53" s="216"/>
    </row>
    <row r="54" spans="1:16" s="43" customFormat="1">
      <c r="B54" s="14"/>
      <c r="C54" s="14"/>
      <c r="D54" s="15"/>
      <c r="H54" s="44"/>
    </row>
    <row r="55" spans="1:16" ht="15">
      <c r="A55" s="206"/>
      <c r="B55" s="206"/>
      <c r="C55" s="206"/>
      <c r="D55" s="228"/>
    </row>
    <row r="56" spans="1:16" ht="15">
      <c r="A56" s="206"/>
      <c r="B56" s="206"/>
      <c r="C56" s="206"/>
      <c r="D56" s="228"/>
    </row>
    <row r="57" spans="1:16" ht="15">
      <c r="A57" s="206"/>
      <c r="B57" s="206"/>
      <c r="C57" s="206"/>
      <c r="D57" s="228"/>
    </row>
    <row r="58" spans="1:16" ht="15">
      <c r="A58" s="206"/>
      <c r="B58" s="206"/>
      <c r="C58" s="206"/>
      <c r="D58" s="228"/>
    </row>
    <row r="59" spans="1:16" ht="15">
      <c r="A59" s="206"/>
      <c r="B59" s="206"/>
      <c r="C59" s="206"/>
      <c r="D59" s="228"/>
    </row>
    <row r="60" spans="1:16" ht="15">
      <c r="A60" s="206"/>
      <c r="B60" s="206"/>
      <c r="C60" s="206"/>
      <c r="D60" s="228"/>
    </row>
    <row r="61" spans="1:16" ht="16.5">
      <c r="A61" s="206"/>
      <c r="B61" s="420" t="s">
        <v>980</v>
      </c>
      <c r="C61" s="206"/>
      <c r="D61" s="228"/>
      <c r="E61" s="206">
        <f>E37+E38</f>
        <v>61107304.507176563</v>
      </c>
      <c r="G61" s="206">
        <f>G37+G38</f>
        <v>48495108.471522376</v>
      </c>
      <c r="I61" s="206">
        <f>I37+I38</f>
        <v>12612196.035654187</v>
      </c>
    </row>
    <row r="62" spans="1:16" ht="15">
      <c r="A62" s="206"/>
      <c r="B62" s="206"/>
      <c r="C62" s="206"/>
      <c r="D62" s="228"/>
    </row>
    <row r="63" spans="1:16" ht="15">
      <c r="A63" s="206"/>
      <c r="B63" s="206"/>
      <c r="C63" s="206"/>
      <c r="D63" s="228"/>
    </row>
    <row r="64" spans="1:16" ht="15">
      <c r="A64" s="206"/>
      <c r="B64" s="206"/>
      <c r="C64" s="206"/>
      <c r="D64" s="228"/>
    </row>
    <row r="65" spans="1:4" ht="15">
      <c r="A65" s="206"/>
      <c r="B65" s="206"/>
      <c r="C65" s="206"/>
      <c r="D65" s="228"/>
    </row>
    <row r="66" spans="1:4" ht="15">
      <c r="A66" s="206"/>
      <c r="B66" s="206"/>
      <c r="C66" s="206"/>
      <c r="D66" s="228"/>
    </row>
    <row r="67" spans="1:4" ht="15">
      <c r="A67" s="206"/>
      <c r="B67" s="206"/>
      <c r="C67" s="206"/>
      <c r="D67" s="228"/>
    </row>
    <row r="68" spans="1:4" ht="15">
      <c r="A68" s="206"/>
      <c r="B68" s="206"/>
      <c r="C68" s="206"/>
      <c r="D68" s="228"/>
    </row>
    <row r="69" spans="1:4" ht="15">
      <c r="A69" s="206"/>
      <c r="B69" s="206"/>
      <c r="C69" s="206"/>
      <c r="D69" s="228"/>
    </row>
    <row r="70" spans="1:4" ht="15">
      <c r="A70" s="206"/>
      <c r="B70" s="206"/>
      <c r="C70" s="206"/>
      <c r="D70" s="228"/>
    </row>
    <row r="71" spans="1:4" ht="15">
      <c r="A71" s="206"/>
      <c r="B71" s="206"/>
      <c r="C71" s="206"/>
      <c r="D71" s="228"/>
    </row>
    <row r="72" spans="1:4" ht="15">
      <c r="A72" s="206"/>
      <c r="B72" s="206"/>
      <c r="C72" s="206"/>
      <c r="D72" s="228"/>
    </row>
    <row r="73" spans="1:4" ht="15">
      <c r="A73" s="206"/>
      <c r="B73" s="206"/>
      <c r="C73" s="206"/>
      <c r="D73" s="228"/>
    </row>
  </sheetData>
  <mergeCells count="29">
    <mergeCell ref="A49:B49"/>
    <mergeCell ref="A53:B53"/>
    <mergeCell ref="A11:C11"/>
    <mergeCell ref="A8:C8"/>
    <mergeCell ref="A12:C12"/>
    <mergeCell ref="A48:C48"/>
    <mergeCell ref="A26:C26"/>
    <mergeCell ref="A15:C15"/>
    <mergeCell ref="A17:C17"/>
    <mergeCell ref="A47:B47"/>
    <mergeCell ref="A32:C32"/>
    <mergeCell ref="A10:C10"/>
    <mergeCell ref="A19:C19"/>
    <mergeCell ref="A33:B33"/>
    <mergeCell ref="A14:C14"/>
    <mergeCell ref="A13:C13"/>
    <mergeCell ref="A16:C16"/>
    <mergeCell ref="A23:C23"/>
    <mergeCell ref="A21:C21"/>
    <mergeCell ref="I3:J5"/>
    <mergeCell ref="A18:C18"/>
    <mergeCell ref="A20:C20"/>
    <mergeCell ref="G3:H5"/>
    <mergeCell ref="A7:C7"/>
    <mergeCell ref="E3:F5"/>
    <mergeCell ref="A3:C5"/>
    <mergeCell ref="A9:C9"/>
    <mergeCell ref="A6:C6"/>
    <mergeCell ref="A22:C22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C82"/>
  <sheetViews>
    <sheetView view="pageBreakPreview" zoomScaleNormal="50" workbookViewId="0">
      <selection activeCell="A33" sqref="A33:C33"/>
    </sheetView>
  </sheetViews>
  <sheetFormatPr defaultRowHeight="15.75"/>
  <cols>
    <col min="1" max="1" width="2.28515625" style="229" customWidth="1"/>
    <col min="2" max="2" width="15.7109375" style="229" customWidth="1"/>
    <col min="3" max="3" width="2.28515625" style="229" customWidth="1"/>
    <col min="4" max="4" width="1.7109375" style="230" customWidth="1"/>
    <col min="5" max="5" width="14.7109375" style="206" customWidth="1"/>
    <col min="6" max="6" width="4.28515625" style="206" customWidth="1"/>
    <col min="7" max="7" width="16.7109375" style="206" customWidth="1"/>
    <col min="8" max="8" width="4.28515625" style="206" customWidth="1"/>
    <col min="9" max="9" width="16.7109375" style="206" customWidth="1"/>
    <col min="10" max="10" width="4.28515625" style="206" customWidth="1"/>
    <col min="11" max="16384" width="9.140625" style="206"/>
  </cols>
  <sheetData>
    <row r="1" spans="1:10" s="205" customFormat="1" ht="35.1" customHeight="1">
      <c r="A1" s="203" t="s">
        <v>581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0" ht="12.95" customHeight="1" thickBot="1">
      <c r="A2" s="206"/>
      <c r="B2" s="207"/>
      <c r="C2" s="208"/>
      <c r="D2" s="209"/>
      <c r="E2" s="210"/>
      <c r="F2" s="210"/>
      <c r="G2" s="210"/>
      <c r="H2" s="210"/>
      <c r="I2" s="210"/>
      <c r="J2" s="211" t="s">
        <v>351</v>
      </c>
    </row>
    <row r="3" spans="1:10" ht="15" customHeight="1">
      <c r="A3" s="1081" t="s">
        <v>2</v>
      </c>
      <c r="B3" s="1081"/>
      <c r="C3" s="1081"/>
      <c r="D3" s="212"/>
      <c r="E3" s="1084" t="s">
        <v>80</v>
      </c>
      <c r="F3" s="1085"/>
      <c r="G3" s="1084" t="s">
        <v>987</v>
      </c>
      <c r="H3" s="1085"/>
      <c r="I3" s="1084" t="s">
        <v>211</v>
      </c>
      <c r="J3" s="1090"/>
    </row>
    <row r="4" spans="1:10" ht="15" customHeight="1">
      <c r="A4" s="1082"/>
      <c r="B4" s="1082"/>
      <c r="C4" s="1082"/>
      <c r="D4" s="212"/>
      <c r="E4" s="1086"/>
      <c r="F4" s="1087"/>
      <c r="G4" s="1086"/>
      <c r="H4" s="1087"/>
      <c r="I4" s="1086"/>
      <c r="J4" s="1091"/>
    </row>
    <row r="5" spans="1:10" ht="48.75" customHeight="1">
      <c r="A5" s="1083"/>
      <c r="B5" s="1083"/>
      <c r="C5" s="1083"/>
      <c r="D5" s="103"/>
      <c r="E5" s="1088"/>
      <c r="F5" s="1089"/>
      <c r="G5" s="1088"/>
      <c r="H5" s="1089"/>
      <c r="I5" s="1088"/>
      <c r="J5" s="1092"/>
    </row>
    <row r="6" spans="1:10" s="216" customFormat="1" ht="24.6" hidden="1" customHeight="1">
      <c r="A6" s="1093" t="s">
        <v>878</v>
      </c>
      <c r="B6" s="1093"/>
      <c r="C6" s="1093"/>
      <c r="D6" s="18"/>
      <c r="E6" s="214">
        <f t="shared" ref="E6:E12" si="0">G6+I6</f>
        <v>318535037</v>
      </c>
      <c r="F6" s="215"/>
      <c r="G6" s="215">
        <v>297312785</v>
      </c>
      <c r="H6" s="215"/>
      <c r="I6" s="215">
        <v>21222252</v>
      </c>
    </row>
    <row r="7" spans="1:10" s="216" customFormat="1" ht="24.6" hidden="1" customHeight="1">
      <c r="A7" s="1080" t="s">
        <v>879</v>
      </c>
      <c r="B7" s="1080"/>
      <c r="C7" s="1080"/>
      <c r="D7" s="18"/>
      <c r="E7" s="217">
        <f t="shared" si="0"/>
        <v>273439192.06678963</v>
      </c>
      <c r="F7" s="218"/>
      <c r="G7" s="218">
        <v>255463872.03214708</v>
      </c>
      <c r="H7" s="218"/>
      <c r="I7" s="218">
        <v>17975320.034642551</v>
      </c>
    </row>
    <row r="8" spans="1:10" s="216" customFormat="1" ht="24.6" hidden="1" customHeight="1">
      <c r="A8" s="1080" t="s">
        <v>917</v>
      </c>
      <c r="B8" s="1080"/>
      <c r="C8" s="1080"/>
      <c r="D8" s="18"/>
      <c r="E8" s="217">
        <f t="shared" si="0"/>
        <v>317384111</v>
      </c>
      <c r="F8" s="218"/>
      <c r="G8" s="218">
        <v>314489922</v>
      </c>
      <c r="H8" s="218"/>
      <c r="I8" s="218">
        <v>2894189</v>
      </c>
    </row>
    <row r="9" spans="1:10" s="216" customFormat="1" ht="19.5" hidden="1" customHeight="1">
      <c r="A9" s="1080" t="s">
        <v>918</v>
      </c>
      <c r="B9" s="1080"/>
      <c r="C9" s="1080"/>
      <c r="D9" s="18"/>
      <c r="E9" s="217">
        <f t="shared" si="0"/>
        <v>234067363.26924813</v>
      </c>
      <c r="F9" s="218"/>
      <c r="G9" s="218">
        <v>215267322.94458571</v>
      </c>
      <c r="H9" s="218"/>
      <c r="I9" s="218">
        <v>18800040.324662428</v>
      </c>
    </row>
    <row r="10" spans="1:10" s="216" customFormat="1" ht="19.5" hidden="1" customHeight="1">
      <c r="A10" s="1080" t="s">
        <v>919</v>
      </c>
      <c r="B10" s="1080"/>
      <c r="C10" s="1080"/>
      <c r="D10" s="18"/>
      <c r="E10" s="217">
        <f t="shared" si="0"/>
        <v>279894496.5474422</v>
      </c>
      <c r="F10" s="218"/>
      <c r="G10" s="218">
        <v>262428581.17396924</v>
      </c>
      <c r="H10" s="218"/>
      <c r="I10" s="218">
        <v>17465915.373472951</v>
      </c>
    </row>
    <row r="11" spans="1:10" s="181" customFormat="1" ht="13.7" hidden="1" customHeight="1">
      <c r="A11" s="1045" t="s">
        <v>920</v>
      </c>
      <c r="B11" s="1045"/>
      <c r="C11" s="1045"/>
      <c r="D11" s="2"/>
      <c r="E11" s="182">
        <f t="shared" si="0"/>
        <v>319850957.67002332</v>
      </c>
      <c r="F11" s="183"/>
      <c r="G11" s="50">
        <v>284329598.69309759</v>
      </c>
      <c r="H11" s="50"/>
      <c r="I11" s="50">
        <v>35521358.976925708</v>
      </c>
    </row>
    <row r="12" spans="1:10" s="216" customFormat="1" ht="13.7" hidden="1" customHeight="1">
      <c r="A12" s="1080" t="s">
        <v>921</v>
      </c>
      <c r="B12" s="1080"/>
      <c r="C12" s="1080"/>
      <c r="D12" s="18"/>
      <c r="E12" s="217">
        <f t="shared" si="0"/>
        <v>331790304.16354686</v>
      </c>
      <c r="F12" s="218"/>
      <c r="G12" s="50">
        <v>304432118.85760933</v>
      </c>
      <c r="H12" s="218"/>
      <c r="I12" s="50">
        <v>27358185.305937532</v>
      </c>
    </row>
    <row r="13" spans="1:10" s="216" customFormat="1" ht="14.25" hidden="1" customHeight="1">
      <c r="A13" s="1045" t="s">
        <v>922</v>
      </c>
      <c r="B13" s="1045"/>
      <c r="C13" s="1045"/>
      <c r="D13" s="18"/>
      <c r="E13" s="217">
        <f>SUM(G13:I13)</f>
        <v>347620767.12732124</v>
      </c>
      <c r="F13" s="218"/>
      <c r="G13" s="218">
        <v>311857891.91174448</v>
      </c>
      <c r="H13" s="218"/>
      <c r="I13" s="218">
        <v>35762875.215576738</v>
      </c>
    </row>
    <row r="14" spans="1:10" s="216" customFormat="1" ht="13.7" hidden="1" customHeight="1">
      <c r="A14" s="1045" t="s">
        <v>923</v>
      </c>
      <c r="B14" s="1045"/>
      <c r="C14" s="1045"/>
      <c r="D14" s="18"/>
      <c r="E14" s="217">
        <f t="shared" ref="E14:E19" si="1">G14+I14</f>
        <v>351972742.32019174</v>
      </c>
      <c r="F14" s="218"/>
      <c r="G14" s="50">
        <v>329291549.46900713</v>
      </c>
      <c r="H14" s="218"/>
      <c r="I14" s="50">
        <v>22681192.851184607</v>
      </c>
    </row>
    <row r="15" spans="1:10" s="216" customFormat="1" ht="13.7" hidden="1" customHeight="1">
      <c r="A15" s="1080" t="s">
        <v>924</v>
      </c>
      <c r="B15" s="1080"/>
      <c r="C15" s="1080"/>
      <c r="D15" s="18"/>
      <c r="E15" s="217">
        <f t="shared" si="1"/>
        <v>375074251.8803845</v>
      </c>
      <c r="F15" s="218"/>
      <c r="G15" s="218">
        <v>337667914.69405138</v>
      </c>
      <c r="H15" s="218"/>
      <c r="I15" s="218">
        <v>37406337.186333112</v>
      </c>
    </row>
    <row r="16" spans="1:10" s="216" customFormat="1" ht="15" hidden="1" customHeight="1">
      <c r="A16" s="1045" t="s">
        <v>925</v>
      </c>
      <c r="B16" s="1045"/>
      <c r="C16" s="1045"/>
      <c r="D16" s="18"/>
      <c r="E16" s="217">
        <f t="shared" si="1"/>
        <v>320919019.10139155</v>
      </c>
      <c r="F16" s="218"/>
      <c r="G16" s="218">
        <v>299226461.79350102</v>
      </c>
      <c r="H16" s="218"/>
      <c r="I16" s="218">
        <v>21692557.30789056</v>
      </c>
    </row>
    <row r="17" spans="1:55" s="216" customFormat="1" ht="15" hidden="1" customHeight="1">
      <c r="A17" s="1045" t="s">
        <v>926</v>
      </c>
      <c r="B17" s="1045"/>
      <c r="C17" s="1045"/>
      <c r="D17" s="18"/>
      <c r="E17" s="194">
        <f t="shared" si="1"/>
        <v>349578983.71449196</v>
      </c>
      <c r="F17" s="195"/>
      <c r="G17" s="195">
        <v>331103305.22873092</v>
      </c>
      <c r="H17" s="195"/>
      <c r="I17" s="195">
        <v>18475678.485761065</v>
      </c>
      <c r="J17" s="218"/>
    </row>
    <row r="18" spans="1:55" s="216" customFormat="1" ht="15" customHeight="1">
      <c r="A18" s="1045" t="s">
        <v>927</v>
      </c>
      <c r="B18" s="1045"/>
      <c r="C18" s="1045"/>
      <c r="D18" s="18"/>
      <c r="E18" s="194">
        <f t="shared" si="1"/>
        <v>334926797.18539929</v>
      </c>
      <c r="F18" s="195"/>
      <c r="G18" s="195">
        <v>327954187.36831635</v>
      </c>
      <c r="H18" s="195"/>
      <c r="I18" s="195">
        <v>6972609.8170829285</v>
      </c>
      <c r="J18" s="218"/>
      <c r="K18" s="218"/>
      <c r="L18" s="218"/>
      <c r="M18" s="218"/>
    </row>
    <row r="19" spans="1:55" s="216" customFormat="1" ht="15" customHeight="1">
      <c r="A19" s="1045" t="s">
        <v>928</v>
      </c>
      <c r="B19" s="1045"/>
      <c r="C19" s="1045"/>
      <c r="D19" s="18"/>
      <c r="E19" s="194">
        <f t="shared" si="1"/>
        <v>342895951.80424482</v>
      </c>
      <c r="F19" s="195"/>
      <c r="G19" s="195">
        <v>316269790.26960284</v>
      </c>
      <c r="H19" s="195"/>
      <c r="I19" s="195">
        <v>26626161.534641959</v>
      </c>
      <c r="J19" s="218"/>
      <c r="K19" s="218"/>
      <c r="L19" s="218"/>
      <c r="M19" s="218"/>
    </row>
    <row r="20" spans="1:55" s="216" customFormat="1" ht="15" customHeight="1">
      <c r="A20" s="1045" t="s">
        <v>929</v>
      </c>
      <c r="B20" s="1045"/>
      <c r="C20" s="1045"/>
      <c r="D20" s="18"/>
      <c r="E20" s="194">
        <f>G20+I20</f>
        <v>331455094.97432512</v>
      </c>
      <c r="F20" s="195"/>
      <c r="G20" s="195">
        <v>312098420.98798788</v>
      </c>
      <c r="H20" s="195"/>
      <c r="I20" s="195">
        <v>19356673.986337218</v>
      </c>
      <c r="J20" s="218"/>
      <c r="K20" s="218"/>
      <c r="L20" s="218"/>
      <c r="M20" s="218"/>
    </row>
    <row r="21" spans="1:55" s="216" customFormat="1" ht="15" customHeight="1">
      <c r="A21" s="1045" t="s">
        <v>930</v>
      </c>
      <c r="B21" s="1045"/>
      <c r="C21" s="1045"/>
      <c r="D21" s="18"/>
      <c r="E21" s="194">
        <f>G21+I21</f>
        <v>366315823.5216189</v>
      </c>
      <c r="F21" s="195"/>
      <c r="G21" s="195">
        <v>346190748.97137898</v>
      </c>
      <c r="H21" s="195"/>
      <c r="I21" s="195">
        <v>20125074.550239943</v>
      </c>
      <c r="J21" s="218"/>
      <c r="K21" s="218"/>
      <c r="L21" s="218"/>
      <c r="M21" s="218"/>
    </row>
    <row r="22" spans="1:55" s="216" customFormat="1" ht="18" customHeight="1">
      <c r="A22" s="1045" t="s">
        <v>931</v>
      </c>
      <c r="B22" s="1045"/>
      <c r="C22" s="1045"/>
      <c r="D22" s="18"/>
      <c r="E22" s="194">
        <f>G22+I22</f>
        <v>347183270.53211039</v>
      </c>
      <c r="F22" s="195"/>
      <c r="G22" s="195">
        <v>322378700.24124277</v>
      </c>
      <c r="H22" s="195"/>
      <c r="I22" s="195">
        <v>24804570.290867642</v>
      </c>
      <c r="J22" s="218"/>
      <c r="K22" s="218"/>
      <c r="L22" s="218"/>
      <c r="M22" s="218"/>
    </row>
    <row r="23" spans="1:55" s="41" customFormat="1" ht="14.25" customHeight="1">
      <c r="A23" s="1045" t="s">
        <v>19</v>
      </c>
      <c r="B23" s="1045"/>
      <c r="C23" s="1045"/>
      <c r="D23" s="2"/>
      <c r="E23" s="198"/>
      <c r="F23" s="198"/>
      <c r="G23" s="198"/>
      <c r="H23" s="198"/>
      <c r="I23" s="198"/>
      <c r="J23" s="220"/>
    </row>
    <row r="24" spans="1:55" s="43" customFormat="1" ht="15" customHeight="1">
      <c r="A24" s="102"/>
      <c r="B24" s="42" t="s">
        <v>932</v>
      </c>
      <c r="C24" s="102"/>
      <c r="D24" s="46"/>
      <c r="E24" s="196">
        <f t="shared" ref="E24:E62" si="2">G24+I24</f>
        <v>91653271.607770711</v>
      </c>
      <c r="F24" s="198"/>
      <c r="G24" s="198">
        <v>85986313.418915614</v>
      </c>
      <c r="H24" s="198"/>
      <c r="I24" s="198">
        <v>5666958.1888550911</v>
      </c>
      <c r="J24" s="220"/>
      <c r="K24" s="50"/>
      <c r="L24" s="50"/>
      <c r="M24" s="50"/>
      <c r="N24" s="50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</row>
    <row r="25" spans="1:55" s="43" customFormat="1" ht="15" customHeight="1">
      <c r="A25" s="102"/>
      <c r="B25" s="42" t="s">
        <v>933</v>
      </c>
      <c r="C25" s="102"/>
      <c r="D25" s="46"/>
      <c r="E25" s="196">
        <f t="shared" si="2"/>
        <v>51713406.010377869</v>
      </c>
      <c r="F25" s="198"/>
      <c r="G25" s="198">
        <v>47565897.560283251</v>
      </c>
      <c r="H25" s="198"/>
      <c r="I25" s="198">
        <v>4147508.4500946142</v>
      </c>
      <c r="J25" s="220"/>
      <c r="K25" s="220"/>
      <c r="L25" s="220"/>
      <c r="M25" s="220"/>
      <c r="N25" s="220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</row>
    <row r="26" spans="1:55" s="43" customFormat="1" ht="15" customHeight="1">
      <c r="A26" s="102"/>
      <c r="B26" s="42" t="s">
        <v>934</v>
      </c>
      <c r="C26" s="102"/>
      <c r="D26" s="46"/>
      <c r="E26" s="196">
        <f t="shared" si="2"/>
        <v>74736959.078118846</v>
      </c>
      <c r="F26" s="198"/>
      <c r="G26" s="198">
        <v>67503899.222787857</v>
      </c>
      <c r="H26" s="198"/>
      <c r="I26" s="198">
        <v>7233059.855330985</v>
      </c>
      <c r="J26" s="220"/>
      <c r="K26" s="220"/>
      <c r="L26" s="220"/>
      <c r="M26" s="220"/>
      <c r="N26" s="220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</row>
    <row r="27" spans="1:55" s="43" customFormat="1" ht="15" customHeight="1">
      <c r="A27" s="102"/>
      <c r="B27" s="42" t="s">
        <v>935</v>
      </c>
      <c r="C27" s="102"/>
      <c r="D27" s="46"/>
      <c r="E27" s="196">
        <f t="shared" si="2"/>
        <v>37570012.258733138</v>
      </c>
      <c r="F27" s="198"/>
      <c r="G27" s="198">
        <v>36464920.881146193</v>
      </c>
      <c r="H27" s="198"/>
      <c r="I27" s="198">
        <v>1105091.3775869466</v>
      </c>
      <c r="J27" s="220"/>
      <c r="K27" s="220"/>
      <c r="L27" s="220"/>
      <c r="M27" s="220"/>
      <c r="N27" s="220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</row>
    <row r="28" spans="1:55" s="43" customFormat="1" ht="15" customHeight="1">
      <c r="A28" s="102"/>
      <c r="B28" s="42" t="s">
        <v>936</v>
      </c>
      <c r="C28" s="102"/>
      <c r="D28" s="46"/>
      <c r="E28" s="196">
        <f t="shared" si="2"/>
        <v>43882002.687109672</v>
      </c>
      <c r="F28" s="198"/>
      <c r="G28" s="198">
        <v>37230050.268109672</v>
      </c>
      <c r="H28" s="198"/>
      <c r="I28" s="198">
        <v>6651952.4189999998</v>
      </c>
      <c r="J28" s="220"/>
      <c r="K28" s="220"/>
      <c r="L28" s="220"/>
      <c r="M28" s="220"/>
      <c r="N28" s="220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</row>
    <row r="29" spans="1:55" s="43" customFormat="1" ht="15" customHeight="1">
      <c r="A29" s="102"/>
      <c r="B29" s="42" t="s">
        <v>937</v>
      </c>
      <c r="C29" s="102"/>
      <c r="D29" s="46"/>
      <c r="E29" s="196">
        <f t="shared" si="2"/>
        <v>47627618.890000008</v>
      </c>
      <c r="F29" s="198"/>
      <c r="G29" s="198">
        <v>47627618.890000008</v>
      </c>
      <c r="H29" s="198"/>
      <c r="I29" s="199">
        <v>0</v>
      </c>
      <c r="J29" s="220"/>
      <c r="K29" s="220"/>
      <c r="L29" s="220"/>
      <c r="M29" s="220"/>
      <c r="N29" s="220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</row>
    <row r="30" spans="1:55" s="43" customFormat="1" ht="15" customHeight="1">
      <c r="A30" s="1045" t="s">
        <v>20</v>
      </c>
      <c r="B30" s="1045"/>
      <c r="C30" s="1045"/>
      <c r="D30" s="2"/>
      <c r="E30" s="198"/>
      <c r="F30" s="198"/>
      <c r="G30" s="198"/>
      <c r="H30" s="198"/>
      <c r="I30" s="198"/>
      <c r="J30" s="220"/>
      <c r="K30" s="220"/>
      <c r="L30" s="220"/>
      <c r="M30" s="220"/>
      <c r="N30" s="220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</row>
    <row r="31" spans="1:55" s="43" customFormat="1" ht="15" customHeight="1">
      <c r="A31" s="102"/>
      <c r="B31" s="62" t="s">
        <v>490</v>
      </c>
      <c r="C31" s="102"/>
      <c r="D31" s="46"/>
      <c r="E31" s="196">
        <f t="shared" si="2"/>
        <v>12701882.282215048</v>
      </c>
      <c r="F31" s="198"/>
      <c r="G31" s="198">
        <v>9400514.9361607283</v>
      </c>
      <c r="H31" s="198"/>
      <c r="I31" s="198">
        <v>3301367.3460543202</v>
      </c>
      <c r="J31" s="220"/>
      <c r="K31" s="220"/>
      <c r="L31" s="220"/>
      <c r="M31" s="220"/>
      <c r="N31" s="220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</row>
    <row r="32" spans="1:55" s="43" customFormat="1" ht="15" customHeight="1">
      <c r="A32" s="102"/>
      <c r="B32" s="62" t="s">
        <v>491</v>
      </c>
      <c r="C32" s="102"/>
      <c r="D32" s="46"/>
      <c r="E32" s="196">
        <f t="shared" si="2"/>
        <v>7931438.8343268707</v>
      </c>
      <c r="F32" s="198"/>
      <c r="G32" s="198">
        <v>7267705.810933155</v>
      </c>
      <c r="H32" s="198"/>
      <c r="I32" s="198">
        <v>663733.0233937155</v>
      </c>
      <c r="J32" s="220"/>
      <c r="K32" s="220"/>
      <c r="L32" s="220"/>
      <c r="M32" s="220"/>
      <c r="N32" s="220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</row>
    <row r="33" spans="1:55" s="43" customFormat="1" ht="15" customHeight="1">
      <c r="A33" s="42"/>
      <c r="B33" s="62" t="s">
        <v>492</v>
      </c>
      <c r="C33" s="42"/>
      <c r="D33" s="46"/>
      <c r="E33" s="196">
        <f t="shared" si="2"/>
        <v>18407196.095949449</v>
      </c>
      <c r="F33" s="198"/>
      <c r="G33" s="198">
        <v>17543769.054825235</v>
      </c>
      <c r="H33" s="198"/>
      <c r="I33" s="198">
        <v>863427.04112421477</v>
      </c>
      <c r="J33" s="220"/>
      <c r="K33" s="220"/>
      <c r="L33" s="220"/>
      <c r="M33" s="220"/>
      <c r="N33" s="220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</row>
    <row r="34" spans="1:55" s="43" customFormat="1" ht="15" customHeight="1">
      <c r="A34" s="42"/>
      <c r="B34" s="62" t="s">
        <v>493</v>
      </c>
      <c r="C34" s="42"/>
      <c r="D34" s="46"/>
      <c r="E34" s="196">
        <f t="shared" si="2"/>
        <v>43023099.344672881</v>
      </c>
      <c r="F34" s="198"/>
      <c r="G34" s="198">
        <v>41009281.444661967</v>
      </c>
      <c r="H34" s="198"/>
      <c r="I34" s="198">
        <v>2013817.9000109171</v>
      </c>
      <c r="J34" s="220"/>
      <c r="K34" s="220"/>
      <c r="L34" s="220"/>
      <c r="M34" s="220"/>
      <c r="N34" s="220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</row>
    <row r="35" spans="1:55" s="43" customFormat="1" ht="15" customHeight="1">
      <c r="A35" s="42"/>
      <c r="B35" s="62" t="s">
        <v>494</v>
      </c>
      <c r="C35" s="42"/>
      <c r="D35" s="46"/>
      <c r="E35" s="196">
        <f t="shared" si="2"/>
        <v>38370073.453195266</v>
      </c>
      <c r="F35" s="198"/>
      <c r="G35" s="198">
        <v>35821628.031377479</v>
      </c>
      <c r="H35" s="198"/>
      <c r="I35" s="198">
        <v>2548445.421817787</v>
      </c>
      <c r="J35" s="220"/>
      <c r="K35" s="220"/>
      <c r="L35" s="220"/>
      <c r="M35" s="220"/>
      <c r="N35" s="220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</row>
    <row r="36" spans="1:55" s="43" customFormat="1" ht="15" customHeight="1">
      <c r="A36" s="42"/>
      <c r="B36" s="62" t="s">
        <v>495</v>
      </c>
      <c r="C36" s="42"/>
      <c r="D36" s="46"/>
      <c r="E36" s="196">
        <f t="shared" si="2"/>
        <v>61342360.664762981</v>
      </c>
      <c r="F36" s="198"/>
      <c r="G36" s="198">
        <v>55591926.686724871</v>
      </c>
      <c r="H36" s="198"/>
      <c r="I36" s="198">
        <v>5750433.9780381098</v>
      </c>
      <c r="J36" s="220"/>
      <c r="K36" s="220"/>
      <c r="L36" s="220"/>
      <c r="M36" s="220"/>
      <c r="N36" s="220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</row>
    <row r="37" spans="1:55" s="43" customFormat="1" ht="15" customHeight="1">
      <c r="A37" s="42"/>
      <c r="B37" s="62" t="s">
        <v>496</v>
      </c>
      <c r="C37" s="42"/>
      <c r="D37" s="46"/>
      <c r="E37" s="196">
        <f t="shared" si="2"/>
        <v>37606363.52520667</v>
      </c>
      <c r="F37" s="198"/>
      <c r="G37" s="198">
        <v>35843647.071778096</v>
      </c>
      <c r="H37" s="198"/>
      <c r="I37" s="198">
        <v>1762716.4534285732</v>
      </c>
      <c r="J37" s="220"/>
      <c r="K37" s="220"/>
      <c r="L37" s="220"/>
      <c r="M37" s="220"/>
      <c r="N37" s="220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</row>
    <row r="38" spans="1:55" s="43" customFormat="1" ht="15" customHeight="1">
      <c r="A38" s="42"/>
      <c r="B38" s="62" t="s">
        <v>497</v>
      </c>
      <c r="C38" s="42"/>
      <c r="D38" s="46"/>
      <c r="E38" s="196">
        <f t="shared" si="2"/>
        <v>30238286.09578108</v>
      </c>
      <c r="F38" s="198"/>
      <c r="G38" s="198">
        <v>29642840.186781079</v>
      </c>
      <c r="H38" s="198"/>
      <c r="I38" s="198">
        <v>595445.90899999999</v>
      </c>
      <c r="J38" s="220"/>
      <c r="K38" s="220"/>
      <c r="L38" s="220"/>
      <c r="M38" s="220"/>
      <c r="N38" s="220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</row>
    <row r="39" spans="1:55" s="43" customFormat="1" ht="15" customHeight="1">
      <c r="A39" s="42"/>
      <c r="B39" s="62" t="s">
        <v>498</v>
      </c>
      <c r="C39" s="42"/>
      <c r="D39" s="46"/>
      <c r="E39" s="196">
        <f t="shared" si="2"/>
        <v>46293635.508999996</v>
      </c>
      <c r="F39" s="198"/>
      <c r="G39" s="198">
        <v>38988452.290999994</v>
      </c>
      <c r="H39" s="198"/>
      <c r="I39" s="198">
        <v>7305183.2180000003</v>
      </c>
      <c r="J39" s="220"/>
      <c r="K39" s="220"/>
      <c r="L39" s="220"/>
      <c r="M39" s="220"/>
      <c r="N39" s="220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</row>
    <row r="40" spans="1:55" s="43" customFormat="1" ht="15" customHeight="1">
      <c r="A40" s="42"/>
      <c r="B40" s="62" t="s">
        <v>435</v>
      </c>
      <c r="C40" s="42"/>
      <c r="D40" s="46"/>
      <c r="E40" s="196">
        <f t="shared" si="2"/>
        <v>51268934.726999998</v>
      </c>
      <c r="F40" s="198"/>
      <c r="G40" s="198">
        <v>51268934.726999998</v>
      </c>
      <c r="H40" s="198"/>
      <c r="I40" s="198">
        <v>0</v>
      </c>
      <c r="J40" s="220"/>
      <c r="K40" s="220"/>
      <c r="L40" s="220"/>
      <c r="M40" s="220"/>
      <c r="N40" s="220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</row>
    <row r="41" spans="1:55" s="43" customFormat="1" ht="15" customHeight="1">
      <c r="A41" s="1045" t="s">
        <v>21</v>
      </c>
      <c r="B41" s="1045"/>
      <c r="C41" s="1045"/>
      <c r="D41" s="46"/>
      <c r="E41" s="198"/>
      <c r="F41" s="198"/>
      <c r="G41" s="198"/>
      <c r="H41" s="198"/>
      <c r="I41" s="198"/>
      <c r="J41" s="220"/>
      <c r="K41" s="220"/>
      <c r="L41" s="220"/>
      <c r="M41" s="220"/>
      <c r="N41" s="220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</row>
    <row r="42" spans="1:55" s="43" customFormat="1" ht="15" customHeight="1">
      <c r="A42" s="42"/>
      <c r="B42" s="62" t="s">
        <v>490</v>
      </c>
      <c r="C42" s="42"/>
      <c r="D42" s="46"/>
      <c r="E42" s="196">
        <f t="shared" si="2"/>
        <v>7186063.5578289516</v>
      </c>
      <c r="F42" s="198"/>
      <c r="G42" s="198">
        <v>7060289.5659433892</v>
      </c>
      <c r="H42" s="198"/>
      <c r="I42" s="198">
        <v>125773.99188556278</v>
      </c>
      <c r="J42" s="220"/>
      <c r="K42" s="220"/>
      <c r="L42" s="220"/>
      <c r="M42" s="220"/>
      <c r="N42" s="220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</row>
    <row r="43" spans="1:55" s="43" customFormat="1" ht="15" customHeight="1">
      <c r="A43" s="42"/>
      <c r="B43" s="62" t="s">
        <v>491</v>
      </c>
      <c r="C43" s="42"/>
      <c r="D43" s="46"/>
      <c r="E43" s="196">
        <f t="shared" si="2"/>
        <v>6993189.8108190494</v>
      </c>
      <c r="F43" s="198"/>
      <c r="G43" s="198">
        <v>6953584.665864476</v>
      </c>
      <c r="H43" s="198"/>
      <c r="I43" s="198">
        <v>39605.144954573523</v>
      </c>
      <c r="J43" s="220"/>
      <c r="K43" s="220"/>
      <c r="L43" s="220"/>
      <c r="M43" s="220"/>
      <c r="N43" s="220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</row>
    <row r="44" spans="1:55" s="43" customFormat="1" ht="15" customHeight="1">
      <c r="A44" s="42"/>
      <c r="B44" s="62" t="s">
        <v>492</v>
      </c>
      <c r="C44" s="42"/>
      <c r="D44" s="46"/>
      <c r="E44" s="196">
        <f t="shared" si="2"/>
        <v>20349674.819757588</v>
      </c>
      <c r="F44" s="198"/>
      <c r="G44" s="198">
        <v>18836817.086698156</v>
      </c>
      <c r="H44" s="198"/>
      <c r="I44" s="198">
        <v>1512857.7330594333</v>
      </c>
      <c r="J44" s="220"/>
      <c r="K44" s="220"/>
      <c r="L44" s="220"/>
      <c r="M44" s="220"/>
      <c r="N44" s="220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</row>
    <row r="45" spans="1:55" s="43" customFormat="1" ht="15" customHeight="1">
      <c r="A45" s="102"/>
      <c r="B45" s="62" t="s">
        <v>493</v>
      </c>
      <c r="C45" s="102"/>
      <c r="D45" s="46"/>
      <c r="E45" s="196">
        <f t="shared" si="2"/>
        <v>38432356.826832123</v>
      </c>
      <c r="F45" s="198"/>
      <c r="G45" s="198">
        <v>37053359.622180454</v>
      </c>
      <c r="H45" s="198"/>
      <c r="I45" s="198">
        <v>1378997.2046516654</v>
      </c>
      <c r="J45" s="220"/>
      <c r="K45" s="220"/>
      <c r="L45" s="220"/>
      <c r="M45" s="220"/>
      <c r="N45" s="220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</row>
    <row r="46" spans="1:55" s="43" customFormat="1" ht="15" customHeight="1">
      <c r="A46" s="102"/>
      <c r="B46" s="62" t="s">
        <v>494</v>
      </c>
      <c r="C46" s="102"/>
      <c r="D46" s="46"/>
      <c r="E46" s="196">
        <f t="shared" si="2"/>
        <v>38295461.606932998</v>
      </c>
      <c r="F46" s="198"/>
      <c r="G46" s="198">
        <v>36693881.581279509</v>
      </c>
      <c r="H46" s="198"/>
      <c r="I46" s="198">
        <v>1601580.0256534864</v>
      </c>
      <c r="J46" s="220"/>
      <c r="K46" s="220"/>
      <c r="L46" s="220"/>
      <c r="M46" s="220"/>
      <c r="N46" s="220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</row>
    <row r="47" spans="1:55" s="43" customFormat="1" ht="15" customHeight="1">
      <c r="A47" s="102"/>
      <c r="B47" s="62" t="s">
        <v>495</v>
      </c>
      <c r="C47" s="102"/>
      <c r="D47" s="46"/>
      <c r="E47" s="196">
        <f t="shared" si="2"/>
        <v>63515479.12394546</v>
      </c>
      <c r="F47" s="198"/>
      <c r="G47" s="198">
        <v>58150231.422566727</v>
      </c>
      <c r="H47" s="198"/>
      <c r="I47" s="198">
        <v>5365247.7013787348</v>
      </c>
      <c r="J47" s="220"/>
      <c r="K47" s="220"/>
      <c r="L47" s="220"/>
      <c r="M47" s="220"/>
      <c r="N47" s="220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</row>
    <row r="48" spans="1:55" s="43" customFormat="1" ht="15" customHeight="1">
      <c r="A48" s="102"/>
      <c r="B48" s="62" t="s">
        <v>496</v>
      </c>
      <c r="C48" s="102"/>
      <c r="D48" s="46"/>
      <c r="E48" s="196">
        <f t="shared" si="2"/>
        <v>36181508.30512137</v>
      </c>
      <c r="F48" s="198"/>
      <c r="G48" s="198">
        <v>35151718.322225429</v>
      </c>
      <c r="H48" s="198"/>
      <c r="I48" s="198">
        <v>1029789.9828959435</v>
      </c>
      <c r="J48" s="220"/>
      <c r="K48" s="220"/>
      <c r="L48" s="220"/>
      <c r="M48" s="220"/>
      <c r="N48" s="220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</row>
    <row r="49" spans="1:55" s="43" customFormat="1" ht="15" customHeight="1">
      <c r="A49" s="102"/>
      <c r="B49" s="62" t="s">
        <v>497</v>
      </c>
      <c r="C49" s="102"/>
      <c r="D49" s="46"/>
      <c r="E49" s="196">
        <f t="shared" si="2"/>
        <v>33856471.624872722</v>
      </c>
      <c r="F49" s="198"/>
      <c r="G49" s="198">
        <v>30021752.299484484</v>
      </c>
      <c r="H49" s="198"/>
      <c r="I49" s="198">
        <v>3834719.3253882388</v>
      </c>
      <c r="J49" s="220"/>
      <c r="K49" s="220"/>
      <c r="L49" s="220"/>
      <c r="M49" s="220"/>
      <c r="N49" s="220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</row>
    <row r="50" spans="1:55" s="43" customFormat="1" ht="15" customHeight="1">
      <c r="A50" s="102"/>
      <c r="B50" s="62" t="s">
        <v>498</v>
      </c>
      <c r="C50" s="102"/>
      <c r="D50" s="46"/>
      <c r="E50" s="196">
        <f t="shared" si="2"/>
        <v>47820601.758000001</v>
      </c>
      <c r="F50" s="198"/>
      <c r="G50" s="198">
        <v>44028572.423</v>
      </c>
      <c r="H50" s="198"/>
      <c r="I50" s="198">
        <v>3792029.335</v>
      </c>
      <c r="J50" s="220"/>
      <c r="K50" s="220"/>
      <c r="L50" s="220"/>
      <c r="M50" s="220"/>
      <c r="N50" s="220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</row>
    <row r="51" spans="1:55" s="43" customFormat="1" ht="15" customHeight="1">
      <c r="A51" s="102"/>
      <c r="B51" s="62" t="s">
        <v>435</v>
      </c>
      <c r="C51" s="102"/>
      <c r="D51" s="46"/>
      <c r="E51" s="196">
        <f t="shared" si="2"/>
        <v>54552463.098000005</v>
      </c>
      <c r="F51" s="198"/>
      <c r="G51" s="198">
        <v>48428493.252000004</v>
      </c>
      <c r="H51" s="198"/>
      <c r="I51" s="198">
        <v>6123969.8459999999</v>
      </c>
      <c r="J51" s="220"/>
      <c r="K51" s="220"/>
      <c r="L51" s="220"/>
      <c r="M51" s="220"/>
      <c r="N51" s="220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</row>
    <row r="52" spans="1:55" s="43" customFormat="1" ht="15" customHeight="1">
      <c r="A52" s="1045" t="s">
        <v>22</v>
      </c>
      <c r="B52" s="1045"/>
      <c r="C52" s="1045"/>
      <c r="D52" s="2"/>
      <c r="E52" s="198"/>
      <c r="F52" s="198"/>
      <c r="G52" s="198"/>
      <c r="H52" s="198"/>
      <c r="I52" s="198"/>
      <c r="J52" s="220"/>
      <c r="K52" s="220"/>
      <c r="L52" s="220"/>
      <c r="M52" s="220"/>
      <c r="N52" s="220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</row>
    <row r="53" spans="1:55" s="43" customFormat="1" ht="15" customHeight="1">
      <c r="A53" s="44"/>
      <c r="B53" s="62" t="s">
        <v>490</v>
      </c>
      <c r="C53" s="44"/>
      <c r="D53" s="231"/>
      <c r="E53" s="196">
        <f t="shared" si="2"/>
        <v>11008413.516696449</v>
      </c>
      <c r="F53" s="198"/>
      <c r="G53" s="198">
        <v>10228148.286096323</v>
      </c>
      <c r="H53" s="198"/>
      <c r="I53" s="198">
        <v>780265.23060012516</v>
      </c>
      <c r="J53" s="220"/>
      <c r="K53" s="220"/>
      <c r="L53" s="220"/>
      <c r="M53" s="220"/>
      <c r="N53" s="220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</row>
    <row r="54" spans="1:55" s="43" customFormat="1" ht="15" customHeight="1">
      <c r="A54" s="6"/>
      <c r="B54" s="62" t="s">
        <v>491</v>
      </c>
      <c r="C54" s="6"/>
      <c r="D54" s="2"/>
      <c r="E54" s="196">
        <f t="shared" si="2"/>
        <v>9869445.3513187729</v>
      </c>
      <c r="F54" s="198"/>
      <c r="G54" s="198">
        <v>9157854.8035675846</v>
      </c>
      <c r="H54" s="198"/>
      <c r="I54" s="198">
        <v>711590.54775118828</v>
      </c>
      <c r="J54" s="220"/>
      <c r="K54" s="220"/>
      <c r="L54" s="220"/>
      <c r="M54" s="220"/>
      <c r="N54" s="220"/>
    </row>
    <row r="55" spans="1:55" s="43" customFormat="1" ht="15" customHeight="1">
      <c r="A55" s="102"/>
      <c r="B55" s="62" t="s">
        <v>492</v>
      </c>
      <c r="C55" s="102"/>
      <c r="D55" s="46"/>
      <c r="E55" s="196">
        <f t="shared" si="2"/>
        <v>15628879.007246457</v>
      </c>
      <c r="F55" s="198"/>
      <c r="G55" s="198">
        <v>13808113.269518359</v>
      </c>
      <c r="H55" s="198"/>
      <c r="I55" s="198">
        <v>1820765.7377280986</v>
      </c>
      <c r="J55" s="220"/>
      <c r="K55" s="220"/>
      <c r="L55" s="220"/>
      <c r="M55" s="220"/>
      <c r="N55" s="220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</row>
    <row r="56" spans="1:55" s="43" customFormat="1" ht="15" customHeight="1">
      <c r="A56" s="102"/>
      <c r="B56" s="62" t="s">
        <v>493</v>
      </c>
      <c r="C56" s="102"/>
      <c r="D56" s="46"/>
      <c r="E56" s="196">
        <f t="shared" si="2"/>
        <v>26596524.43676142</v>
      </c>
      <c r="F56" s="198"/>
      <c r="G56" s="198">
        <v>25787646.476800606</v>
      </c>
      <c r="H56" s="198"/>
      <c r="I56" s="198">
        <v>808877.95996081422</v>
      </c>
      <c r="J56" s="220"/>
      <c r="K56" s="220"/>
      <c r="L56" s="220"/>
      <c r="M56" s="220"/>
      <c r="N56" s="220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</row>
    <row r="57" spans="1:55" s="43" customFormat="1" ht="15" customHeight="1">
      <c r="A57" s="102"/>
      <c r="B57" s="62" t="s">
        <v>494</v>
      </c>
      <c r="C57" s="102"/>
      <c r="D57" s="46"/>
      <c r="E57" s="196">
        <f t="shared" si="2"/>
        <v>28479801.070675805</v>
      </c>
      <c r="F57" s="198"/>
      <c r="G57" s="198">
        <v>25498401.477231916</v>
      </c>
      <c r="H57" s="198"/>
      <c r="I57" s="198">
        <v>2981399.5934438878</v>
      </c>
      <c r="J57" s="220"/>
      <c r="K57" s="220"/>
      <c r="L57" s="220"/>
      <c r="M57" s="220"/>
      <c r="N57" s="220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</row>
    <row r="58" spans="1:55" s="43" customFormat="1" ht="15" customHeight="1">
      <c r="A58" s="102"/>
      <c r="B58" s="62" t="s">
        <v>495</v>
      </c>
      <c r="C58" s="102"/>
      <c r="D58" s="46"/>
      <c r="E58" s="196">
        <f t="shared" si="2"/>
        <v>49588100.616365135</v>
      </c>
      <c r="F58" s="198"/>
      <c r="G58" s="198">
        <v>46411422.771713868</v>
      </c>
      <c r="H58" s="198"/>
      <c r="I58" s="198">
        <v>3176677.8446512688</v>
      </c>
      <c r="J58" s="220"/>
      <c r="K58" s="220"/>
      <c r="L58" s="220"/>
      <c r="M58" s="220"/>
      <c r="N58" s="220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</row>
    <row r="59" spans="1:55" s="43" customFormat="1" ht="15" customHeight="1">
      <c r="A59" s="102"/>
      <c r="B59" s="62" t="s">
        <v>496</v>
      </c>
      <c r="C59" s="102"/>
      <c r="D59" s="46"/>
      <c r="E59" s="196">
        <f t="shared" si="2"/>
        <v>27723932.470169187</v>
      </c>
      <c r="F59" s="198"/>
      <c r="G59" s="198">
        <v>24119829.94089216</v>
      </c>
      <c r="H59" s="198"/>
      <c r="I59" s="198">
        <v>3604102.5292770271</v>
      </c>
      <c r="J59" s="220"/>
      <c r="K59" s="220"/>
      <c r="L59" s="220"/>
      <c r="M59" s="220"/>
      <c r="N59" s="220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</row>
    <row r="60" spans="1:55" s="43" customFormat="1" ht="15" customHeight="1">
      <c r="A60" s="102"/>
      <c r="B60" s="62" t="s">
        <v>497</v>
      </c>
      <c r="C60" s="102"/>
      <c r="D60" s="46"/>
      <c r="E60" s="196">
        <f t="shared" si="2"/>
        <v>34398514.140615366</v>
      </c>
      <c r="F60" s="198"/>
      <c r="G60" s="198">
        <v>31845066.085160136</v>
      </c>
      <c r="H60" s="198"/>
      <c r="I60" s="198">
        <v>2553448.0554552288</v>
      </c>
      <c r="J60" s="220"/>
      <c r="K60" s="220"/>
      <c r="L60" s="220"/>
      <c r="M60" s="220"/>
      <c r="N60" s="220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</row>
    <row r="61" spans="1:55" s="43" customFormat="1" ht="15" customHeight="1">
      <c r="A61" s="102"/>
      <c r="B61" s="62" t="s">
        <v>498</v>
      </c>
      <c r="C61" s="102"/>
      <c r="D61" s="46"/>
      <c r="E61" s="196">
        <f t="shared" si="2"/>
        <v>38434890.917373888</v>
      </c>
      <c r="F61" s="198"/>
      <c r="G61" s="198">
        <v>36291228.904373892</v>
      </c>
      <c r="H61" s="198"/>
      <c r="I61" s="198">
        <v>2143662.0129999998</v>
      </c>
      <c r="J61" s="220"/>
      <c r="K61" s="220"/>
      <c r="L61" s="220"/>
      <c r="M61" s="220"/>
      <c r="N61" s="220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</row>
    <row r="62" spans="1:55" s="44" customFormat="1" ht="15" customHeight="1" thickBot="1">
      <c r="A62" s="104"/>
      <c r="B62" s="63" t="s">
        <v>435</v>
      </c>
      <c r="C62" s="104"/>
      <c r="D62" s="232"/>
      <c r="E62" s="200">
        <f t="shared" si="2"/>
        <v>105454769.00488774</v>
      </c>
      <c r="F62" s="202"/>
      <c r="G62" s="202">
        <v>99230988.225887746</v>
      </c>
      <c r="H62" s="202"/>
      <c r="I62" s="202">
        <v>6223780.7790000001</v>
      </c>
      <c r="J62" s="227"/>
      <c r="K62" s="220"/>
      <c r="L62" s="220"/>
      <c r="M62" s="220"/>
      <c r="N62" s="220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</row>
    <row r="63" spans="1:55" s="43" customFormat="1" ht="13.7" customHeight="1">
      <c r="B63" s="14"/>
      <c r="C63" s="14"/>
      <c r="D63" s="15"/>
      <c r="H63" s="44"/>
    </row>
    <row r="64" spans="1:55" ht="15">
      <c r="A64" s="206"/>
      <c r="B64" s="206"/>
      <c r="C64" s="206"/>
      <c r="D64" s="228"/>
    </row>
    <row r="65" spans="1:4" ht="15">
      <c r="A65" s="206"/>
      <c r="B65" s="206"/>
      <c r="C65" s="206"/>
      <c r="D65" s="228"/>
    </row>
    <row r="66" spans="1:4" ht="15">
      <c r="A66" s="206"/>
      <c r="B66" s="206"/>
      <c r="C66" s="206"/>
      <c r="D66" s="228"/>
    </row>
    <row r="67" spans="1:4" ht="15">
      <c r="A67" s="206"/>
      <c r="B67" s="206"/>
      <c r="C67" s="206"/>
      <c r="D67" s="228"/>
    </row>
    <row r="68" spans="1:4" ht="15">
      <c r="A68" s="206"/>
      <c r="B68" s="206"/>
      <c r="C68" s="206"/>
      <c r="D68" s="228"/>
    </row>
    <row r="69" spans="1:4" ht="15">
      <c r="A69" s="206"/>
      <c r="B69" s="206"/>
      <c r="C69" s="206"/>
      <c r="D69" s="228"/>
    </row>
    <row r="70" spans="1:4" ht="15">
      <c r="A70" s="206"/>
      <c r="B70" s="206"/>
      <c r="C70" s="206"/>
      <c r="D70" s="228"/>
    </row>
    <row r="71" spans="1:4" ht="15">
      <c r="A71" s="206"/>
      <c r="B71" s="206"/>
      <c r="C71" s="206"/>
      <c r="D71" s="228"/>
    </row>
    <row r="72" spans="1:4" ht="15">
      <c r="A72" s="206"/>
      <c r="B72" s="206"/>
      <c r="C72" s="206"/>
      <c r="D72" s="228"/>
    </row>
    <row r="73" spans="1:4" ht="15">
      <c r="A73" s="206"/>
      <c r="B73" s="206"/>
      <c r="C73" s="206"/>
      <c r="D73" s="228"/>
    </row>
    <row r="74" spans="1:4" ht="15">
      <c r="A74" s="206"/>
      <c r="B74" s="206"/>
      <c r="C74" s="206"/>
      <c r="D74" s="228"/>
    </row>
    <row r="75" spans="1:4" ht="15">
      <c r="A75" s="206"/>
      <c r="B75" s="206"/>
      <c r="C75" s="206"/>
      <c r="D75" s="228"/>
    </row>
    <row r="76" spans="1:4" ht="15">
      <c r="A76" s="206"/>
      <c r="B76" s="206"/>
      <c r="C76" s="206"/>
      <c r="D76" s="228"/>
    </row>
    <row r="77" spans="1:4" ht="15">
      <c r="A77" s="206"/>
      <c r="B77" s="206"/>
      <c r="C77" s="206"/>
      <c r="D77" s="228"/>
    </row>
    <row r="78" spans="1:4" ht="15">
      <c r="A78" s="206"/>
      <c r="B78" s="206"/>
      <c r="C78" s="206"/>
      <c r="D78" s="228"/>
    </row>
    <row r="79" spans="1:4" ht="15">
      <c r="A79" s="206"/>
      <c r="B79" s="206"/>
      <c r="C79" s="206"/>
      <c r="D79" s="228"/>
    </row>
    <row r="80" spans="1:4" ht="15">
      <c r="A80" s="206"/>
      <c r="B80" s="206"/>
      <c r="C80" s="206"/>
      <c r="D80" s="228"/>
    </row>
    <row r="81" spans="1:4" ht="15">
      <c r="A81" s="206"/>
      <c r="B81" s="206"/>
      <c r="C81" s="206"/>
      <c r="D81" s="228"/>
    </row>
    <row r="82" spans="1:4" ht="15">
      <c r="A82" s="206"/>
      <c r="B82" s="206"/>
      <c r="C82" s="206"/>
      <c r="D82" s="228"/>
    </row>
  </sheetData>
  <mergeCells count="25">
    <mergeCell ref="A52:C52"/>
    <mergeCell ref="A23:C23"/>
    <mergeCell ref="A41:C41"/>
    <mergeCell ref="A19:C19"/>
    <mergeCell ref="A30:C30"/>
    <mergeCell ref="A22:C22"/>
    <mergeCell ref="A18:C18"/>
    <mergeCell ref="A20:C20"/>
    <mergeCell ref="A21:C21"/>
    <mergeCell ref="A17:C17"/>
    <mergeCell ref="A10:C10"/>
    <mergeCell ref="A13:C13"/>
    <mergeCell ref="A15:C15"/>
    <mergeCell ref="A11:C11"/>
    <mergeCell ref="A14:C14"/>
    <mergeCell ref="A16:C16"/>
    <mergeCell ref="A12:C12"/>
    <mergeCell ref="I3:J5"/>
    <mergeCell ref="E3:F5"/>
    <mergeCell ref="A3:C5"/>
    <mergeCell ref="A9:C9"/>
    <mergeCell ref="G3:H5"/>
    <mergeCell ref="A6:C6"/>
    <mergeCell ref="A7:C7"/>
    <mergeCell ref="A8:C8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O61"/>
  <sheetViews>
    <sheetView view="pageBreakPreview" zoomScaleNormal="50" workbookViewId="0">
      <selection activeCell="A33" sqref="A33:C33"/>
    </sheetView>
  </sheetViews>
  <sheetFormatPr defaultRowHeight="15.75"/>
  <cols>
    <col min="1" max="1" width="2.28515625" style="229" customWidth="1"/>
    <col min="2" max="2" width="15.7109375" style="229" customWidth="1"/>
    <col min="3" max="3" width="2.28515625" style="229" customWidth="1"/>
    <col min="4" max="4" width="1.7109375" style="230" customWidth="1"/>
    <col min="5" max="8" width="17.140625" style="206" customWidth="1"/>
    <col min="9" max="12" width="22.85546875" style="206" customWidth="1"/>
    <col min="13" max="13" width="19.42578125" style="206" customWidth="1"/>
    <col min="14" max="16384" width="9.140625" style="206"/>
  </cols>
  <sheetData>
    <row r="1" spans="1:15" s="205" customFormat="1" ht="35.1" customHeight="1">
      <c r="A1" s="203"/>
      <c r="B1" s="204"/>
      <c r="C1" s="204"/>
      <c r="D1" s="204"/>
      <c r="E1" s="204"/>
      <c r="F1" s="204"/>
      <c r="G1" s="204"/>
      <c r="H1" s="455" t="s">
        <v>582</v>
      </c>
      <c r="I1" s="456" t="s">
        <v>297</v>
      </c>
      <c r="J1" s="204"/>
      <c r="K1" s="204"/>
      <c r="L1" s="204"/>
    </row>
    <row r="2" spans="1:15" ht="12.95" customHeight="1" thickBot="1">
      <c r="A2" s="210"/>
      <c r="B2" s="208"/>
      <c r="C2" s="208"/>
      <c r="D2" s="209"/>
      <c r="E2" s="210"/>
      <c r="F2" s="210"/>
      <c r="G2" s="210"/>
      <c r="H2" s="210"/>
      <c r="I2" s="210"/>
      <c r="J2" s="210"/>
      <c r="K2" s="210"/>
      <c r="L2" s="356" t="s">
        <v>351</v>
      </c>
    </row>
    <row r="3" spans="1:15" ht="15" customHeight="1">
      <c r="A3" s="1081" t="s">
        <v>25</v>
      </c>
      <c r="B3" s="1081"/>
      <c r="C3" s="1081"/>
      <c r="D3" s="212"/>
      <c r="E3" s="1123" t="s">
        <v>981</v>
      </c>
      <c r="F3" s="1123" t="s">
        <v>293</v>
      </c>
      <c r="G3" s="1123" t="s">
        <v>982</v>
      </c>
      <c r="H3" s="1123" t="s">
        <v>983</v>
      </c>
      <c r="I3" s="1085" t="s">
        <v>984</v>
      </c>
      <c r="J3" s="1123" t="s">
        <v>985</v>
      </c>
      <c r="K3" s="1123" t="s">
        <v>294</v>
      </c>
      <c r="L3" s="1084" t="s">
        <v>295</v>
      </c>
      <c r="O3" s="213"/>
    </row>
    <row r="4" spans="1:15" ht="15" customHeight="1">
      <c r="A4" s="1082"/>
      <c r="B4" s="1082"/>
      <c r="C4" s="1082"/>
      <c r="D4" s="212"/>
      <c r="E4" s="1124"/>
      <c r="F4" s="1124"/>
      <c r="G4" s="1124"/>
      <c r="H4" s="1124"/>
      <c r="I4" s="1087"/>
      <c r="J4" s="1124"/>
      <c r="K4" s="1124"/>
      <c r="L4" s="1086"/>
    </row>
    <row r="5" spans="1:15" ht="48.75" customHeight="1">
      <c r="A5" s="1083"/>
      <c r="B5" s="1083"/>
      <c r="C5" s="1083"/>
      <c r="D5" s="103"/>
      <c r="E5" s="1125"/>
      <c r="F5" s="1125"/>
      <c r="G5" s="1125"/>
      <c r="H5" s="1125"/>
      <c r="I5" s="1089"/>
      <c r="J5" s="1125"/>
      <c r="K5" s="1125"/>
      <c r="L5" s="1088"/>
    </row>
    <row r="6" spans="1:15" s="216" customFormat="1" ht="24" hidden="1" customHeight="1">
      <c r="A6" s="1093" t="s">
        <v>878</v>
      </c>
      <c r="B6" s="1093"/>
      <c r="C6" s="1093"/>
      <c r="D6" s="21"/>
      <c r="E6" s="214">
        <v>73155098.799999997</v>
      </c>
      <c r="F6" s="218">
        <f t="shared" ref="F6:F11" si="0">K6-L6-I6+J6</f>
        <v>704743479</v>
      </c>
      <c r="G6" s="218">
        <v>554575873</v>
      </c>
      <c r="H6" s="218">
        <v>526282949</v>
      </c>
      <c r="I6" s="218">
        <v>172861308</v>
      </c>
      <c r="J6" s="218">
        <v>554575873</v>
      </c>
      <c r="K6" s="218">
        <v>540752397</v>
      </c>
      <c r="L6" s="218">
        <v>217723483</v>
      </c>
    </row>
    <row r="7" spans="1:15" s="216" customFormat="1" ht="24" hidden="1" customHeight="1">
      <c r="A7" s="1080" t="s">
        <v>879</v>
      </c>
      <c r="B7" s="1080"/>
      <c r="C7" s="1080"/>
      <c r="D7" s="21"/>
      <c r="E7" s="217">
        <v>-4822639.8211698933</v>
      </c>
      <c r="F7" s="218">
        <f t="shared" si="0"/>
        <v>134269961.51942676</v>
      </c>
      <c r="G7" s="218">
        <v>501494769.53363603</v>
      </c>
      <c r="H7" s="218">
        <v>500259936.87579286</v>
      </c>
      <c r="I7" s="218">
        <v>428951108.39848328</v>
      </c>
      <c r="J7" s="218">
        <v>501494769.53363603</v>
      </c>
      <c r="K7" s="218">
        <v>484619936.30374366</v>
      </c>
      <c r="L7" s="218">
        <v>422893635.91946965</v>
      </c>
    </row>
    <row r="8" spans="1:15" s="216" customFormat="1" ht="24" hidden="1" customHeight="1">
      <c r="A8" s="1080" t="s">
        <v>917</v>
      </c>
      <c r="B8" s="1080"/>
      <c r="C8" s="1080"/>
      <c r="D8" s="21"/>
      <c r="E8" s="217">
        <v>10011827</v>
      </c>
      <c r="F8" s="218">
        <f t="shared" si="0"/>
        <v>329422490</v>
      </c>
      <c r="G8" s="218">
        <v>506459891</v>
      </c>
      <c r="H8" s="218">
        <v>489213132</v>
      </c>
      <c r="I8" s="218">
        <v>338811661</v>
      </c>
      <c r="J8" s="218">
        <v>506459891</v>
      </c>
      <c r="K8" s="218">
        <v>493350989</v>
      </c>
      <c r="L8" s="218">
        <v>331576729</v>
      </c>
    </row>
    <row r="9" spans="1:15" s="216" customFormat="1" ht="19.5" hidden="1" customHeight="1">
      <c r="A9" s="1080" t="s">
        <v>918</v>
      </c>
      <c r="B9" s="1080"/>
      <c r="C9" s="1080"/>
      <c r="D9" s="21"/>
      <c r="E9" s="217">
        <f>G9-H9-I9+L9</f>
        <v>-6469296.946950376</v>
      </c>
      <c r="F9" s="218">
        <f t="shared" si="0"/>
        <v>65372499.14697659</v>
      </c>
      <c r="G9" s="218">
        <v>401820999.30479008</v>
      </c>
      <c r="H9" s="218">
        <v>419108300.79884535</v>
      </c>
      <c r="I9" s="218">
        <v>357303752.31865996</v>
      </c>
      <c r="J9" s="218">
        <v>401820999.30479008</v>
      </c>
      <c r="K9" s="218">
        <v>388977009.02661133</v>
      </c>
      <c r="L9" s="218">
        <v>368121756.86576486</v>
      </c>
    </row>
    <row r="10" spans="1:15" s="216" customFormat="1" ht="19.5" hidden="1" customHeight="1">
      <c r="A10" s="1080" t="s">
        <v>919</v>
      </c>
      <c r="B10" s="1080"/>
      <c r="C10" s="1080"/>
      <c r="D10" s="21"/>
      <c r="E10" s="217">
        <f>G10-H10-I10+L10</f>
        <v>7904744.8465281129</v>
      </c>
      <c r="F10" s="218">
        <f t="shared" si="0"/>
        <v>43921297.235137165</v>
      </c>
      <c r="G10" s="218">
        <v>444122840.59282225</v>
      </c>
      <c r="H10" s="218">
        <v>476703908.25929618</v>
      </c>
      <c r="I10" s="218">
        <v>392579056.56763297</v>
      </c>
      <c r="J10" s="218">
        <v>444122840.59282225</v>
      </c>
      <c r="K10" s="218">
        <v>425442382.2905829</v>
      </c>
      <c r="L10" s="218">
        <v>433064869.08063501</v>
      </c>
    </row>
    <row r="11" spans="1:15" s="181" customFormat="1" ht="19.5" hidden="1" customHeight="1">
      <c r="A11" s="1045" t="s">
        <v>920</v>
      </c>
      <c r="B11" s="1045"/>
      <c r="C11" s="1045"/>
      <c r="D11" s="177"/>
      <c r="E11" s="182">
        <f>G11-H11-I11+L11</f>
        <v>13253114.243250668</v>
      </c>
      <c r="F11" s="183">
        <f t="shared" si="0"/>
        <v>116080849.33516026</v>
      </c>
      <c r="G11" s="50">
        <v>468911586.1162464</v>
      </c>
      <c r="H11" s="50">
        <v>496488994.83943087</v>
      </c>
      <c r="I11" s="50">
        <v>340666948.07070595</v>
      </c>
      <c r="J11" s="50">
        <v>381497471.03714108</v>
      </c>
      <c r="K11" s="50">
        <v>456747797.40586621</v>
      </c>
      <c r="L11" s="50">
        <v>381497471.03714108</v>
      </c>
    </row>
    <row r="12" spans="1:15" s="216" customFormat="1" ht="19.5" hidden="1" customHeight="1">
      <c r="A12" s="1080" t="s">
        <v>921</v>
      </c>
      <c r="B12" s="1080"/>
      <c r="C12" s="1080"/>
      <c r="D12" s="21"/>
      <c r="E12" s="182">
        <v>14454844.492673216</v>
      </c>
      <c r="F12" s="183">
        <f>K12-L12-I12+J12</f>
        <v>17116280.581417322</v>
      </c>
      <c r="G12" s="50">
        <v>500920199.75254083</v>
      </c>
      <c r="H12" s="50">
        <v>529763432.86957943</v>
      </c>
      <c r="I12" s="50">
        <v>372508410.50904661</v>
      </c>
      <c r="J12" s="50">
        <v>415806488.11875683</v>
      </c>
      <c r="K12" s="50">
        <v>486513225.79257286</v>
      </c>
      <c r="L12" s="216">
        <v>512695022.82086575</v>
      </c>
      <c r="M12" s="181"/>
    </row>
    <row r="13" spans="1:15" s="216" customFormat="1" ht="18" hidden="1" customHeight="1">
      <c r="A13" s="1080" t="s">
        <v>922</v>
      </c>
      <c r="B13" s="1080"/>
      <c r="C13" s="1080"/>
      <c r="D13" s="21"/>
      <c r="E13" s="182">
        <v>48012323.96469003</v>
      </c>
      <c r="F13" s="185">
        <v>0</v>
      </c>
      <c r="G13" s="50">
        <v>558221856.29158294</v>
      </c>
      <c r="H13" s="50">
        <v>536794692.29690802</v>
      </c>
      <c r="I13" s="185">
        <v>0</v>
      </c>
      <c r="J13" s="185">
        <v>0</v>
      </c>
      <c r="K13" s="50">
        <v>543964047.44767296</v>
      </c>
      <c r="L13" s="216">
        <v>521734671.30878443</v>
      </c>
      <c r="M13" s="181"/>
    </row>
    <row r="14" spans="1:15" s="216" customFormat="1" ht="18" hidden="1" customHeight="1">
      <c r="A14" s="1045" t="s">
        <v>923</v>
      </c>
      <c r="B14" s="1045"/>
      <c r="C14" s="1045"/>
      <c r="D14" s="21"/>
      <c r="E14" s="182">
        <v>19969126.564971056</v>
      </c>
      <c r="F14" s="183">
        <f t="shared" ref="F14:F53" si="1">K14-L14-I14+J14</f>
        <v>17061245.859237611</v>
      </c>
      <c r="G14" s="50">
        <v>568348194.85530281</v>
      </c>
      <c r="H14" s="50">
        <v>553974123.43269408</v>
      </c>
      <c r="I14" s="50">
        <v>377850606.00065422</v>
      </c>
      <c r="J14" s="50">
        <v>383445661.14301842</v>
      </c>
      <c r="K14" s="50">
        <v>553320612.47771573</v>
      </c>
      <c r="L14" s="216">
        <v>541854421.76084232</v>
      </c>
      <c r="M14" s="181"/>
    </row>
    <row r="15" spans="1:15" s="216" customFormat="1" ht="18" hidden="1" customHeight="1">
      <c r="A15" s="1080" t="s">
        <v>924</v>
      </c>
      <c r="B15" s="1080"/>
      <c r="C15" s="1080"/>
      <c r="D15" s="21"/>
      <c r="E15" s="217">
        <f>G15-H15-I15+J15</f>
        <v>13222438.356170893</v>
      </c>
      <c r="F15" s="183">
        <f t="shared" si="1"/>
        <v>16736733.881813049</v>
      </c>
      <c r="G15" s="218">
        <v>554808898.00771308</v>
      </c>
      <c r="H15" s="218">
        <v>560070365.17429125</v>
      </c>
      <c r="I15" s="218">
        <v>408187718.46355063</v>
      </c>
      <c r="J15" s="218">
        <v>426671623.98629969</v>
      </c>
      <c r="K15" s="218">
        <v>542356053.41750383</v>
      </c>
      <c r="L15" s="216">
        <v>544103225.05843985</v>
      </c>
    </row>
    <row r="16" spans="1:15" s="216" customFormat="1" ht="15.75" hidden="1" customHeight="1">
      <c r="A16" s="1045" t="s">
        <v>925</v>
      </c>
      <c r="B16" s="1045"/>
      <c r="C16" s="1045"/>
      <c r="D16" s="21"/>
      <c r="E16" s="217">
        <v>22287714.91782742</v>
      </c>
      <c r="F16" s="183">
        <f t="shared" si="1"/>
        <v>18681418.268576264</v>
      </c>
      <c r="G16" s="218">
        <v>522478788.68525565</v>
      </c>
      <c r="H16" s="218">
        <v>496601977.69840121</v>
      </c>
      <c r="I16" s="218">
        <v>505889501.15825289</v>
      </c>
      <c r="J16" s="218">
        <v>502300405.08922678</v>
      </c>
      <c r="K16" s="218">
        <v>510638215.56337988</v>
      </c>
      <c r="L16" s="216">
        <v>488367701.22577751</v>
      </c>
    </row>
    <row r="17" spans="1:13" s="216" customFormat="1" ht="17.25" hidden="1" customHeight="1">
      <c r="A17" s="1045" t="s">
        <v>926</v>
      </c>
      <c r="B17" s="1045"/>
      <c r="C17" s="1045"/>
      <c r="D17" s="21"/>
      <c r="E17" s="194">
        <v>34724818.120765261</v>
      </c>
      <c r="F17" s="195">
        <f t="shared" si="1"/>
        <v>29003620.183644891</v>
      </c>
      <c r="G17" s="195">
        <v>568764615.59845173</v>
      </c>
      <c r="H17" s="453">
        <v>552869850.08385503</v>
      </c>
      <c r="I17" s="195">
        <v>578160728.5131588</v>
      </c>
      <c r="J17" s="195">
        <v>596990781.119326</v>
      </c>
      <c r="K17" s="195">
        <v>555783105.89894223</v>
      </c>
      <c r="L17" s="195">
        <v>545609538.32146454</v>
      </c>
      <c r="M17" s="218"/>
    </row>
    <row r="18" spans="1:13" s="216" customFormat="1" ht="18.75" customHeight="1">
      <c r="A18" s="1045" t="s">
        <v>927</v>
      </c>
      <c r="B18" s="1045"/>
      <c r="C18" s="1045"/>
      <c r="D18" s="18"/>
      <c r="E18" s="195">
        <v>70097722.373816505</v>
      </c>
      <c r="F18" s="195">
        <f t="shared" si="1"/>
        <v>66034865.78458643</v>
      </c>
      <c r="G18" s="195">
        <v>615069412.16025329</v>
      </c>
      <c r="H18" s="195">
        <v>549122917.60196519</v>
      </c>
      <c r="I18" s="457">
        <v>539216484.37587118</v>
      </c>
      <c r="J18" s="457">
        <v>543367712.19140029</v>
      </c>
      <c r="K18" s="195">
        <v>599912595.01016188</v>
      </c>
      <c r="L18" s="195">
        <v>538028957.04110456</v>
      </c>
      <c r="M18" s="218"/>
    </row>
    <row r="19" spans="1:13" s="216" customFormat="1" ht="18" customHeight="1">
      <c r="A19" s="1045" t="s">
        <v>928</v>
      </c>
      <c r="B19" s="1045"/>
      <c r="C19" s="1045"/>
      <c r="D19" s="21"/>
      <c r="E19" s="194">
        <v>32819880.560770057</v>
      </c>
      <c r="F19" s="195">
        <f t="shared" si="1"/>
        <v>28916834.496417999</v>
      </c>
      <c r="G19" s="195">
        <v>563465019.88337076</v>
      </c>
      <c r="H19" s="453">
        <v>529032480.35362381</v>
      </c>
      <c r="I19" s="195">
        <v>472749175.82649487</v>
      </c>
      <c r="J19" s="195">
        <v>471136516.85751724</v>
      </c>
      <c r="K19" s="195">
        <v>550945764.66523361</v>
      </c>
      <c r="L19" s="195">
        <v>520416271.19983798</v>
      </c>
      <c r="M19" s="218"/>
    </row>
    <row r="20" spans="1:13" s="216" customFormat="1" ht="18" customHeight="1">
      <c r="A20" s="1045" t="s">
        <v>929</v>
      </c>
      <c r="B20" s="1045"/>
      <c r="C20" s="1045"/>
      <c r="D20" s="21"/>
      <c r="E20" s="194">
        <v>36263921.156482995</v>
      </c>
      <c r="F20" s="195">
        <f t="shared" si="1"/>
        <v>31397360.827279449</v>
      </c>
      <c r="G20" s="195">
        <v>546872863.31227148</v>
      </c>
      <c r="H20" s="453">
        <v>529869670.19716972</v>
      </c>
      <c r="I20" s="195">
        <v>453305260.32758641</v>
      </c>
      <c r="J20" s="195">
        <v>472565988.36896724</v>
      </c>
      <c r="K20" s="195">
        <v>532889980.9688617</v>
      </c>
      <c r="L20" s="195">
        <v>520753348.18296307</v>
      </c>
      <c r="M20" s="218"/>
    </row>
    <row r="21" spans="1:13" s="216" customFormat="1" ht="18" customHeight="1">
      <c r="A21" s="1045" t="s">
        <v>930</v>
      </c>
      <c r="B21" s="1045"/>
      <c r="C21" s="1045"/>
      <c r="D21" s="21"/>
      <c r="E21" s="194">
        <v>40125093.407908604</v>
      </c>
      <c r="F21" s="195">
        <f t="shared" si="1"/>
        <v>36914929.027811348</v>
      </c>
      <c r="G21" s="195">
        <v>587953906.54716015</v>
      </c>
      <c r="H21" s="453">
        <v>565869419.78643441</v>
      </c>
      <c r="I21" s="195">
        <v>449083899.65039593</v>
      </c>
      <c r="J21" s="195">
        <v>467124506.29757822</v>
      </c>
      <c r="K21" s="195">
        <v>575586969.45956361</v>
      </c>
      <c r="L21" s="195">
        <v>556712647.07893455</v>
      </c>
      <c r="M21" s="218"/>
    </row>
    <row r="22" spans="1:13" s="216" customFormat="1" ht="18" customHeight="1">
      <c r="A22" s="1045" t="s">
        <v>931</v>
      </c>
      <c r="B22" s="1045"/>
      <c r="C22" s="1045"/>
      <c r="D22" s="21"/>
      <c r="E22" s="194">
        <v>29604160.344714176</v>
      </c>
      <c r="F22" s="195">
        <f t="shared" si="1"/>
        <v>26410463.285059333</v>
      </c>
      <c r="G22" s="195">
        <v>571689307.08830655</v>
      </c>
      <c r="H22" s="453">
        <v>554076930.49204898</v>
      </c>
      <c r="I22" s="195">
        <v>501070753.58251137</v>
      </c>
      <c r="J22" s="195">
        <v>513062537.33096856</v>
      </c>
      <c r="K22" s="195">
        <v>557368066.55468881</v>
      </c>
      <c r="L22" s="195">
        <v>542949387.01808667</v>
      </c>
      <c r="M22" s="218"/>
    </row>
    <row r="23" spans="1:13" ht="18" customHeight="1">
      <c r="A23" s="1080" t="s">
        <v>65</v>
      </c>
      <c r="B23" s="1080"/>
      <c r="C23" s="1080"/>
      <c r="D23" s="21"/>
      <c r="E23" s="451"/>
      <c r="F23" s="454"/>
      <c r="G23" s="454"/>
      <c r="H23" s="454"/>
      <c r="I23" s="198"/>
      <c r="J23" s="198"/>
      <c r="K23" s="198"/>
      <c r="L23" s="198"/>
      <c r="M23" s="220"/>
    </row>
    <row r="24" spans="1:13" ht="18" customHeight="1">
      <c r="A24" s="221"/>
      <c r="B24" s="221" t="s">
        <v>66</v>
      </c>
      <c r="C24" s="221"/>
      <c r="D24" s="458"/>
      <c r="E24" s="451">
        <v>28321102.077749632</v>
      </c>
      <c r="F24" s="197">
        <f t="shared" si="1"/>
        <v>25090313.539570034</v>
      </c>
      <c r="G24" s="197">
        <v>546303602.98471844</v>
      </c>
      <c r="H24" s="454">
        <v>530092616.22349197</v>
      </c>
      <c r="I24" s="198">
        <v>499763350.68884879</v>
      </c>
      <c r="J24" s="198">
        <v>511873466.00537264</v>
      </c>
      <c r="K24" s="198">
        <v>531993110.49896711</v>
      </c>
      <c r="L24" s="198">
        <v>519012912.27592093</v>
      </c>
      <c r="M24" s="220"/>
    </row>
    <row r="25" spans="1:13" ht="18" customHeight="1">
      <c r="A25" s="221"/>
      <c r="B25" s="221" t="s">
        <v>27</v>
      </c>
      <c r="C25" s="221"/>
      <c r="D25" s="458"/>
      <c r="E25" s="451">
        <v>1283058.2669645301</v>
      </c>
      <c r="F25" s="197">
        <f t="shared" si="1"/>
        <v>1320149.7454876003</v>
      </c>
      <c r="G25" s="197">
        <v>25385704.103588734</v>
      </c>
      <c r="H25" s="454">
        <v>23984314.268557504</v>
      </c>
      <c r="I25" s="198">
        <v>1307402.8936626555</v>
      </c>
      <c r="J25" s="198">
        <v>1189071.3255959577</v>
      </c>
      <c r="K25" s="198">
        <v>25374956.055720702</v>
      </c>
      <c r="L25" s="198">
        <v>23936474.742166404</v>
      </c>
      <c r="M25" s="220"/>
    </row>
    <row r="26" spans="1:13" ht="18" customHeight="1">
      <c r="A26" s="1080" t="s">
        <v>28</v>
      </c>
      <c r="B26" s="1080"/>
      <c r="C26" s="1080"/>
      <c r="D26" s="21"/>
      <c r="E26" s="451"/>
      <c r="F26" s="454"/>
      <c r="G26" s="454"/>
      <c r="H26" s="454"/>
      <c r="I26" s="198"/>
      <c r="J26" s="198"/>
      <c r="K26" s="198"/>
      <c r="L26" s="198"/>
      <c r="M26" s="220"/>
    </row>
    <row r="27" spans="1:13" ht="18" customHeight="1">
      <c r="A27" s="221"/>
      <c r="B27" s="102" t="s">
        <v>83</v>
      </c>
      <c r="C27" s="221"/>
      <c r="D27" s="458"/>
      <c r="E27" s="451">
        <v>17217675.751456104</v>
      </c>
      <c r="F27" s="197">
        <f t="shared" si="1"/>
        <v>12547508.447859466</v>
      </c>
      <c r="G27" s="197">
        <v>364019449.20546991</v>
      </c>
      <c r="H27" s="454">
        <v>355502301.83264375</v>
      </c>
      <c r="I27" s="198">
        <v>412310441.07741314</v>
      </c>
      <c r="J27" s="198">
        <v>421010969.45604259</v>
      </c>
      <c r="K27" s="198">
        <v>351887678.62795115</v>
      </c>
      <c r="L27" s="198">
        <v>348040698.55872113</v>
      </c>
      <c r="M27" s="220"/>
    </row>
    <row r="28" spans="1:13" ht="18" customHeight="1">
      <c r="A28" s="221"/>
      <c r="B28" s="102" t="s">
        <v>84</v>
      </c>
      <c r="C28" s="221"/>
      <c r="D28" s="458"/>
      <c r="E28" s="451">
        <v>1837734.0386453643</v>
      </c>
      <c r="F28" s="197">
        <f t="shared" si="1"/>
        <v>1920148.1612763293</v>
      </c>
      <c r="G28" s="197">
        <v>42189343.225117937</v>
      </c>
      <c r="H28" s="454">
        <v>40155810.943279088</v>
      </c>
      <c r="I28" s="198">
        <v>16155752.297956325</v>
      </c>
      <c r="J28" s="198">
        <v>15959954.054762799</v>
      </c>
      <c r="K28" s="198">
        <v>41951968.436771683</v>
      </c>
      <c r="L28" s="198">
        <v>39836022.032301828</v>
      </c>
      <c r="M28" s="220"/>
    </row>
    <row r="29" spans="1:13" ht="18" customHeight="1">
      <c r="A29" s="221"/>
      <c r="B29" s="102" t="s">
        <v>85</v>
      </c>
      <c r="C29" s="221"/>
      <c r="D29" s="458"/>
      <c r="E29" s="451">
        <v>4571697.3919006791</v>
      </c>
      <c r="F29" s="197">
        <f t="shared" si="1"/>
        <v>4810413.2552578896</v>
      </c>
      <c r="G29" s="197">
        <v>89891078.453801587</v>
      </c>
      <c r="H29" s="454">
        <v>86948477.444883406</v>
      </c>
      <c r="I29" s="198">
        <v>26282473.486114513</v>
      </c>
      <c r="J29" s="198">
        <v>27911569.86909708</v>
      </c>
      <c r="K29" s="198">
        <v>89403778.221912146</v>
      </c>
      <c r="L29" s="198">
        <v>86222461.349636823</v>
      </c>
      <c r="M29" s="220"/>
    </row>
    <row r="30" spans="1:13" ht="18" customHeight="1">
      <c r="A30" s="221"/>
      <c r="B30" s="102" t="s">
        <v>346</v>
      </c>
      <c r="C30" s="221"/>
      <c r="D30" s="458"/>
      <c r="E30" s="451">
        <v>1908641.6807120892</v>
      </c>
      <c r="F30" s="197">
        <f t="shared" si="1"/>
        <v>1946245.8416642519</v>
      </c>
      <c r="G30" s="197">
        <v>32890424.859916978</v>
      </c>
      <c r="H30" s="454">
        <v>30622861.938742522</v>
      </c>
      <c r="I30" s="198">
        <v>1722592.9435278738</v>
      </c>
      <c r="J30" s="198">
        <v>1363671.7030654934</v>
      </c>
      <c r="K30" s="198">
        <v>32873787.763053242</v>
      </c>
      <c r="L30" s="198">
        <v>30568620.68092661</v>
      </c>
      <c r="M30" s="220"/>
    </row>
    <row r="31" spans="1:13" ht="18" customHeight="1">
      <c r="A31" s="221"/>
      <c r="B31" s="102" t="s">
        <v>345</v>
      </c>
      <c r="C31" s="221"/>
      <c r="D31" s="458"/>
      <c r="E31" s="451">
        <v>4068411.4819999975</v>
      </c>
      <c r="F31" s="197">
        <f t="shared" si="1"/>
        <v>5186147.5789999515</v>
      </c>
      <c r="G31" s="197">
        <v>42699011.344000004</v>
      </c>
      <c r="H31" s="454">
        <v>40847478.332499996</v>
      </c>
      <c r="I31" s="198">
        <v>44599493.777500018</v>
      </c>
      <c r="J31" s="198">
        <v>46816372.247999981</v>
      </c>
      <c r="K31" s="198">
        <v>41250853.505000003</v>
      </c>
      <c r="L31" s="198">
        <v>38281584.396500014</v>
      </c>
      <c r="M31" s="220"/>
    </row>
    <row r="32" spans="1:13" ht="18" customHeight="1">
      <c r="A32" s="1080" t="s">
        <v>29</v>
      </c>
      <c r="B32" s="1080"/>
      <c r="C32" s="1080"/>
      <c r="D32" s="21"/>
      <c r="E32" s="451"/>
      <c r="F32" s="454"/>
      <c r="G32" s="454"/>
      <c r="H32" s="454"/>
      <c r="I32" s="198"/>
      <c r="J32" s="198"/>
      <c r="K32" s="198"/>
      <c r="L32" s="198"/>
      <c r="M32" s="220"/>
    </row>
    <row r="33" spans="1:13" ht="18" customHeight="1">
      <c r="A33" s="1059" t="s">
        <v>67</v>
      </c>
      <c r="B33" s="1059"/>
      <c r="C33" s="223"/>
      <c r="D33" s="21"/>
      <c r="E33" s="451">
        <v>29180549.795426577</v>
      </c>
      <c r="F33" s="197">
        <f t="shared" si="1"/>
        <v>25990789.963562131</v>
      </c>
      <c r="G33" s="197">
        <v>566618355.21460295</v>
      </c>
      <c r="H33" s="454">
        <v>548868515.26209915</v>
      </c>
      <c r="I33" s="198">
        <v>500042747.7459116</v>
      </c>
      <c r="J33" s="198">
        <v>511473457.58883476</v>
      </c>
      <c r="K33" s="198">
        <v>552315165.85013974</v>
      </c>
      <c r="L33" s="198">
        <v>537755085.72950077</v>
      </c>
      <c r="M33" s="220"/>
    </row>
    <row r="34" spans="1:13" ht="18" customHeight="1">
      <c r="A34" s="7"/>
      <c r="B34" s="102" t="s">
        <v>30</v>
      </c>
      <c r="C34" s="224"/>
      <c r="D34" s="21"/>
      <c r="E34" s="451">
        <v>17184678.426732846</v>
      </c>
      <c r="F34" s="197">
        <f t="shared" si="1"/>
        <v>13959971.745120883</v>
      </c>
      <c r="G34" s="197">
        <v>308112134.15917063</v>
      </c>
      <c r="H34" s="454">
        <v>301499466.28854036</v>
      </c>
      <c r="I34" s="198">
        <v>370197897.10826093</v>
      </c>
      <c r="J34" s="198">
        <v>380769907.66436386</v>
      </c>
      <c r="K34" s="198">
        <v>297199960.91345775</v>
      </c>
      <c r="L34" s="198">
        <v>293811999.7244398</v>
      </c>
      <c r="M34" s="220"/>
    </row>
    <row r="35" spans="1:13" ht="18" customHeight="1">
      <c r="A35" s="42"/>
      <c r="B35" s="42" t="s">
        <v>971</v>
      </c>
      <c r="C35" s="225"/>
      <c r="D35" s="458"/>
      <c r="E35" s="451">
        <v>4078680.6290845578</v>
      </c>
      <c r="F35" s="197">
        <f t="shared" si="1"/>
        <v>3845959.4367099106</v>
      </c>
      <c r="G35" s="197">
        <v>65216481.484403417</v>
      </c>
      <c r="H35" s="454">
        <v>62394661.6480828</v>
      </c>
      <c r="I35" s="198">
        <v>32168421.835229944</v>
      </c>
      <c r="J35" s="198">
        <v>33425282.627993938</v>
      </c>
      <c r="K35" s="198">
        <v>64263847.06086614</v>
      </c>
      <c r="L35" s="198">
        <v>61674748.416920222</v>
      </c>
      <c r="M35" s="220"/>
    </row>
    <row r="36" spans="1:13" ht="18" customHeight="1">
      <c r="A36" s="42"/>
      <c r="B36" s="42" t="s">
        <v>972</v>
      </c>
      <c r="C36" s="225"/>
      <c r="D36" s="458"/>
      <c r="E36" s="451">
        <v>11258057.302912636</v>
      </c>
      <c r="F36" s="197">
        <f t="shared" si="1"/>
        <v>6489521.7038040161</v>
      </c>
      <c r="G36" s="197">
        <v>161414207.79974446</v>
      </c>
      <c r="H36" s="454">
        <v>160937772.96285522</v>
      </c>
      <c r="I36" s="198">
        <v>291017433.26016015</v>
      </c>
      <c r="J36" s="198">
        <v>301799055.72618395</v>
      </c>
      <c r="K36" s="198">
        <v>152204902.90735519</v>
      </c>
      <c r="L36" s="198">
        <v>156497003.66957498</v>
      </c>
      <c r="M36" s="220"/>
    </row>
    <row r="37" spans="1:13" ht="18" customHeight="1">
      <c r="A37" s="42"/>
      <c r="B37" s="42" t="s">
        <v>973</v>
      </c>
      <c r="C37" s="225"/>
      <c r="D37" s="458"/>
      <c r="E37" s="451">
        <v>525397.16533978248</v>
      </c>
      <c r="F37" s="197">
        <f t="shared" si="1"/>
        <v>595866.31032421812</v>
      </c>
      <c r="G37" s="197">
        <v>45571196.245097332</v>
      </c>
      <c r="H37" s="454">
        <v>44103249.976796158</v>
      </c>
      <c r="I37" s="198">
        <v>30681963.99333889</v>
      </c>
      <c r="J37" s="198">
        <v>29739414.890377481</v>
      </c>
      <c r="K37" s="198">
        <v>45249748.097183041</v>
      </c>
      <c r="L37" s="198">
        <v>43711332.683897413</v>
      </c>
      <c r="M37" s="220"/>
    </row>
    <row r="38" spans="1:13" ht="18" customHeight="1">
      <c r="A38" s="42"/>
      <c r="B38" s="42" t="s">
        <v>974</v>
      </c>
      <c r="C38" s="225"/>
      <c r="D38" s="458"/>
      <c r="E38" s="451">
        <v>1322543.3293958979</v>
      </c>
      <c r="F38" s="197">
        <f t="shared" si="1"/>
        <v>3028624.2942822594</v>
      </c>
      <c r="G38" s="197">
        <v>35910248.629925676</v>
      </c>
      <c r="H38" s="454">
        <v>34063781.700806208</v>
      </c>
      <c r="I38" s="198">
        <v>16330078.019531956</v>
      </c>
      <c r="J38" s="198">
        <v>15806154.419808429</v>
      </c>
      <c r="K38" s="198">
        <v>35481462.848053306</v>
      </c>
      <c r="L38" s="198">
        <v>31928914.95404752</v>
      </c>
      <c r="M38" s="220"/>
    </row>
    <row r="39" spans="1:13" ht="18" customHeight="1">
      <c r="A39" s="42"/>
      <c r="B39" s="102" t="s">
        <v>32</v>
      </c>
      <c r="C39" s="225"/>
      <c r="D39" s="458"/>
      <c r="E39" s="451">
        <v>4813594.0789320804</v>
      </c>
      <c r="F39" s="197">
        <f t="shared" si="1"/>
        <v>4918039.2487802953</v>
      </c>
      <c r="G39" s="197">
        <v>121883918.29890856</v>
      </c>
      <c r="H39" s="454">
        <v>120726717.27588257</v>
      </c>
      <c r="I39" s="198">
        <v>47362407.74595391</v>
      </c>
      <c r="J39" s="198">
        <v>51018800.801860087</v>
      </c>
      <c r="K39" s="198">
        <v>120692480.19134367</v>
      </c>
      <c r="L39" s="198">
        <v>119430833.99846955</v>
      </c>
      <c r="M39" s="220"/>
    </row>
    <row r="40" spans="1:13" ht="18" customHeight="1">
      <c r="A40" s="42"/>
      <c r="B40" s="42" t="s">
        <v>975</v>
      </c>
      <c r="C40" s="225"/>
      <c r="D40" s="458"/>
      <c r="E40" s="451">
        <v>3265352.5765127968</v>
      </c>
      <c r="F40" s="197">
        <f t="shared" si="1"/>
        <v>2993143.1250872687</v>
      </c>
      <c r="G40" s="197">
        <v>81993403.359277323</v>
      </c>
      <c r="H40" s="454">
        <v>82892574.312326819</v>
      </c>
      <c r="I40" s="198">
        <v>31046275.520618916</v>
      </c>
      <c r="J40" s="198">
        <v>35210799.050181262</v>
      </c>
      <c r="K40" s="198">
        <v>80978237.720504075</v>
      </c>
      <c r="L40" s="198">
        <v>82149618.124979153</v>
      </c>
      <c r="M40" s="220"/>
    </row>
    <row r="41" spans="1:13" ht="18" customHeight="1">
      <c r="A41" s="42"/>
      <c r="B41" s="42" t="s">
        <v>976</v>
      </c>
      <c r="C41" s="225"/>
      <c r="D41" s="458"/>
      <c r="E41" s="451">
        <v>1548241.5024192857</v>
      </c>
      <c r="F41" s="197">
        <f t="shared" si="1"/>
        <v>1924896.1236931533</v>
      </c>
      <c r="G41" s="197">
        <v>39890514.939631142</v>
      </c>
      <c r="H41" s="454">
        <v>37834142.963555701</v>
      </c>
      <c r="I41" s="198">
        <v>16316132.225334991</v>
      </c>
      <c r="J41" s="198">
        <v>15808001.751678836</v>
      </c>
      <c r="K41" s="198">
        <v>39714242.470839597</v>
      </c>
      <c r="L41" s="198">
        <v>37281215.873490289</v>
      </c>
      <c r="M41" s="220"/>
    </row>
    <row r="42" spans="1:13" ht="18" customHeight="1">
      <c r="A42" s="42"/>
      <c r="B42" s="102" t="s">
        <v>33</v>
      </c>
      <c r="C42" s="225"/>
      <c r="D42" s="458"/>
      <c r="E42" s="451">
        <v>6411786.6129286652</v>
      </c>
      <c r="F42" s="197">
        <f t="shared" si="1"/>
        <v>6309448.5922707319</v>
      </c>
      <c r="G42" s="197">
        <v>129148195.39109924</v>
      </c>
      <c r="H42" s="454">
        <v>119810728.78832339</v>
      </c>
      <c r="I42" s="198">
        <v>78579320.772786483</v>
      </c>
      <c r="J42" s="198">
        <v>75653640.7829393</v>
      </c>
      <c r="K42" s="198">
        <v>127012642.43613425</v>
      </c>
      <c r="L42" s="198">
        <v>117777513.85401633</v>
      </c>
      <c r="M42" s="220"/>
    </row>
    <row r="43" spans="1:13" ht="18" customHeight="1">
      <c r="A43" s="42"/>
      <c r="B43" s="42" t="s">
        <v>977</v>
      </c>
      <c r="C43" s="223"/>
      <c r="D43" s="21"/>
      <c r="E43" s="451">
        <v>1704882.0228779793</v>
      </c>
      <c r="F43" s="197">
        <f t="shared" si="1"/>
        <v>1753319.6810530871</v>
      </c>
      <c r="G43" s="197">
        <v>29067097.973649189</v>
      </c>
      <c r="H43" s="454">
        <v>25331040.730108477</v>
      </c>
      <c r="I43" s="198">
        <v>12231895.278224183</v>
      </c>
      <c r="J43" s="198">
        <v>10200720.057561463</v>
      </c>
      <c r="K43" s="198">
        <v>28681237.247035969</v>
      </c>
      <c r="L43" s="198">
        <v>24896742.345320161</v>
      </c>
      <c r="M43" s="220"/>
    </row>
    <row r="44" spans="1:13" ht="18" customHeight="1">
      <c r="A44" s="42"/>
      <c r="B44" s="42" t="s">
        <v>978</v>
      </c>
      <c r="C44" s="223"/>
      <c r="D44" s="21"/>
      <c r="E44" s="451">
        <v>3405003.2631076556</v>
      </c>
      <c r="F44" s="197">
        <f t="shared" si="1"/>
        <v>3203930.7903910801</v>
      </c>
      <c r="G44" s="197">
        <v>72239450.573189512</v>
      </c>
      <c r="H44" s="454">
        <v>68782721.96450828</v>
      </c>
      <c r="I44" s="198">
        <v>62067045.686135992</v>
      </c>
      <c r="J44" s="198">
        <v>62015320.340562411</v>
      </c>
      <c r="K44" s="198">
        <v>70707822.786015078</v>
      </c>
      <c r="L44" s="198">
        <v>67452166.650050417</v>
      </c>
      <c r="M44" s="220"/>
    </row>
    <row r="45" spans="1:13" ht="18" customHeight="1">
      <c r="A45" s="42"/>
      <c r="B45" s="42" t="s">
        <v>979</v>
      </c>
      <c r="C45" s="223"/>
      <c r="D45" s="21"/>
      <c r="E45" s="451">
        <v>1301901.3269430366</v>
      </c>
      <c r="F45" s="197">
        <f t="shared" si="1"/>
        <v>1352198.1208264939</v>
      </c>
      <c r="G45" s="197">
        <v>27841646.844260622</v>
      </c>
      <c r="H45" s="454">
        <v>25696966.093706772</v>
      </c>
      <c r="I45" s="198">
        <v>4280379.8084263271</v>
      </c>
      <c r="J45" s="198">
        <v>3437600.3848155169</v>
      </c>
      <c r="K45" s="198">
        <v>27623582.403083127</v>
      </c>
      <c r="L45" s="198">
        <v>25428604.858645823</v>
      </c>
      <c r="M45" s="220"/>
    </row>
    <row r="46" spans="1:13" ht="18" customHeight="1">
      <c r="A46" s="42"/>
      <c r="B46" s="102" t="s">
        <v>35</v>
      </c>
      <c r="C46" s="223"/>
      <c r="D46" s="21"/>
      <c r="E46" s="451">
        <v>770490.67683298327</v>
      </c>
      <c r="F46" s="197">
        <f t="shared" si="1"/>
        <v>803330.37739048991</v>
      </c>
      <c r="G46" s="197">
        <v>7474107.3654243322</v>
      </c>
      <c r="H46" s="454">
        <v>6831602.9093520716</v>
      </c>
      <c r="I46" s="198">
        <v>3903122.118910091</v>
      </c>
      <c r="J46" s="198">
        <v>4031108.3396708136</v>
      </c>
      <c r="K46" s="198">
        <v>7410082.3092033863</v>
      </c>
      <c r="L46" s="198">
        <v>6734738.152573619</v>
      </c>
      <c r="M46" s="220"/>
    </row>
    <row r="47" spans="1:13" ht="18" customHeight="1">
      <c r="A47" s="1059" t="s">
        <v>36</v>
      </c>
      <c r="B47" s="1059"/>
      <c r="C47" s="223"/>
      <c r="D47" s="21"/>
      <c r="E47" s="451">
        <v>423610.54928760283</v>
      </c>
      <c r="F47" s="197">
        <f t="shared" si="1"/>
        <v>419673.3214958075</v>
      </c>
      <c r="G47" s="197">
        <v>5070951.8737035925</v>
      </c>
      <c r="H47" s="454">
        <v>5208415.2299501058</v>
      </c>
      <c r="I47" s="198">
        <v>1028005.83659975</v>
      </c>
      <c r="J47" s="198">
        <v>1589079.7421338672</v>
      </c>
      <c r="K47" s="198">
        <v>5052900.7045483915</v>
      </c>
      <c r="L47" s="198">
        <v>5194301.2885867013</v>
      </c>
      <c r="M47" s="220"/>
    </row>
    <row r="48" spans="1:13" ht="18" customHeight="1">
      <c r="A48" s="1045" t="s">
        <v>166</v>
      </c>
      <c r="B48" s="1045"/>
      <c r="C48" s="1045"/>
      <c r="D48" s="458"/>
      <c r="E48" s="451"/>
      <c r="F48" s="454"/>
      <c r="G48" s="454"/>
      <c r="H48" s="454"/>
      <c r="I48" s="198"/>
      <c r="J48" s="198"/>
      <c r="K48" s="198"/>
      <c r="L48" s="198"/>
      <c r="M48" s="220"/>
    </row>
    <row r="49" spans="1:13" ht="18" customHeight="1">
      <c r="A49" s="1059" t="s">
        <v>37</v>
      </c>
      <c r="B49" s="1059" t="s">
        <v>37</v>
      </c>
      <c r="C49" s="106"/>
      <c r="D49" s="458"/>
      <c r="E49" s="451">
        <v>10968502.5762283</v>
      </c>
      <c r="F49" s="197">
        <f t="shared" si="1"/>
        <v>11679919.800318658</v>
      </c>
      <c r="G49" s="197">
        <v>286960425.42907494</v>
      </c>
      <c r="H49" s="454">
        <v>282596327.97778672</v>
      </c>
      <c r="I49" s="198">
        <v>351624386.56555575</v>
      </c>
      <c r="J49" s="198">
        <v>358228791.69049567</v>
      </c>
      <c r="K49" s="198">
        <v>280416157.8572033</v>
      </c>
      <c r="L49" s="198">
        <v>275340643.18182456</v>
      </c>
      <c r="M49" s="220"/>
    </row>
    <row r="50" spans="1:13" ht="18" customHeight="1">
      <c r="A50" s="102"/>
      <c r="B50" s="102" t="s">
        <v>38</v>
      </c>
      <c r="C50" s="102"/>
      <c r="D50" s="458"/>
      <c r="E50" s="451">
        <v>3924346.6301381923</v>
      </c>
      <c r="F50" s="197">
        <f t="shared" si="1"/>
        <v>5717926.7406250909</v>
      </c>
      <c r="G50" s="197">
        <v>110158373.11569576</v>
      </c>
      <c r="H50" s="454">
        <v>107460267.28116626</v>
      </c>
      <c r="I50" s="198">
        <v>59289740.951954588</v>
      </c>
      <c r="J50" s="198">
        <v>60515981.747563295</v>
      </c>
      <c r="K50" s="198">
        <v>108683786.55853838</v>
      </c>
      <c r="L50" s="198">
        <v>104192100.61352199</v>
      </c>
      <c r="M50" s="220"/>
    </row>
    <row r="51" spans="1:13" ht="18" customHeight="1">
      <c r="A51" s="102"/>
      <c r="B51" s="102" t="s">
        <v>39</v>
      </c>
      <c r="C51" s="102"/>
      <c r="D51" s="458"/>
      <c r="E51" s="451">
        <v>1026200.7628136763</v>
      </c>
      <c r="F51" s="197">
        <f t="shared" si="1"/>
        <v>1166747.7261510193</v>
      </c>
      <c r="G51" s="197">
        <v>85501675.470190972</v>
      </c>
      <c r="H51" s="454">
        <v>87892364.534536541</v>
      </c>
      <c r="I51" s="198">
        <v>173046048.84625643</v>
      </c>
      <c r="J51" s="198">
        <v>176462938.67341548</v>
      </c>
      <c r="K51" s="198">
        <v>82980853.338968411</v>
      </c>
      <c r="L51" s="198">
        <v>85230995.439976439</v>
      </c>
      <c r="M51" s="220"/>
    </row>
    <row r="52" spans="1:13" ht="18" customHeight="1">
      <c r="A52" s="102"/>
      <c r="B52" s="102" t="s">
        <v>40</v>
      </c>
      <c r="C52" s="102"/>
      <c r="D52" s="458"/>
      <c r="E52" s="451">
        <v>6017955.1832764139</v>
      </c>
      <c r="F52" s="197">
        <f t="shared" si="1"/>
        <v>4795245.3335419893</v>
      </c>
      <c r="G52" s="197">
        <v>91300376.843188256</v>
      </c>
      <c r="H52" s="454">
        <v>87243696.162083641</v>
      </c>
      <c r="I52" s="198">
        <v>119288596.76734471</v>
      </c>
      <c r="J52" s="198">
        <v>121249871.26951639</v>
      </c>
      <c r="K52" s="198">
        <v>88751517.959696427</v>
      </c>
      <c r="L52" s="198">
        <v>85917547.128326118</v>
      </c>
      <c r="M52" s="220"/>
    </row>
    <row r="53" spans="1:13" ht="18" customHeight="1" thickBot="1">
      <c r="A53" s="1060" t="s">
        <v>41</v>
      </c>
      <c r="B53" s="1060"/>
      <c r="C53" s="104"/>
      <c r="D53" s="459"/>
      <c r="E53" s="452">
        <v>18635657.768485967</v>
      </c>
      <c r="F53" s="201">
        <f t="shared" si="1"/>
        <v>14730543.484738648</v>
      </c>
      <c r="G53" s="201">
        <v>284728881.65923154</v>
      </c>
      <c r="H53" s="202">
        <v>271480602.51426238</v>
      </c>
      <c r="I53" s="202">
        <v>149446367.01695561</v>
      </c>
      <c r="J53" s="202">
        <v>154833745.64047211</v>
      </c>
      <c r="K53" s="202">
        <v>276951908.69748414</v>
      </c>
      <c r="L53" s="202">
        <v>267608743.83626199</v>
      </c>
      <c r="M53" s="227"/>
    </row>
    <row r="54" spans="1:13" s="460" customFormat="1" ht="27.75" customHeight="1">
      <c r="A54" s="1170" t="s">
        <v>986</v>
      </c>
      <c r="B54" s="1171"/>
      <c r="C54" s="1171"/>
      <c r="D54" s="1171"/>
      <c r="E54" s="1171"/>
      <c r="F54" s="1171"/>
      <c r="G54" s="1171"/>
      <c r="H54" s="1171"/>
      <c r="I54" s="1171"/>
      <c r="J54" s="1171"/>
      <c r="K54" s="1171"/>
      <c r="L54" s="1171"/>
    </row>
    <row r="61" spans="1:13" ht="16.5">
      <c r="B61" s="420" t="s">
        <v>980</v>
      </c>
      <c r="E61" s="206">
        <f>E37+E38</f>
        <v>1847940.4947356805</v>
      </c>
      <c r="F61" s="206">
        <f t="shared" ref="F61:L61" si="2">F37+F38</f>
        <v>3624490.6046064775</v>
      </c>
      <c r="G61" s="206">
        <f t="shared" si="2"/>
        <v>81481444.875023007</v>
      </c>
      <c r="H61" s="206">
        <f t="shared" si="2"/>
        <v>78167031.677602366</v>
      </c>
      <c r="I61" s="206">
        <f t="shared" si="2"/>
        <v>47012042.012870848</v>
      </c>
      <c r="J61" s="206">
        <f t="shared" si="2"/>
        <v>45545569.310185909</v>
      </c>
      <c r="K61" s="206">
        <f t="shared" si="2"/>
        <v>80731210.945236355</v>
      </c>
      <c r="L61" s="206">
        <f t="shared" si="2"/>
        <v>75640247.637944937</v>
      </c>
    </row>
  </sheetData>
  <mergeCells count="35">
    <mergeCell ref="L3:L5"/>
    <mergeCell ref="I3:I5"/>
    <mergeCell ref="A49:B49"/>
    <mergeCell ref="A11:C11"/>
    <mergeCell ref="A10:C10"/>
    <mergeCell ref="A13:C13"/>
    <mergeCell ref="J3:J5"/>
    <mergeCell ref="E3:E5"/>
    <mergeCell ref="G3:G5"/>
    <mergeCell ref="H3:H5"/>
    <mergeCell ref="K3:K5"/>
    <mergeCell ref="A8:C8"/>
    <mergeCell ref="A12:C12"/>
    <mergeCell ref="F3:F5"/>
    <mergeCell ref="A9:C9"/>
    <mergeCell ref="A7:C7"/>
    <mergeCell ref="A54:L54"/>
    <mergeCell ref="A33:B33"/>
    <mergeCell ref="A23:C23"/>
    <mergeCell ref="A16:C16"/>
    <mergeCell ref="A32:C32"/>
    <mergeCell ref="A48:C48"/>
    <mergeCell ref="A47:B47"/>
    <mergeCell ref="A19:C19"/>
    <mergeCell ref="A53:B53"/>
    <mergeCell ref="A26:C26"/>
    <mergeCell ref="A21:C21"/>
    <mergeCell ref="A22:C22"/>
    <mergeCell ref="A3:C5"/>
    <mergeCell ref="A6:C6"/>
    <mergeCell ref="A14:C14"/>
    <mergeCell ref="A18:C18"/>
    <mergeCell ref="A20:C20"/>
    <mergeCell ref="A15:C15"/>
    <mergeCell ref="A17:C17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8" max="44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BE64"/>
  <sheetViews>
    <sheetView view="pageBreakPreview" zoomScaleNormal="50" workbookViewId="0">
      <selection activeCell="A33" sqref="A33:C33"/>
    </sheetView>
  </sheetViews>
  <sheetFormatPr defaultRowHeight="15.75"/>
  <cols>
    <col min="1" max="1" width="2.28515625" style="229" customWidth="1"/>
    <col min="2" max="2" width="15.7109375" style="229" customWidth="1"/>
    <col min="3" max="3" width="2.28515625" style="229" customWidth="1"/>
    <col min="4" max="4" width="1.7109375" style="230" customWidth="1"/>
    <col min="5" max="8" width="17.140625" style="206" customWidth="1"/>
    <col min="9" max="12" width="22.85546875" style="206" customWidth="1"/>
    <col min="13" max="13" width="19.42578125" style="206" customWidth="1"/>
    <col min="14" max="14" width="15.42578125" style="206" bestFit="1" customWidth="1"/>
    <col min="15" max="15" width="17.140625" style="206" customWidth="1"/>
    <col min="16" max="16" width="9.7109375" style="206" customWidth="1"/>
    <col min="17" max="17" width="9.85546875" style="206" customWidth="1"/>
    <col min="18" max="18" width="9.140625" style="206"/>
    <col min="19" max="19" width="19.140625" style="206" bestFit="1" customWidth="1"/>
    <col min="20" max="16384" width="9.140625" style="206"/>
  </cols>
  <sheetData>
    <row r="1" spans="1:24" s="205" customFormat="1" ht="35.1" customHeight="1">
      <c r="A1" s="203"/>
      <c r="B1" s="204"/>
      <c r="C1" s="204"/>
      <c r="D1" s="204"/>
      <c r="E1" s="204"/>
      <c r="F1" s="204"/>
      <c r="G1" s="204"/>
      <c r="H1" s="455" t="s">
        <v>366</v>
      </c>
      <c r="I1" s="456" t="s">
        <v>298</v>
      </c>
      <c r="J1" s="204"/>
      <c r="K1" s="204"/>
      <c r="L1" s="204"/>
    </row>
    <row r="2" spans="1:24" ht="12.95" customHeight="1" thickBot="1">
      <c r="A2" s="210"/>
      <c r="B2" s="208"/>
      <c r="C2" s="208"/>
      <c r="D2" s="209"/>
      <c r="E2" s="210"/>
      <c r="F2" s="210"/>
      <c r="G2" s="210"/>
      <c r="H2" s="210"/>
      <c r="I2" s="210"/>
      <c r="J2" s="210"/>
      <c r="K2" s="210"/>
      <c r="L2" s="356" t="s">
        <v>351</v>
      </c>
    </row>
    <row r="3" spans="1:24" ht="15" customHeight="1">
      <c r="A3" s="1081" t="s">
        <v>2</v>
      </c>
      <c r="B3" s="1081"/>
      <c r="C3" s="1081"/>
      <c r="D3" s="212"/>
      <c r="E3" s="1123" t="s">
        <v>981</v>
      </c>
      <c r="F3" s="1123" t="s">
        <v>293</v>
      </c>
      <c r="G3" s="1123" t="s">
        <v>982</v>
      </c>
      <c r="H3" s="1123" t="s">
        <v>983</v>
      </c>
      <c r="I3" s="1085" t="s">
        <v>984</v>
      </c>
      <c r="J3" s="1123" t="s">
        <v>985</v>
      </c>
      <c r="K3" s="1123" t="s">
        <v>294</v>
      </c>
      <c r="L3" s="1084" t="s">
        <v>295</v>
      </c>
      <c r="X3" s="213"/>
    </row>
    <row r="4" spans="1:24" ht="15" customHeight="1">
      <c r="A4" s="1082"/>
      <c r="B4" s="1082"/>
      <c r="C4" s="1082"/>
      <c r="D4" s="212"/>
      <c r="E4" s="1124"/>
      <c r="F4" s="1124"/>
      <c r="G4" s="1124"/>
      <c r="H4" s="1124"/>
      <c r="I4" s="1087"/>
      <c r="J4" s="1124"/>
      <c r="K4" s="1124"/>
      <c r="L4" s="1086"/>
    </row>
    <row r="5" spans="1:24" ht="48.75" customHeight="1">
      <c r="A5" s="1083"/>
      <c r="B5" s="1083"/>
      <c r="C5" s="1083"/>
      <c r="D5" s="103"/>
      <c r="E5" s="1125"/>
      <c r="F5" s="1125"/>
      <c r="G5" s="1125"/>
      <c r="H5" s="1125"/>
      <c r="I5" s="1089"/>
      <c r="J5" s="1125"/>
      <c r="K5" s="1125"/>
      <c r="L5" s="1088"/>
    </row>
    <row r="6" spans="1:24" s="216" customFormat="1" ht="24" hidden="1" customHeight="1">
      <c r="A6" s="1093" t="s">
        <v>878</v>
      </c>
      <c r="B6" s="1093"/>
      <c r="C6" s="1093"/>
      <c r="D6" s="21"/>
      <c r="E6" s="214">
        <v>73155098.799999997</v>
      </c>
      <c r="F6" s="218">
        <f t="shared" ref="F6:F11" si="0">K6-L6-I6+J6</f>
        <v>704743479</v>
      </c>
      <c r="G6" s="218">
        <v>554575873</v>
      </c>
      <c r="H6" s="218">
        <v>526282949</v>
      </c>
      <c r="I6" s="218">
        <v>172861308</v>
      </c>
      <c r="J6" s="218">
        <v>554575873</v>
      </c>
      <c r="K6" s="218">
        <v>540752397</v>
      </c>
      <c r="L6" s="218">
        <v>217723483</v>
      </c>
    </row>
    <row r="7" spans="1:24" s="216" customFormat="1" ht="24" hidden="1" customHeight="1">
      <c r="A7" s="1080" t="s">
        <v>879</v>
      </c>
      <c r="B7" s="1080"/>
      <c r="C7" s="1080"/>
      <c r="D7" s="21"/>
      <c r="E7" s="217">
        <v>-4822639.8211698933</v>
      </c>
      <c r="F7" s="218">
        <f t="shared" si="0"/>
        <v>134269961.51942676</v>
      </c>
      <c r="G7" s="218">
        <v>501494769.53363603</v>
      </c>
      <c r="H7" s="218">
        <v>500259936.87579286</v>
      </c>
      <c r="I7" s="218">
        <v>428951108.39848328</v>
      </c>
      <c r="J7" s="218">
        <v>501494769.53363603</v>
      </c>
      <c r="K7" s="218">
        <v>484619936.30374366</v>
      </c>
      <c r="L7" s="218">
        <v>422893635.91946965</v>
      </c>
    </row>
    <row r="8" spans="1:24" s="216" customFormat="1" ht="24" hidden="1" customHeight="1">
      <c r="A8" s="1080" t="s">
        <v>917</v>
      </c>
      <c r="B8" s="1080"/>
      <c r="C8" s="1080"/>
      <c r="D8" s="21"/>
      <c r="E8" s="217">
        <v>10011827</v>
      </c>
      <c r="F8" s="218">
        <f t="shared" si="0"/>
        <v>329422490</v>
      </c>
      <c r="G8" s="218">
        <v>506459891</v>
      </c>
      <c r="H8" s="218">
        <v>489213132</v>
      </c>
      <c r="I8" s="218">
        <v>338811661</v>
      </c>
      <c r="J8" s="218">
        <v>506459891</v>
      </c>
      <c r="K8" s="218">
        <v>493350989</v>
      </c>
      <c r="L8" s="218">
        <v>331576729</v>
      </c>
    </row>
    <row r="9" spans="1:24" s="216" customFormat="1" ht="19.5" hidden="1" customHeight="1">
      <c r="A9" s="1080" t="s">
        <v>918</v>
      </c>
      <c r="B9" s="1080"/>
      <c r="C9" s="1080"/>
      <c r="D9" s="21"/>
      <c r="E9" s="217">
        <f>G9-H9-I9+L9</f>
        <v>-6469296.946950376</v>
      </c>
      <c r="F9" s="218">
        <f>K9-L9-I9+J9</f>
        <v>65372499.14697659</v>
      </c>
      <c r="G9" s="218">
        <v>401820999.30479008</v>
      </c>
      <c r="H9" s="218">
        <v>419108300.79884535</v>
      </c>
      <c r="I9" s="218">
        <v>357303752.31865996</v>
      </c>
      <c r="J9" s="218">
        <v>401820999.30479008</v>
      </c>
      <c r="K9" s="218">
        <v>388977009.02661133</v>
      </c>
      <c r="L9" s="218">
        <v>368121756.86576486</v>
      </c>
    </row>
    <row r="10" spans="1:24" s="216" customFormat="1" ht="19.5" hidden="1" customHeight="1">
      <c r="A10" s="1080" t="s">
        <v>919</v>
      </c>
      <c r="B10" s="1080"/>
      <c r="C10" s="1080"/>
      <c r="D10" s="21"/>
      <c r="E10" s="217">
        <f>G10-H10-I10+L10</f>
        <v>7904744.8465281129</v>
      </c>
      <c r="F10" s="218">
        <f t="shared" si="0"/>
        <v>43921297.235137165</v>
      </c>
      <c r="G10" s="218">
        <v>444122840.59282225</v>
      </c>
      <c r="H10" s="218">
        <v>476703908.25929618</v>
      </c>
      <c r="I10" s="218">
        <v>392579056.56763297</v>
      </c>
      <c r="J10" s="218">
        <v>444122840.59282225</v>
      </c>
      <c r="K10" s="218">
        <v>425442382.2905829</v>
      </c>
      <c r="L10" s="218">
        <v>433064869.08063501</v>
      </c>
    </row>
    <row r="11" spans="1:24" s="181" customFormat="1" ht="13.7" hidden="1" customHeight="1">
      <c r="A11" s="1045" t="s">
        <v>920</v>
      </c>
      <c r="B11" s="1045"/>
      <c r="C11" s="1045"/>
      <c r="D11" s="177"/>
      <c r="E11" s="182">
        <f>G11-H11-I11+L11</f>
        <v>13253114.243250668</v>
      </c>
      <c r="F11" s="183">
        <f t="shared" si="0"/>
        <v>116080849.33516026</v>
      </c>
      <c r="G11" s="50">
        <v>468911586.1162464</v>
      </c>
      <c r="H11" s="50">
        <v>496488994.83943087</v>
      </c>
      <c r="I11" s="50">
        <v>340666948.07070595</v>
      </c>
      <c r="J11" s="50">
        <v>381497471.03714108</v>
      </c>
      <c r="K11" s="50">
        <v>456747797.40586621</v>
      </c>
      <c r="L11" s="50">
        <v>381497471.03714108</v>
      </c>
      <c r="M11" s="181">
        <f>E11-G11+H11</f>
        <v>40830522.966435134</v>
      </c>
      <c r="N11" s="181">
        <f>SUM(M11:M12,M14)</f>
        <v>40830522.966435134</v>
      </c>
      <c r="O11" s="181">
        <f>SUM(I11:I12,I14)</f>
        <v>1091025964.5804067</v>
      </c>
      <c r="P11" s="181">
        <f>SUM(L11:L12,J14)</f>
        <v>1277638155.0010252</v>
      </c>
    </row>
    <row r="12" spans="1:24" s="216" customFormat="1" ht="13.7" hidden="1" customHeight="1">
      <c r="A12" s="1080" t="s">
        <v>921</v>
      </c>
      <c r="B12" s="1080"/>
      <c r="C12" s="1080"/>
      <c r="D12" s="21"/>
      <c r="E12" s="182">
        <v>14454844.492673216</v>
      </c>
      <c r="F12" s="183">
        <f t="shared" ref="F12:F21" si="1">K12-L12-I12+J12</f>
        <v>17116280.581417322</v>
      </c>
      <c r="G12" s="50">
        <v>500920199.75254083</v>
      </c>
      <c r="H12" s="50">
        <v>529763432.86957943</v>
      </c>
      <c r="I12" s="50">
        <v>372508410.50904661</v>
      </c>
      <c r="J12" s="50">
        <v>415806488.11875683</v>
      </c>
      <c r="K12" s="50">
        <v>486513225.79257286</v>
      </c>
      <c r="L12" s="50">
        <v>512695022.82086575</v>
      </c>
      <c r="M12" s="181"/>
      <c r="N12" s="181"/>
      <c r="P12" s="462"/>
      <c r="Q12" s="462"/>
      <c r="S12" s="463"/>
    </row>
    <row r="13" spans="1:24" s="216" customFormat="1" ht="13.7" hidden="1" customHeight="1">
      <c r="A13" s="1080" t="s">
        <v>922</v>
      </c>
      <c r="B13" s="1080"/>
      <c r="C13" s="1080"/>
      <c r="D13" s="21"/>
      <c r="E13" s="182">
        <v>48012323.96469003</v>
      </c>
      <c r="F13" s="50">
        <f>I13*L13</f>
        <v>0</v>
      </c>
      <c r="G13" s="50">
        <v>558221856.29158294</v>
      </c>
      <c r="H13" s="50">
        <v>536794692.29690802</v>
      </c>
      <c r="I13" s="50">
        <f>M13*O13</f>
        <v>0</v>
      </c>
      <c r="J13" s="50">
        <f>M13*P13</f>
        <v>0</v>
      </c>
      <c r="K13" s="50">
        <v>543964047.44767296</v>
      </c>
      <c r="L13" s="50">
        <v>521734671.30878443</v>
      </c>
      <c r="M13" s="181"/>
      <c r="O13" s="216">
        <f>O11/N11</f>
        <v>26.720842284515633</v>
      </c>
      <c r="P13" s="216">
        <f>P11/N11</f>
        <v>31.291251303621848</v>
      </c>
    </row>
    <row r="14" spans="1:24" s="216" customFormat="1" ht="13.7" hidden="1" customHeight="1">
      <c r="A14" s="1045" t="s">
        <v>923</v>
      </c>
      <c r="B14" s="1045"/>
      <c r="C14" s="1045"/>
      <c r="D14" s="21"/>
      <c r="E14" s="182">
        <v>19969126.564971056</v>
      </c>
      <c r="F14" s="183">
        <f t="shared" si="1"/>
        <v>17061245.859237611</v>
      </c>
      <c r="G14" s="50">
        <v>568348194.85530281</v>
      </c>
      <c r="H14" s="50">
        <v>553974123.43269408</v>
      </c>
      <c r="I14" s="50">
        <v>377850606.00065422</v>
      </c>
      <c r="J14" s="50">
        <v>383445661.14301842</v>
      </c>
      <c r="K14" s="50">
        <v>553320612.47771573</v>
      </c>
      <c r="L14" s="50">
        <v>541854421.76084232</v>
      </c>
      <c r="M14" s="181"/>
      <c r="N14" s="181"/>
    </row>
    <row r="15" spans="1:24" s="216" customFormat="1" ht="13.7" hidden="1" customHeight="1">
      <c r="A15" s="1080" t="s">
        <v>924</v>
      </c>
      <c r="B15" s="1080"/>
      <c r="C15" s="1080"/>
      <c r="D15" s="21"/>
      <c r="E15" s="217">
        <f>G15-H15-I15+J15</f>
        <v>13222438.356170893</v>
      </c>
      <c r="F15" s="183">
        <f t="shared" si="1"/>
        <v>16736733.881813049</v>
      </c>
      <c r="G15" s="218">
        <v>554808898.00771308</v>
      </c>
      <c r="H15" s="218">
        <v>560070365.17429125</v>
      </c>
      <c r="I15" s="218">
        <v>408187718.46355063</v>
      </c>
      <c r="J15" s="218">
        <v>426671623.98629969</v>
      </c>
      <c r="K15" s="218">
        <v>542356053.41750383</v>
      </c>
      <c r="L15" s="218">
        <v>544103225.05843985</v>
      </c>
    </row>
    <row r="16" spans="1:24" s="216" customFormat="1" ht="15.75" hidden="1" customHeight="1">
      <c r="A16" s="1045" t="s">
        <v>925</v>
      </c>
      <c r="B16" s="1045"/>
      <c r="C16" s="1045"/>
      <c r="D16" s="21"/>
      <c r="E16" s="217">
        <v>22287714.91782742</v>
      </c>
      <c r="F16" s="183">
        <f t="shared" si="1"/>
        <v>18681418.268576264</v>
      </c>
      <c r="G16" s="218">
        <v>522478788.68525565</v>
      </c>
      <c r="H16" s="218">
        <v>496601977.69840121</v>
      </c>
      <c r="I16" s="218">
        <v>505889501.15825289</v>
      </c>
      <c r="J16" s="218">
        <v>502300405.08922678</v>
      </c>
      <c r="K16" s="218">
        <v>510638215.56337988</v>
      </c>
      <c r="L16" s="216">
        <v>488367701.22577751</v>
      </c>
    </row>
    <row r="17" spans="1:57" s="216" customFormat="1" ht="15.75" hidden="1" customHeight="1">
      <c r="A17" s="1045" t="s">
        <v>926</v>
      </c>
      <c r="B17" s="1045"/>
      <c r="C17" s="1045"/>
      <c r="D17" s="18"/>
      <c r="E17" s="194">
        <v>34724818.120765261</v>
      </c>
      <c r="F17" s="195">
        <f t="shared" si="1"/>
        <v>29003620.183644891</v>
      </c>
      <c r="G17" s="195">
        <v>568764615.59845173</v>
      </c>
      <c r="H17" s="453">
        <v>552869850.08385503</v>
      </c>
      <c r="I17" s="195">
        <v>578160728.5131588</v>
      </c>
      <c r="J17" s="195">
        <v>596990781.119326</v>
      </c>
      <c r="K17" s="195">
        <v>555783105.89894223</v>
      </c>
      <c r="L17" s="195">
        <v>545609538.32146454</v>
      </c>
    </row>
    <row r="18" spans="1:57" s="216" customFormat="1" ht="13.5" customHeight="1">
      <c r="A18" s="1045" t="s">
        <v>927</v>
      </c>
      <c r="B18" s="1045"/>
      <c r="C18" s="1045"/>
      <c r="D18" s="18"/>
      <c r="E18" s="195">
        <v>70097722.373816505</v>
      </c>
      <c r="F18" s="195">
        <f t="shared" si="1"/>
        <v>66034865.78458643</v>
      </c>
      <c r="G18" s="195">
        <v>615069412.16025329</v>
      </c>
      <c r="H18" s="195">
        <v>549122917.60196519</v>
      </c>
      <c r="I18" s="457">
        <v>539216484.37587118</v>
      </c>
      <c r="J18" s="457">
        <v>543367712.19140029</v>
      </c>
      <c r="K18" s="195">
        <v>599912595.01016188</v>
      </c>
      <c r="L18" s="195">
        <v>538028957.04110456</v>
      </c>
      <c r="M18" s="218"/>
    </row>
    <row r="19" spans="1:57" s="216" customFormat="1" ht="13.5" customHeight="1">
      <c r="A19" s="1045" t="s">
        <v>928</v>
      </c>
      <c r="B19" s="1045"/>
      <c r="C19" s="1045"/>
      <c r="D19" s="21"/>
      <c r="E19" s="194">
        <v>32819880.560770057</v>
      </c>
      <c r="F19" s="195">
        <f t="shared" si="1"/>
        <v>28916834.496417999</v>
      </c>
      <c r="G19" s="195">
        <v>563465019.88337076</v>
      </c>
      <c r="H19" s="453">
        <v>529032480.35362381</v>
      </c>
      <c r="I19" s="195">
        <v>472749175.82649487</v>
      </c>
      <c r="J19" s="195">
        <v>471136516.85751724</v>
      </c>
      <c r="K19" s="195">
        <v>550945764.66523361</v>
      </c>
      <c r="L19" s="195">
        <v>520416271.19983798</v>
      </c>
      <c r="M19" s="218"/>
    </row>
    <row r="20" spans="1:57" s="216" customFormat="1" ht="13.5" customHeight="1">
      <c r="A20" s="1045" t="s">
        <v>929</v>
      </c>
      <c r="B20" s="1045"/>
      <c r="C20" s="1045"/>
      <c r="D20" s="21"/>
      <c r="E20" s="194">
        <v>36263921.156482995</v>
      </c>
      <c r="F20" s="195">
        <f t="shared" si="1"/>
        <v>31397360.827279449</v>
      </c>
      <c r="G20" s="195">
        <v>546872863.31227148</v>
      </c>
      <c r="H20" s="453">
        <v>529869670.19716972</v>
      </c>
      <c r="I20" s="195">
        <v>453305260.32758641</v>
      </c>
      <c r="J20" s="195">
        <v>472565988.36896724</v>
      </c>
      <c r="K20" s="195">
        <v>532889980.9688617</v>
      </c>
      <c r="L20" s="195">
        <v>520753348.18296307</v>
      </c>
      <c r="M20" s="218"/>
    </row>
    <row r="21" spans="1:57" s="216" customFormat="1" ht="13.5" customHeight="1">
      <c r="A21" s="1045" t="s">
        <v>930</v>
      </c>
      <c r="B21" s="1045"/>
      <c r="C21" s="1045"/>
      <c r="D21" s="21"/>
      <c r="E21" s="194">
        <v>40125093.407908604</v>
      </c>
      <c r="F21" s="195">
        <f t="shared" si="1"/>
        <v>36914929.027811348</v>
      </c>
      <c r="G21" s="195">
        <v>587953906.54716015</v>
      </c>
      <c r="H21" s="453">
        <v>565869419.78643441</v>
      </c>
      <c r="I21" s="195">
        <v>449083899.65039593</v>
      </c>
      <c r="J21" s="195">
        <v>467124506.29757822</v>
      </c>
      <c r="K21" s="195">
        <v>575586969.45956361</v>
      </c>
      <c r="L21" s="195">
        <v>556712647.07893455</v>
      </c>
      <c r="M21" s="218"/>
    </row>
    <row r="22" spans="1:57" s="216" customFormat="1" ht="14.25" customHeight="1">
      <c r="A22" s="1045" t="s">
        <v>931</v>
      </c>
      <c r="B22" s="1045"/>
      <c r="C22" s="1045"/>
      <c r="D22" s="21"/>
      <c r="E22" s="194">
        <v>29604160.344714176</v>
      </c>
      <c r="F22" s="195">
        <f t="shared" ref="F22" si="2">K22-L22-I22+J22</f>
        <v>26410463.285059333</v>
      </c>
      <c r="G22" s="195">
        <v>571689307.08830655</v>
      </c>
      <c r="H22" s="453">
        <v>554076930.49204898</v>
      </c>
      <c r="I22" s="195">
        <v>501070753.58251137</v>
      </c>
      <c r="J22" s="195">
        <v>513062537.33096856</v>
      </c>
      <c r="K22" s="195">
        <v>557368066.55468881</v>
      </c>
      <c r="L22" s="195">
        <v>542949387.01808667</v>
      </c>
      <c r="M22" s="218"/>
    </row>
    <row r="23" spans="1:57" s="41" customFormat="1" ht="13.7" customHeight="1">
      <c r="A23" s="1045" t="s">
        <v>19</v>
      </c>
      <c r="B23" s="1045"/>
      <c r="C23" s="1045"/>
      <c r="D23" s="2"/>
      <c r="E23" s="198"/>
      <c r="F23" s="453"/>
      <c r="G23" s="198"/>
      <c r="H23" s="198"/>
      <c r="I23" s="198"/>
      <c r="J23" s="198"/>
      <c r="K23" s="198"/>
      <c r="L23" s="301"/>
    </row>
    <row r="24" spans="1:57" s="43" customFormat="1" ht="13.7" customHeight="1">
      <c r="A24" s="102"/>
      <c r="B24" s="42" t="s">
        <v>932</v>
      </c>
      <c r="C24" s="102"/>
      <c r="D24" s="46"/>
      <c r="E24" s="198">
        <v>4540822.9031163417</v>
      </c>
      <c r="F24" s="197">
        <f t="shared" ref="F24:F62" si="3">K24-L24-I24+J24</f>
        <v>4991981.9492879361</v>
      </c>
      <c r="G24" s="454">
        <v>147152320.00091738</v>
      </c>
      <c r="H24" s="198">
        <v>136895945.51930538</v>
      </c>
      <c r="I24" s="198">
        <v>54216927.490676224</v>
      </c>
      <c r="J24" s="198">
        <v>48501375.912180766</v>
      </c>
      <c r="K24" s="198">
        <v>146142652.88923618</v>
      </c>
      <c r="L24" s="198">
        <v>135435119.36145279</v>
      </c>
      <c r="M24" s="220"/>
      <c r="N24" s="50"/>
      <c r="O24" s="50"/>
      <c r="P24" s="50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</row>
    <row r="25" spans="1:57" s="43" customFormat="1" ht="13.7" customHeight="1">
      <c r="A25" s="102"/>
      <c r="B25" s="42" t="s">
        <v>933</v>
      </c>
      <c r="C25" s="102"/>
      <c r="D25" s="46"/>
      <c r="E25" s="198">
        <v>3429553.2239312218</v>
      </c>
      <c r="F25" s="197">
        <f t="shared" si="3"/>
        <v>3444080.7918603942</v>
      </c>
      <c r="G25" s="454">
        <v>83702099.450802833</v>
      </c>
      <c r="H25" s="198">
        <v>83133061.157749146</v>
      </c>
      <c r="I25" s="198">
        <v>42349812.120659634</v>
      </c>
      <c r="J25" s="198">
        <v>45210327.051537223</v>
      </c>
      <c r="K25" s="198">
        <v>82374578.385321617</v>
      </c>
      <c r="L25" s="198">
        <v>81791012.524338812</v>
      </c>
      <c r="M25" s="220"/>
      <c r="N25" s="220"/>
      <c r="O25" s="220"/>
      <c r="P25" s="220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</row>
    <row r="26" spans="1:57" s="43" customFormat="1" ht="13.7" customHeight="1">
      <c r="A26" s="102"/>
      <c r="B26" s="42" t="s">
        <v>934</v>
      </c>
      <c r="C26" s="102"/>
      <c r="D26" s="46"/>
      <c r="E26" s="198">
        <v>6183586.6674496876</v>
      </c>
      <c r="F26" s="197">
        <f t="shared" si="3"/>
        <v>5822227.3517461866</v>
      </c>
      <c r="G26" s="454">
        <v>119063702.68419144</v>
      </c>
      <c r="H26" s="198">
        <v>116475371.8989929</v>
      </c>
      <c r="I26" s="198">
        <v>74308651.832135871</v>
      </c>
      <c r="J26" s="198">
        <v>77903907.714387104</v>
      </c>
      <c r="K26" s="198">
        <v>116870226.47922269</v>
      </c>
      <c r="L26" s="198">
        <v>114643255.00972773</v>
      </c>
      <c r="M26" s="220"/>
      <c r="N26" s="220"/>
      <c r="O26" s="220"/>
      <c r="P26" s="220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</row>
    <row r="27" spans="1:57" s="43" customFormat="1" ht="13.7" customHeight="1">
      <c r="A27" s="102"/>
      <c r="B27" s="42" t="s">
        <v>935</v>
      </c>
      <c r="C27" s="102"/>
      <c r="D27" s="46"/>
      <c r="E27" s="198">
        <v>2464168.2889363449</v>
      </c>
      <c r="F27" s="197">
        <f t="shared" si="3"/>
        <v>2346189.2214669064</v>
      </c>
      <c r="G27" s="454">
        <v>65409295.625502042</v>
      </c>
      <c r="H27" s="198">
        <v>63800536.906952649</v>
      </c>
      <c r="I27" s="198">
        <v>44880878.457161911</v>
      </c>
      <c r="J27" s="198">
        <v>45736288.02754885</v>
      </c>
      <c r="K27" s="198">
        <v>64544881.971516877</v>
      </c>
      <c r="L27" s="198">
        <v>63054102.32043691</v>
      </c>
      <c r="M27" s="220"/>
      <c r="N27" s="220"/>
      <c r="O27" s="220"/>
      <c r="P27" s="220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</row>
    <row r="28" spans="1:57" s="43" customFormat="1" ht="13.7" customHeight="1">
      <c r="A28" s="102"/>
      <c r="B28" s="42" t="s">
        <v>936</v>
      </c>
      <c r="C28" s="102"/>
      <c r="D28" s="46"/>
      <c r="E28" s="198">
        <v>6624997.526280609</v>
      </c>
      <c r="F28" s="197">
        <f t="shared" si="3"/>
        <v>6653403.9456964433</v>
      </c>
      <c r="G28" s="454">
        <v>74028385.930892885</v>
      </c>
      <c r="H28" s="198">
        <v>70885029.319048509</v>
      </c>
      <c r="I28" s="198">
        <v>74610532.22687757</v>
      </c>
      <c r="J28" s="198">
        <v>78092173.141313776</v>
      </c>
      <c r="K28" s="198">
        <v>70428940.754390344</v>
      </c>
      <c r="L28" s="198">
        <v>67257177.723130107</v>
      </c>
      <c r="M28" s="220"/>
      <c r="N28" s="220"/>
      <c r="O28" s="220"/>
      <c r="P28" s="220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</row>
    <row r="29" spans="1:57" s="43" customFormat="1" ht="13.7" customHeight="1">
      <c r="A29" s="102"/>
      <c r="B29" s="42" t="s">
        <v>937</v>
      </c>
      <c r="C29" s="102"/>
      <c r="D29" s="46"/>
      <c r="E29" s="198">
        <v>6361031.7349999994</v>
      </c>
      <c r="F29" s="197">
        <f t="shared" si="3"/>
        <v>3152580.0250000358</v>
      </c>
      <c r="G29" s="454">
        <v>82333503.396000013</v>
      </c>
      <c r="H29" s="198">
        <v>82886985.689999998</v>
      </c>
      <c r="I29" s="198">
        <v>210703951.45499998</v>
      </c>
      <c r="J29" s="198">
        <v>217618465.48400003</v>
      </c>
      <c r="K29" s="198">
        <v>77006786.075000003</v>
      </c>
      <c r="L29" s="198">
        <v>80768720.079000011</v>
      </c>
      <c r="M29" s="220"/>
      <c r="N29" s="220"/>
      <c r="O29" s="220"/>
      <c r="P29" s="220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</row>
    <row r="30" spans="1:57" s="43" customFormat="1" ht="13.7" customHeight="1">
      <c r="A30" s="1045" t="s">
        <v>20</v>
      </c>
      <c r="B30" s="1045"/>
      <c r="C30" s="1045"/>
      <c r="D30" s="2"/>
      <c r="E30" s="198"/>
      <c r="F30" s="198"/>
      <c r="G30" s="461"/>
      <c r="H30" s="198"/>
      <c r="I30" s="198"/>
      <c r="J30" s="198"/>
      <c r="K30" s="198"/>
      <c r="L30" s="198"/>
      <c r="M30" s="220"/>
      <c r="N30" s="220"/>
      <c r="O30" s="220"/>
      <c r="P30" s="220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</row>
    <row r="31" spans="1:57" s="43" customFormat="1" ht="13.7" customHeight="1">
      <c r="A31" s="102"/>
      <c r="B31" s="62" t="s">
        <v>490</v>
      </c>
      <c r="C31" s="102"/>
      <c r="D31" s="46"/>
      <c r="E31" s="198">
        <v>-2544413.0049232855</v>
      </c>
      <c r="F31" s="197">
        <f t="shared" si="3"/>
        <v>-2300093.4306825101</v>
      </c>
      <c r="G31" s="454">
        <v>5638447.365482674</v>
      </c>
      <c r="H31" s="198">
        <v>20299604.871639807</v>
      </c>
      <c r="I31" s="198">
        <v>16261137.133901734</v>
      </c>
      <c r="J31" s="198">
        <v>28377881.635135561</v>
      </c>
      <c r="K31" s="198">
        <v>5381529.6247554552</v>
      </c>
      <c r="L31" s="198">
        <v>19798367.556671791</v>
      </c>
      <c r="M31" s="220"/>
      <c r="N31" s="220"/>
      <c r="O31" s="220"/>
      <c r="P31" s="220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</row>
    <row r="32" spans="1:57" s="43" customFormat="1" ht="13.7" customHeight="1">
      <c r="A32" s="102"/>
      <c r="B32" s="62" t="s">
        <v>491</v>
      </c>
      <c r="C32" s="102"/>
      <c r="D32" s="46"/>
      <c r="E32" s="198">
        <v>399577.33217071067</v>
      </c>
      <c r="F32" s="197">
        <f t="shared" si="3"/>
        <v>400978.89041752182</v>
      </c>
      <c r="G32" s="454">
        <v>12842632.1421974</v>
      </c>
      <c r="H32" s="198">
        <v>12885096.770651452</v>
      </c>
      <c r="I32" s="198">
        <v>2379296.2323254729</v>
      </c>
      <c r="J32" s="198">
        <v>2821338.1929502478</v>
      </c>
      <c r="K32" s="198">
        <v>12746938.012312764</v>
      </c>
      <c r="L32" s="198">
        <v>12788001.082520017</v>
      </c>
      <c r="M32" s="220"/>
      <c r="N32" s="220"/>
      <c r="O32" s="220"/>
      <c r="P32" s="220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</row>
    <row r="33" spans="1:57" s="43" customFormat="1" ht="13.7" customHeight="1">
      <c r="A33" s="42"/>
      <c r="B33" s="62" t="s">
        <v>492</v>
      </c>
      <c r="C33" s="42"/>
      <c r="D33" s="46"/>
      <c r="E33" s="198">
        <v>2178136.1712248721</v>
      </c>
      <c r="F33" s="197">
        <f t="shared" si="3"/>
        <v>2332439.6062352285</v>
      </c>
      <c r="G33" s="454">
        <v>33343089.002217229</v>
      </c>
      <c r="H33" s="198">
        <v>31270490.727246623</v>
      </c>
      <c r="I33" s="198">
        <v>8192074.6616171887</v>
      </c>
      <c r="J33" s="198">
        <v>8297612.5578714563</v>
      </c>
      <c r="K33" s="198">
        <v>33060862.190124121</v>
      </c>
      <c r="L33" s="198">
        <v>30833960.48014316</v>
      </c>
      <c r="M33" s="220"/>
      <c r="N33" s="220"/>
      <c r="O33" s="220"/>
      <c r="P33" s="220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</row>
    <row r="34" spans="1:57" s="43" customFormat="1" ht="13.7" customHeight="1">
      <c r="A34" s="42"/>
      <c r="B34" s="62" t="s">
        <v>493</v>
      </c>
      <c r="C34" s="42"/>
      <c r="D34" s="46"/>
      <c r="E34" s="198">
        <v>4184544.3968641157</v>
      </c>
      <c r="F34" s="197">
        <f t="shared" si="3"/>
        <v>4342454.035678599</v>
      </c>
      <c r="G34" s="454">
        <v>76561349.795317605</v>
      </c>
      <c r="H34" s="198">
        <v>73292133.12294592</v>
      </c>
      <c r="I34" s="198">
        <v>26141555.612372242</v>
      </c>
      <c r="J34" s="198">
        <v>27056883.336864602</v>
      </c>
      <c r="K34" s="198">
        <v>75830684.968943134</v>
      </c>
      <c r="L34" s="198">
        <v>72403558.657756895</v>
      </c>
      <c r="M34" s="220"/>
      <c r="N34" s="220"/>
      <c r="O34" s="220"/>
      <c r="P34" s="220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</row>
    <row r="35" spans="1:57" s="43" customFormat="1" ht="13.7" customHeight="1">
      <c r="A35" s="42"/>
      <c r="B35" s="62" t="s">
        <v>494</v>
      </c>
      <c r="C35" s="42"/>
      <c r="D35" s="46"/>
      <c r="E35" s="198">
        <v>2355073.4335795655</v>
      </c>
      <c r="F35" s="197">
        <f t="shared" si="3"/>
        <v>2314976.9463382885</v>
      </c>
      <c r="G35" s="454">
        <v>64737194.379113354</v>
      </c>
      <c r="H35" s="198">
        <v>60989858.485405631</v>
      </c>
      <c r="I35" s="198">
        <v>42757390.528886721</v>
      </c>
      <c r="J35" s="198">
        <v>41365128.06875857</v>
      </c>
      <c r="K35" s="198">
        <v>63834284.028296843</v>
      </c>
      <c r="L35" s="198">
        <v>60127044.621830404</v>
      </c>
      <c r="M35" s="220"/>
      <c r="N35" s="220"/>
      <c r="O35" s="220"/>
      <c r="P35" s="220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</row>
    <row r="36" spans="1:57" s="43" customFormat="1" ht="13.7" customHeight="1">
      <c r="A36" s="42"/>
      <c r="B36" s="62" t="s">
        <v>495</v>
      </c>
      <c r="C36" s="42"/>
      <c r="D36" s="46"/>
      <c r="E36" s="198">
        <v>4487337.3531851778</v>
      </c>
      <c r="F36" s="197">
        <f t="shared" si="3"/>
        <v>4217100.2868558764</v>
      </c>
      <c r="G36" s="454">
        <v>104656176.23518822</v>
      </c>
      <c r="H36" s="198">
        <v>97081142.601883635</v>
      </c>
      <c r="I36" s="198">
        <v>54553474.172988169</v>
      </c>
      <c r="J36" s="198">
        <v>51465777.892868765</v>
      </c>
      <c r="K36" s="198">
        <v>102800342.48814912</v>
      </c>
      <c r="L36" s="198">
        <v>95495545.921173841</v>
      </c>
      <c r="M36" s="220"/>
      <c r="N36" s="220"/>
      <c r="O36" s="220"/>
      <c r="P36" s="220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</row>
    <row r="37" spans="1:57" s="43" customFormat="1" ht="13.7" customHeight="1">
      <c r="A37" s="42"/>
      <c r="B37" s="62" t="s">
        <v>496</v>
      </c>
      <c r="C37" s="42"/>
      <c r="D37" s="46"/>
      <c r="E37" s="198">
        <v>4087210.8199719042</v>
      </c>
      <c r="F37" s="197">
        <f t="shared" si="3"/>
        <v>3736606.9152982086</v>
      </c>
      <c r="G37" s="454">
        <v>65714312.747052766</v>
      </c>
      <c r="H37" s="198">
        <v>58299618.718701325</v>
      </c>
      <c r="I37" s="198">
        <v>39511421.027581245</v>
      </c>
      <c r="J37" s="198">
        <v>36183937.819201723</v>
      </c>
      <c r="K37" s="198">
        <v>64505643.739168905</v>
      </c>
      <c r="L37" s="198">
        <v>57441553.615491174</v>
      </c>
      <c r="M37" s="220"/>
      <c r="N37" s="220"/>
      <c r="O37" s="220"/>
      <c r="P37" s="220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</row>
    <row r="38" spans="1:57" s="43" customFormat="1" ht="13.7" customHeight="1">
      <c r="A38" s="42"/>
      <c r="B38" s="62" t="s">
        <v>497</v>
      </c>
      <c r="C38" s="42"/>
      <c r="D38" s="46"/>
      <c r="E38" s="198">
        <v>3405283.0756411529</v>
      </c>
      <c r="F38" s="197">
        <f t="shared" si="3"/>
        <v>2964495.2049163878</v>
      </c>
      <c r="G38" s="454">
        <v>51727261.47973717</v>
      </c>
      <c r="H38" s="198">
        <v>50407569.152574368</v>
      </c>
      <c r="I38" s="198">
        <v>50475984.664838426</v>
      </c>
      <c r="J38" s="198">
        <v>52561575.413316794</v>
      </c>
      <c r="K38" s="198">
        <v>50293244.083937138</v>
      </c>
      <c r="L38" s="198">
        <v>49414339.627499118</v>
      </c>
      <c r="M38" s="220"/>
      <c r="N38" s="220"/>
      <c r="O38" s="220"/>
      <c r="P38" s="220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</row>
    <row r="39" spans="1:57" s="43" customFormat="1" ht="13.7" customHeight="1">
      <c r="A39" s="42"/>
      <c r="B39" s="62" t="s">
        <v>498</v>
      </c>
      <c r="C39" s="42"/>
      <c r="D39" s="46"/>
      <c r="E39" s="198">
        <v>6077738.3150000004</v>
      </c>
      <c r="F39" s="197">
        <f t="shared" si="3"/>
        <v>6256238.0159999579</v>
      </c>
      <c r="G39" s="454">
        <v>70793151.666000009</v>
      </c>
      <c r="H39" s="198">
        <v>64246084.550000004</v>
      </c>
      <c r="I39" s="198">
        <v>97714944.584000006</v>
      </c>
      <c r="J39" s="198">
        <v>97245615.782999977</v>
      </c>
      <c r="K39" s="198">
        <v>68121370.905000001</v>
      </c>
      <c r="L39" s="198">
        <v>61395804.088000007</v>
      </c>
      <c r="M39" s="220"/>
      <c r="N39" s="220"/>
      <c r="O39" s="220"/>
      <c r="P39" s="220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</row>
    <row r="40" spans="1:57" s="43" customFormat="1" ht="13.7" customHeight="1">
      <c r="A40" s="42"/>
      <c r="B40" s="62" t="s">
        <v>435</v>
      </c>
      <c r="C40" s="42"/>
      <c r="D40" s="46"/>
      <c r="E40" s="198">
        <v>4973672.4519999996</v>
      </c>
      <c r="F40" s="197">
        <f t="shared" si="3"/>
        <v>2145266.8140000403</v>
      </c>
      <c r="G40" s="454">
        <v>85675692.275999993</v>
      </c>
      <c r="H40" s="198">
        <v>85305331.491000012</v>
      </c>
      <c r="I40" s="198">
        <v>163083474.96399999</v>
      </c>
      <c r="J40" s="198">
        <v>167686786.63100001</v>
      </c>
      <c r="K40" s="198">
        <v>80793166.513999999</v>
      </c>
      <c r="L40" s="198">
        <v>83251211.366999999</v>
      </c>
      <c r="M40" s="220"/>
      <c r="N40" s="220"/>
      <c r="O40" s="220"/>
      <c r="P40" s="220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</row>
    <row r="41" spans="1:57" s="43" customFormat="1" ht="13.7" customHeight="1">
      <c r="A41" s="1045" t="s">
        <v>21</v>
      </c>
      <c r="B41" s="1045"/>
      <c r="C41" s="1045"/>
      <c r="D41" s="46"/>
      <c r="E41" s="198"/>
      <c r="F41" s="198"/>
      <c r="G41" s="461"/>
      <c r="H41" s="198"/>
      <c r="I41" s="198"/>
      <c r="J41" s="198"/>
      <c r="K41" s="198"/>
      <c r="L41" s="198"/>
      <c r="M41" s="220"/>
      <c r="N41" s="220"/>
      <c r="O41" s="220"/>
      <c r="P41" s="220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</row>
    <row r="42" spans="1:57" s="43" customFormat="1" ht="13.7" customHeight="1">
      <c r="A42" s="42"/>
      <c r="B42" s="62" t="s">
        <v>490</v>
      </c>
      <c r="C42" s="42"/>
      <c r="D42" s="46"/>
      <c r="E42" s="198">
        <v>-3900711.8289633538</v>
      </c>
      <c r="F42" s="197">
        <f t="shared" si="3"/>
        <v>-3790118.68168566</v>
      </c>
      <c r="G42" s="454">
        <v>14820285.270953221</v>
      </c>
      <c r="H42" s="198">
        <v>15446214.665576126</v>
      </c>
      <c r="I42" s="198">
        <v>13317547.326713394</v>
      </c>
      <c r="J42" s="198">
        <v>10042764.892372943</v>
      </c>
      <c r="K42" s="198">
        <v>14361789.974885473</v>
      </c>
      <c r="L42" s="198">
        <v>14877126.222230682</v>
      </c>
      <c r="M42" s="220"/>
      <c r="N42" s="220"/>
      <c r="O42" s="220"/>
      <c r="P42" s="220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</row>
    <row r="43" spans="1:57" s="43" customFormat="1" ht="13.7" customHeight="1">
      <c r="A43" s="42"/>
      <c r="B43" s="62" t="s">
        <v>491</v>
      </c>
      <c r="C43" s="42"/>
      <c r="D43" s="46"/>
      <c r="E43" s="198">
        <v>597034.08561203931</v>
      </c>
      <c r="F43" s="197">
        <f t="shared" si="3"/>
        <v>548516.41856718995</v>
      </c>
      <c r="G43" s="454">
        <v>14493871.350043384</v>
      </c>
      <c r="H43" s="198">
        <v>12742336.167704323</v>
      </c>
      <c r="I43" s="198">
        <v>4430397.3636695407</v>
      </c>
      <c r="J43" s="198">
        <v>3275896.2669425346</v>
      </c>
      <c r="K43" s="198">
        <v>14259853.174354982</v>
      </c>
      <c r="L43" s="198">
        <v>12556835.659060786</v>
      </c>
      <c r="M43" s="220"/>
      <c r="N43" s="220"/>
      <c r="O43" s="220"/>
      <c r="P43" s="220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</row>
    <row r="44" spans="1:57" s="43" customFormat="1" ht="13.7" customHeight="1">
      <c r="A44" s="42"/>
      <c r="B44" s="62" t="s">
        <v>492</v>
      </c>
      <c r="C44" s="42"/>
      <c r="D44" s="46"/>
      <c r="E44" s="198">
        <v>2397999.7541936575</v>
      </c>
      <c r="F44" s="197">
        <f t="shared" si="3"/>
        <v>2043625.5017740447</v>
      </c>
      <c r="G44" s="454">
        <v>38239782.035494424</v>
      </c>
      <c r="H44" s="198">
        <v>34143114.054541513</v>
      </c>
      <c r="I44" s="198">
        <v>11276152.753669776</v>
      </c>
      <c r="J44" s="198">
        <v>9577484.526910523</v>
      </c>
      <c r="K44" s="198">
        <v>37510158.26055035</v>
      </c>
      <c r="L44" s="198">
        <v>33767864.532017052</v>
      </c>
      <c r="M44" s="220"/>
      <c r="N44" s="220"/>
      <c r="O44" s="220"/>
      <c r="P44" s="220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</row>
    <row r="45" spans="1:57" s="43" customFormat="1" ht="13.7" customHeight="1">
      <c r="A45" s="102"/>
      <c r="B45" s="62" t="s">
        <v>493</v>
      </c>
      <c r="C45" s="102"/>
      <c r="D45" s="46"/>
      <c r="E45" s="198">
        <v>3791152.3966444759</v>
      </c>
      <c r="F45" s="197">
        <f t="shared" si="3"/>
        <v>3954473.2603663653</v>
      </c>
      <c r="G45" s="454">
        <v>71610920.836399257</v>
      </c>
      <c r="H45" s="198">
        <v>67235972.565691277</v>
      </c>
      <c r="I45" s="198">
        <v>25294606.812201507</v>
      </c>
      <c r="J45" s="198">
        <v>24710810.938137963</v>
      </c>
      <c r="K45" s="198">
        <v>70961883.84181118</v>
      </c>
      <c r="L45" s="198">
        <v>66423614.707381271</v>
      </c>
      <c r="M45" s="220"/>
      <c r="N45" s="220"/>
      <c r="O45" s="220"/>
      <c r="P45" s="220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</row>
    <row r="46" spans="1:57" s="43" customFormat="1" ht="13.7" customHeight="1">
      <c r="A46" s="102"/>
      <c r="B46" s="62" t="s">
        <v>494</v>
      </c>
      <c r="C46" s="102"/>
      <c r="D46" s="46"/>
      <c r="E46" s="198">
        <v>2238337.7891922342</v>
      </c>
      <c r="F46" s="197">
        <f t="shared" si="3"/>
        <v>2261532.3971584812</v>
      </c>
      <c r="G46" s="454">
        <v>66633329.562768199</v>
      </c>
      <c r="H46" s="198">
        <v>61387348.157512635</v>
      </c>
      <c r="I46" s="198">
        <v>44254787.361408599</v>
      </c>
      <c r="J46" s="198">
        <v>41247143.745345265</v>
      </c>
      <c r="K46" s="198">
        <v>65759534.220026061</v>
      </c>
      <c r="L46" s="198">
        <v>60490358.206804246</v>
      </c>
      <c r="M46" s="220"/>
      <c r="N46" s="220"/>
      <c r="O46" s="220"/>
      <c r="P46" s="220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</row>
    <row r="47" spans="1:57" s="43" customFormat="1" ht="13.7" customHeight="1">
      <c r="A47" s="102"/>
      <c r="B47" s="62" t="s">
        <v>495</v>
      </c>
      <c r="C47" s="102"/>
      <c r="D47" s="46"/>
      <c r="E47" s="198">
        <v>4866062.24234364</v>
      </c>
      <c r="F47" s="197">
        <f t="shared" si="3"/>
        <v>4841100.081866987</v>
      </c>
      <c r="G47" s="454">
        <v>104325367.78037414</v>
      </c>
      <c r="H47" s="198">
        <v>102351969.49276416</v>
      </c>
      <c r="I47" s="198">
        <v>57081530.881277941</v>
      </c>
      <c r="J47" s="198">
        <v>59974194.836011603</v>
      </c>
      <c r="K47" s="198">
        <v>102514831.23363489</v>
      </c>
      <c r="L47" s="198">
        <v>100566395.10650156</v>
      </c>
      <c r="M47" s="220"/>
      <c r="N47" s="220"/>
      <c r="O47" s="220"/>
      <c r="P47" s="220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</row>
    <row r="48" spans="1:57" s="43" customFormat="1" ht="13.7" customHeight="1">
      <c r="A48" s="102"/>
      <c r="B48" s="62" t="s">
        <v>496</v>
      </c>
      <c r="C48" s="102"/>
      <c r="D48" s="46"/>
      <c r="E48" s="198">
        <v>3756000.1249411656</v>
      </c>
      <c r="F48" s="197">
        <f t="shared" si="3"/>
        <v>3653205.6567522176</v>
      </c>
      <c r="G48" s="454">
        <v>53850403.074275345</v>
      </c>
      <c r="H48" s="198">
        <v>53619476.3252661</v>
      </c>
      <c r="I48" s="198">
        <v>31595576.53140166</v>
      </c>
      <c r="J48" s="198">
        <v>35120649.907333598</v>
      </c>
      <c r="K48" s="198">
        <v>53119378.349783093</v>
      </c>
      <c r="L48" s="198">
        <v>52991246.068962812</v>
      </c>
      <c r="M48" s="220"/>
      <c r="N48" s="220"/>
      <c r="O48" s="220"/>
      <c r="P48" s="220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</row>
    <row r="49" spans="1:57" s="43" customFormat="1" ht="13.7" customHeight="1">
      <c r="A49" s="102"/>
      <c r="B49" s="62" t="s">
        <v>497</v>
      </c>
      <c r="C49" s="102"/>
      <c r="D49" s="46"/>
      <c r="E49" s="198">
        <v>4440534.7217503581</v>
      </c>
      <c r="F49" s="197">
        <f t="shared" si="3"/>
        <v>3701038.0932580307</v>
      </c>
      <c r="G49" s="454">
        <v>51320732.154998317</v>
      </c>
      <c r="H49" s="198">
        <v>50466447.132992506</v>
      </c>
      <c r="I49" s="198">
        <v>49007394.630168773</v>
      </c>
      <c r="J49" s="198">
        <v>52593644.329913341</v>
      </c>
      <c r="K49" s="198">
        <v>49476607.698641419</v>
      </c>
      <c r="L49" s="198">
        <v>49361819.305127956</v>
      </c>
      <c r="M49" s="220"/>
      <c r="N49" s="220"/>
      <c r="O49" s="220"/>
      <c r="P49" s="220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</row>
    <row r="50" spans="1:57" s="43" customFormat="1" ht="13.7" customHeight="1">
      <c r="A50" s="102"/>
      <c r="B50" s="62" t="s">
        <v>498</v>
      </c>
      <c r="C50" s="102"/>
      <c r="D50" s="46"/>
      <c r="E50" s="198">
        <v>6170770.7160000009</v>
      </c>
      <c r="F50" s="197">
        <f t="shared" si="3"/>
        <v>5130951.0139999986</v>
      </c>
      <c r="G50" s="454">
        <v>76441512.250000015</v>
      </c>
      <c r="H50" s="198">
        <v>72599694.678000018</v>
      </c>
      <c r="I50" s="198">
        <v>102755951.97800003</v>
      </c>
      <c r="J50" s="198">
        <v>105084905.12200001</v>
      </c>
      <c r="K50" s="198">
        <v>74382786.873000026</v>
      </c>
      <c r="L50" s="198">
        <v>71580789.003000006</v>
      </c>
      <c r="M50" s="220"/>
      <c r="N50" s="220"/>
      <c r="O50" s="220"/>
      <c r="P50" s="220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</row>
    <row r="51" spans="1:57" s="43" customFormat="1" ht="13.7" customHeight="1">
      <c r="A51" s="102"/>
      <c r="B51" s="62" t="s">
        <v>435</v>
      </c>
      <c r="C51" s="102"/>
      <c r="D51" s="46"/>
      <c r="E51" s="198">
        <v>5246980.3429999994</v>
      </c>
      <c r="F51" s="197">
        <f t="shared" si="3"/>
        <v>4066139.5430000126</v>
      </c>
      <c r="G51" s="454">
        <v>79953102.773000002</v>
      </c>
      <c r="H51" s="198">
        <v>84084357.252000004</v>
      </c>
      <c r="I51" s="198">
        <v>162056807.94400001</v>
      </c>
      <c r="J51" s="198">
        <v>171435042.766</v>
      </c>
      <c r="K51" s="198">
        <v>75021242.928000003</v>
      </c>
      <c r="L51" s="198">
        <v>80333338.207000002</v>
      </c>
      <c r="M51" s="220"/>
      <c r="N51" s="220"/>
      <c r="O51" s="220"/>
      <c r="P51" s="220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</row>
    <row r="52" spans="1:57" s="43" customFormat="1" ht="13.7" customHeight="1">
      <c r="A52" s="1045" t="s">
        <v>22</v>
      </c>
      <c r="B52" s="1045"/>
      <c r="C52" s="1045"/>
      <c r="D52" s="2"/>
      <c r="E52" s="198"/>
      <c r="F52" s="198"/>
      <c r="G52" s="461"/>
      <c r="H52" s="198"/>
      <c r="I52" s="198"/>
      <c r="J52" s="198"/>
      <c r="K52" s="198"/>
      <c r="L52" s="198"/>
      <c r="M52" s="220"/>
      <c r="N52" s="220"/>
      <c r="O52" s="220"/>
      <c r="P52" s="220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</row>
    <row r="53" spans="1:57" s="43" customFormat="1" ht="13.7" customHeight="1">
      <c r="A53" s="44"/>
      <c r="B53" s="62" t="s">
        <v>490</v>
      </c>
      <c r="C53" s="44"/>
      <c r="D53" s="231"/>
      <c r="E53" s="198">
        <v>726623.61836134456</v>
      </c>
      <c r="F53" s="197">
        <f t="shared" si="3"/>
        <v>687069.52746446757</v>
      </c>
      <c r="G53" s="454">
        <v>19538484.227519035</v>
      </c>
      <c r="H53" s="198">
        <v>17623759.632080637</v>
      </c>
      <c r="I53" s="198">
        <v>1744582.6125686986</v>
      </c>
      <c r="J53" s="198">
        <v>556481.63549165358</v>
      </c>
      <c r="K53" s="198">
        <v>19462305.402217139</v>
      </c>
      <c r="L53" s="198">
        <v>17587134.897675626</v>
      </c>
      <c r="M53" s="220"/>
      <c r="N53" s="220"/>
      <c r="O53" s="220"/>
      <c r="P53" s="220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</row>
    <row r="54" spans="1:57" s="43" customFormat="1" ht="13.7" customHeight="1">
      <c r="A54" s="6"/>
      <c r="B54" s="62" t="s">
        <v>491</v>
      </c>
      <c r="C54" s="6"/>
      <c r="D54" s="2"/>
      <c r="E54" s="198">
        <v>1242528.9719435778</v>
      </c>
      <c r="F54" s="197">
        <f t="shared" si="3"/>
        <v>1254128.7262652647</v>
      </c>
      <c r="G54" s="454">
        <v>17700163.257859375</v>
      </c>
      <c r="H54" s="198">
        <v>15797699.81259284</v>
      </c>
      <c r="I54" s="198">
        <v>2003883.4334004128</v>
      </c>
      <c r="J54" s="198">
        <v>1343948.9600774569</v>
      </c>
      <c r="K54" s="198">
        <v>17635724.502774894</v>
      </c>
      <c r="L54" s="198">
        <v>15721661.303186674</v>
      </c>
      <c r="M54" s="220"/>
      <c r="N54" s="220"/>
      <c r="O54" s="220"/>
      <c r="P54" s="220"/>
    </row>
    <row r="55" spans="1:57" s="43" customFormat="1" ht="13.7" customHeight="1">
      <c r="A55" s="102"/>
      <c r="B55" s="62" t="s">
        <v>492</v>
      </c>
      <c r="C55" s="102"/>
      <c r="D55" s="46"/>
      <c r="E55" s="198">
        <v>1489694.4721204992</v>
      </c>
      <c r="F55" s="197">
        <f t="shared" si="3"/>
        <v>1556368.0736165536</v>
      </c>
      <c r="G55" s="454">
        <v>26915064.859797865</v>
      </c>
      <c r="H55" s="198">
        <v>24395472.592983022</v>
      </c>
      <c r="I55" s="198">
        <v>5115977.5133799165</v>
      </c>
      <c r="J55" s="198">
        <v>4086079.7186855902</v>
      </c>
      <c r="K55" s="198">
        <v>26868488.18208937</v>
      </c>
      <c r="L55" s="198">
        <v>24282222.31377849</v>
      </c>
      <c r="M55" s="220"/>
      <c r="N55" s="220"/>
      <c r="O55" s="220"/>
      <c r="P55" s="220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</row>
    <row r="56" spans="1:57" s="43" customFormat="1" ht="13.7" customHeight="1">
      <c r="A56" s="102"/>
      <c r="B56" s="62" t="s">
        <v>493</v>
      </c>
      <c r="C56" s="102"/>
      <c r="D56" s="46"/>
      <c r="E56" s="198">
        <v>2815302.0417380831</v>
      </c>
      <c r="F56" s="197">
        <f t="shared" si="3"/>
        <v>3101269.7190817147</v>
      </c>
      <c r="G56" s="454">
        <v>50830637.030316286</v>
      </c>
      <c r="H56" s="198">
        <v>45304719.802989587</v>
      </c>
      <c r="I56" s="198">
        <v>12936647.618584661</v>
      </c>
      <c r="J56" s="198">
        <v>10226032.43299601</v>
      </c>
      <c r="K56" s="198">
        <v>50645384.381202474</v>
      </c>
      <c r="L56" s="198">
        <v>44833499.476532109</v>
      </c>
      <c r="M56" s="220"/>
      <c r="N56" s="220"/>
      <c r="O56" s="220"/>
      <c r="P56" s="220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</row>
    <row r="57" spans="1:57" s="43" customFormat="1" ht="13.7" customHeight="1">
      <c r="A57" s="102"/>
      <c r="B57" s="62" t="s">
        <v>494</v>
      </c>
      <c r="C57" s="102"/>
      <c r="D57" s="46"/>
      <c r="E57" s="198">
        <v>819816.0827091079</v>
      </c>
      <c r="F57" s="197">
        <f t="shared" si="3"/>
        <v>954852.77429527789</v>
      </c>
      <c r="G57" s="454">
        <v>47037034.703567632</v>
      </c>
      <c r="H57" s="198">
        <v>45439001.484911911</v>
      </c>
      <c r="I57" s="198">
        <v>17437703.528880127</v>
      </c>
      <c r="J57" s="198">
        <v>16659486.392933503</v>
      </c>
      <c r="K57" s="198">
        <v>46645611.693921566</v>
      </c>
      <c r="L57" s="198">
        <v>44912541.783679664</v>
      </c>
      <c r="M57" s="220"/>
      <c r="N57" s="220"/>
      <c r="O57" s="220"/>
      <c r="P57" s="220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</row>
    <row r="58" spans="1:57" s="43" customFormat="1" ht="13.7" customHeight="1">
      <c r="A58" s="102"/>
      <c r="B58" s="62" t="s">
        <v>495</v>
      </c>
      <c r="C58" s="102"/>
      <c r="D58" s="46"/>
      <c r="E58" s="198">
        <v>1846315.3518090111</v>
      </c>
      <c r="F58" s="197">
        <f t="shared" si="3"/>
        <v>2203607.8120411411</v>
      </c>
      <c r="G58" s="454">
        <v>81245970.887472257</v>
      </c>
      <c r="H58" s="198">
        <v>77643363.191510022</v>
      </c>
      <c r="I58" s="198">
        <v>34646989.14677158</v>
      </c>
      <c r="J58" s="198">
        <v>32890696.802618273</v>
      </c>
      <c r="K58" s="198">
        <v>80284148.97016339</v>
      </c>
      <c r="L58" s="198">
        <v>76324248.813968942</v>
      </c>
      <c r="M58" s="220"/>
      <c r="N58" s="220"/>
      <c r="O58" s="220"/>
      <c r="P58" s="220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</row>
    <row r="59" spans="1:57" s="43" customFormat="1" ht="13.7" customHeight="1">
      <c r="A59" s="102"/>
      <c r="B59" s="62" t="s">
        <v>496</v>
      </c>
      <c r="C59" s="102"/>
      <c r="D59" s="46"/>
      <c r="E59" s="198">
        <v>1769013.2436712475</v>
      </c>
      <c r="F59" s="197">
        <f t="shared" si="3"/>
        <v>1576310.3339945376</v>
      </c>
      <c r="G59" s="454">
        <v>40476827.492084883</v>
      </c>
      <c r="H59" s="198">
        <v>40488178.842368014</v>
      </c>
      <c r="I59" s="198">
        <v>24676879.822415527</v>
      </c>
      <c r="J59" s="198">
        <v>26457244.416369941</v>
      </c>
      <c r="K59" s="198">
        <v>39818058.682672061</v>
      </c>
      <c r="L59" s="198">
        <v>40022112.942631938</v>
      </c>
      <c r="M59" s="220"/>
      <c r="N59" s="220"/>
      <c r="O59" s="220"/>
      <c r="P59" s="220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</row>
    <row r="60" spans="1:57" s="43" customFormat="1" ht="13.7" customHeight="1">
      <c r="A60" s="102"/>
      <c r="B60" s="62" t="s">
        <v>497</v>
      </c>
      <c r="C60" s="102"/>
      <c r="D60" s="46"/>
      <c r="E60" s="198">
        <v>2999531.1050274544</v>
      </c>
      <c r="F60" s="197">
        <f t="shared" si="3"/>
        <v>2794129.1496639512</v>
      </c>
      <c r="G60" s="454">
        <v>50622728.628951855</v>
      </c>
      <c r="H60" s="198">
        <v>50774075.094639942</v>
      </c>
      <c r="I60" s="198">
        <v>22153887.453898221</v>
      </c>
      <c r="J60" s="198">
        <v>25304765.024613809</v>
      </c>
      <c r="K60" s="198">
        <v>49726070.944041386</v>
      </c>
      <c r="L60" s="198">
        <v>50082819.365093023</v>
      </c>
      <c r="M60" s="220"/>
      <c r="N60" s="220"/>
      <c r="O60" s="220"/>
      <c r="P60" s="220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</row>
    <row r="61" spans="1:57" s="43" customFormat="1" ht="13.7" customHeight="1">
      <c r="A61" s="102"/>
      <c r="B61" s="62" t="s">
        <v>498</v>
      </c>
      <c r="C61" s="102"/>
      <c r="D61" s="46"/>
      <c r="E61" s="198">
        <v>2719963.4750889912</v>
      </c>
      <c r="F61" s="197">
        <f t="shared" si="3"/>
        <v>2214424.5161550641</v>
      </c>
      <c r="G61" s="454">
        <v>66822865.850002542</v>
      </c>
      <c r="H61" s="198">
        <v>69346318.349482939</v>
      </c>
      <c r="I61" s="198">
        <v>60825608.087612063</v>
      </c>
      <c r="J61" s="198">
        <v>66069024.062181428</v>
      </c>
      <c r="K61" s="198">
        <v>64514988.409268498</v>
      </c>
      <c r="L61" s="198">
        <v>67543979.8676828</v>
      </c>
      <c r="M61" s="220"/>
      <c r="N61" s="220"/>
      <c r="O61" s="220"/>
      <c r="P61" s="220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</row>
    <row r="62" spans="1:57" ht="13.7" customHeight="1" thickBot="1">
      <c r="A62" s="104"/>
      <c r="B62" s="63" t="s">
        <v>435</v>
      </c>
      <c r="C62" s="104"/>
      <c r="D62" s="232"/>
      <c r="E62" s="452">
        <v>13175371.982244903</v>
      </c>
      <c r="F62" s="197">
        <f t="shared" si="3"/>
        <v>10068302.652479649</v>
      </c>
      <c r="G62" s="202">
        <v>170499530.15073463</v>
      </c>
      <c r="H62" s="202">
        <v>167264341.68848982</v>
      </c>
      <c r="I62" s="202">
        <v>319528594.36500007</v>
      </c>
      <c r="J62" s="202">
        <v>329468777.88500011</v>
      </c>
      <c r="K62" s="202">
        <v>161767285.38633677</v>
      </c>
      <c r="L62" s="202">
        <v>161639166.25385717</v>
      </c>
      <c r="M62" s="227"/>
    </row>
    <row r="63" spans="1:57" s="460" customFormat="1" ht="13.7" customHeight="1">
      <c r="A63" s="1172" t="s">
        <v>986</v>
      </c>
      <c r="B63" s="1173"/>
      <c r="C63" s="1173"/>
      <c r="D63" s="1173"/>
      <c r="E63" s="1173"/>
      <c r="F63" s="1173"/>
      <c r="G63" s="1173"/>
      <c r="H63" s="1173"/>
      <c r="I63" s="1173"/>
      <c r="J63" s="1173"/>
      <c r="K63" s="1173"/>
      <c r="L63" s="1173"/>
    </row>
    <row r="64" spans="1:57" s="43" customFormat="1" ht="15">
      <c r="A64" s="464" t="s">
        <v>350</v>
      </c>
      <c r="B64" s="279"/>
      <c r="C64" s="279"/>
      <c r="D64" s="465"/>
      <c r="E64" s="279"/>
      <c r="F64" s="279"/>
      <c r="G64" s="279"/>
      <c r="H64" s="279"/>
      <c r="I64" s="280"/>
      <c r="J64" s="280"/>
      <c r="K64" s="280"/>
      <c r="L64" s="279"/>
    </row>
  </sheetData>
  <mergeCells count="31">
    <mergeCell ref="A11:C11"/>
    <mergeCell ref="A10:C10"/>
    <mergeCell ref="A21:C21"/>
    <mergeCell ref="A41:C41"/>
    <mergeCell ref="A52:C52"/>
    <mergeCell ref="A13:C13"/>
    <mergeCell ref="A16:C16"/>
    <mergeCell ref="A15:C15"/>
    <mergeCell ref="A23:C23"/>
    <mergeCell ref="A18:C18"/>
    <mergeCell ref="A20:C20"/>
    <mergeCell ref="A19:C19"/>
    <mergeCell ref="A30:C30"/>
    <mergeCell ref="A17:C17"/>
    <mergeCell ref="A22:C22"/>
    <mergeCell ref="A63:L63"/>
    <mergeCell ref="A3:C5"/>
    <mergeCell ref="A6:C6"/>
    <mergeCell ref="A7:C7"/>
    <mergeCell ref="A12:C12"/>
    <mergeCell ref="J3:J5"/>
    <mergeCell ref="K3:K5"/>
    <mergeCell ref="A9:C9"/>
    <mergeCell ref="A8:C8"/>
    <mergeCell ref="A14:C14"/>
    <mergeCell ref="L3:L5"/>
    <mergeCell ref="E3:E5"/>
    <mergeCell ref="G3:G5"/>
    <mergeCell ref="H3:H5"/>
    <mergeCell ref="I3:I5"/>
    <mergeCell ref="F3:F5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8" max="58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Y61"/>
  <sheetViews>
    <sheetView view="pageBreakPreview" zoomScaleNormal="75" zoomScaleSheetLayoutView="100" workbookViewId="0">
      <selection activeCell="A33" sqref="A33:C33"/>
    </sheetView>
  </sheetViews>
  <sheetFormatPr defaultRowHeight="15.75"/>
  <cols>
    <col min="1" max="1" width="2.28515625" style="229" customWidth="1"/>
    <col min="2" max="2" width="18.7109375" style="229" customWidth="1"/>
    <col min="3" max="3" width="2.28515625" style="229" customWidth="1"/>
    <col min="4" max="4" width="1.7109375" style="230" customWidth="1"/>
    <col min="5" max="8" width="16.140625" style="206" customWidth="1"/>
    <col min="9" max="9" width="15.28515625" style="206" customWidth="1"/>
    <col min="10" max="10" width="15.28515625" style="41" customWidth="1"/>
    <col min="11" max="13" width="15.28515625" style="206" customWidth="1"/>
    <col min="14" max="14" width="15.28515625" style="41" customWidth="1"/>
    <col min="15" max="15" width="2.28515625" style="229" customWidth="1"/>
    <col min="16" max="16" width="18.7109375" style="229" customWidth="1"/>
    <col min="17" max="17" width="2.28515625" style="229" customWidth="1"/>
    <col min="18" max="18" width="1.7109375" style="230" customWidth="1"/>
    <col min="19" max="19" width="12.5703125" style="230" customWidth="1"/>
    <col min="20" max="20" width="13.28515625" style="206" customWidth="1"/>
    <col min="21" max="21" width="11.7109375" style="206" customWidth="1"/>
    <col min="22" max="22" width="12.5703125" style="206" customWidth="1"/>
    <col min="23" max="23" width="12.7109375" style="206" customWidth="1"/>
    <col min="24" max="28" width="18.28515625" style="206" customWidth="1"/>
    <col min="29" max="29" width="9.140625" style="206"/>
    <col min="30" max="31" width="16.85546875" style="206" bestFit="1" customWidth="1"/>
    <col min="32" max="36" width="17.85546875" style="206" bestFit="1" customWidth="1"/>
    <col min="37" max="37" width="16.7109375" style="206" bestFit="1" customWidth="1"/>
    <col min="38" max="38" width="17.85546875" style="206" bestFit="1" customWidth="1"/>
    <col min="39" max="42" width="9.140625" style="206"/>
    <col min="43" max="49" width="17.85546875" style="206" bestFit="1" customWidth="1"/>
    <col min="50" max="51" width="14" style="206" bestFit="1" customWidth="1"/>
    <col min="52" max="16384" width="9.140625" style="206"/>
  </cols>
  <sheetData>
    <row r="1" spans="1:51" s="205" customFormat="1" ht="35.1" customHeight="1">
      <c r="A1" s="1147" t="s">
        <v>583</v>
      </c>
      <c r="B1" s="1147"/>
      <c r="C1" s="1147"/>
      <c r="D1" s="1147"/>
      <c r="E1" s="1147"/>
      <c r="F1" s="1147"/>
      <c r="G1" s="1147"/>
      <c r="H1" s="1147"/>
      <c r="I1" s="1175" t="s">
        <v>330</v>
      </c>
      <c r="J1" s="1175"/>
      <c r="K1" s="1175"/>
      <c r="L1" s="1175"/>
      <c r="M1" s="1175"/>
      <c r="N1" s="1175"/>
      <c r="O1" s="1147" t="s">
        <v>583</v>
      </c>
      <c r="P1" s="1147"/>
      <c r="Q1" s="1147"/>
      <c r="R1" s="1147"/>
      <c r="S1" s="1147"/>
      <c r="T1" s="1147"/>
      <c r="U1" s="1147"/>
      <c r="V1" s="1147"/>
      <c r="W1" s="1147"/>
      <c r="X1" s="1174" t="s">
        <v>331</v>
      </c>
      <c r="Y1" s="1174"/>
      <c r="Z1" s="1174"/>
      <c r="AA1" s="1174"/>
      <c r="AB1" s="1174"/>
    </row>
    <row r="2" spans="1:51" ht="12.95" customHeight="1" thickBot="1">
      <c r="A2" s="206"/>
      <c r="B2" s="207"/>
      <c r="C2" s="207"/>
      <c r="D2" s="442"/>
      <c r="E2" s="210"/>
      <c r="F2" s="210"/>
      <c r="G2" s="210"/>
      <c r="H2" s="210"/>
      <c r="I2" s="210"/>
      <c r="J2" s="210"/>
      <c r="K2" s="210"/>
      <c r="L2" s="210"/>
      <c r="M2" s="210"/>
      <c r="N2" s="356" t="s">
        <v>351</v>
      </c>
      <c r="O2" s="206"/>
      <c r="P2" s="207"/>
      <c r="Q2" s="207"/>
      <c r="R2" s="442"/>
      <c r="S2" s="442"/>
      <c r="T2" s="210"/>
      <c r="U2" s="356"/>
      <c r="V2" s="210"/>
      <c r="W2" s="210"/>
      <c r="X2" s="210"/>
      <c r="Y2" s="210"/>
      <c r="Z2" s="210"/>
      <c r="AA2" s="210"/>
      <c r="AB2" s="356" t="s">
        <v>351</v>
      </c>
    </row>
    <row r="3" spans="1:51" ht="15" customHeight="1">
      <c r="A3" s="1081" t="s">
        <v>25</v>
      </c>
      <c r="B3" s="1081"/>
      <c r="C3" s="1081"/>
      <c r="D3" s="443"/>
      <c r="E3" s="1123" t="s">
        <v>80</v>
      </c>
      <c r="F3" s="1176" t="s">
        <v>229</v>
      </c>
      <c r="G3" s="1177"/>
      <c r="H3" s="1177"/>
      <c r="I3" s="1177"/>
      <c r="J3" s="1177"/>
      <c r="K3" s="1177"/>
      <c r="L3" s="1177"/>
      <c r="M3" s="1177"/>
      <c r="N3" s="1177"/>
      <c r="O3" s="1081" t="s">
        <v>25</v>
      </c>
      <c r="P3" s="1081"/>
      <c r="Q3" s="1081"/>
      <c r="R3" s="443"/>
      <c r="S3" s="1185" t="s">
        <v>230</v>
      </c>
      <c r="T3" s="1186"/>
      <c r="U3" s="1186"/>
      <c r="V3" s="1186"/>
      <c r="W3" s="1186"/>
      <c r="X3" s="1186"/>
      <c r="Y3" s="1187"/>
      <c r="Z3" s="19" t="s">
        <v>970</v>
      </c>
      <c r="AA3" s="19"/>
      <c r="AB3" s="20"/>
    </row>
    <row r="4" spans="1:51" ht="15" customHeight="1">
      <c r="A4" s="1082"/>
      <c r="B4" s="1082"/>
      <c r="C4" s="1082"/>
      <c r="D4" s="212"/>
      <c r="E4" s="1124"/>
      <c r="F4" s="1087" t="s">
        <v>206</v>
      </c>
      <c r="G4" s="1178" t="s">
        <v>231</v>
      </c>
      <c r="H4" s="1179"/>
      <c r="I4" s="1179"/>
      <c r="J4" s="1179"/>
      <c r="K4" s="1179"/>
      <c r="L4" s="1179"/>
      <c r="M4" s="1179"/>
      <c r="N4" s="1180"/>
      <c r="O4" s="1082"/>
      <c r="P4" s="1082"/>
      <c r="Q4" s="1082"/>
      <c r="R4" s="212"/>
      <c r="S4" s="1188" t="s">
        <v>232</v>
      </c>
      <c r="T4" s="1189"/>
      <c r="U4" s="1189"/>
      <c r="V4" s="1189"/>
      <c r="W4" s="1189"/>
      <c r="X4" s="1189"/>
      <c r="Y4" s="1190"/>
      <c r="Z4" s="1160" t="s">
        <v>206</v>
      </c>
      <c r="AA4" s="1160" t="s">
        <v>233</v>
      </c>
      <c r="AB4" s="1163" t="s">
        <v>545</v>
      </c>
    </row>
    <row r="5" spans="1:51" ht="15" customHeight="1">
      <c r="A5" s="1082"/>
      <c r="B5" s="1082"/>
      <c r="C5" s="1082"/>
      <c r="D5" s="212"/>
      <c r="E5" s="1124"/>
      <c r="F5" s="1087"/>
      <c r="G5" s="1160" t="s">
        <v>70</v>
      </c>
      <c r="H5" s="1160" t="s">
        <v>235</v>
      </c>
      <c r="I5" s="1164" t="s">
        <v>236</v>
      </c>
      <c r="J5" s="1160" t="s">
        <v>237</v>
      </c>
      <c r="K5" s="1160" t="s">
        <v>181</v>
      </c>
      <c r="L5" s="1160" t="s">
        <v>238</v>
      </c>
      <c r="M5" s="1160" t="s">
        <v>239</v>
      </c>
      <c r="N5" s="1160" t="s">
        <v>240</v>
      </c>
      <c r="O5" s="1082"/>
      <c r="P5" s="1082"/>
      <c r="Q5" s="1082"/>
      <c r="R5" s="212"/>
      <c r="S5" s="1160" t="s">
        <v>70</v>
      </c>
      <c r="T5" s="1160" t="s">
        <v>170</v>
      </c>
      <c r="U5" s="1160" t="s">
        <v>241</v>
      </c>
      <c r="V5" s="1160" t="s">
        <v>242</v>
      </c>
      <c r="W5" s="1160" t="s">
        <v>243</v>
      </c>
      <c r="X5" s="1164" t="s">
        <v>244</v>
      </c>
      <c r="Y5" s="1160" t="s">
        <v>245</v>
      </c>
      <c r="Z5" s="1183"/>
      <c r="AA5" s="1183"/>
      <c r="AB5" s="1181"/>
    </row>
    <row r="6" spans="1:51" ht="48.75" customHeight="1">
      <c r="A6" s="1083"/>
      <c r="B6" s="1083"/>
      <c r="C6" s="1083"/>
      <c r="D6" s="103"/>
      <c r="E6" s="1125"/>
      <c r="F6" s="1089"/>
      <c r="G6" s="1125"/>
      <c r="H6" s="1125"/>
      <c r="I6" s="1089"/>
      <c r="J6" s="1125"/>
      <c r="K6" s="1125"/>
      <c r="L6" s="1125"/>
      <c r="M6" s="1125"/>
      <c r="N6" s="1125"/>
      <c r="O6" s="1083"/>
      <c r="P6" s="1083"/>
      <c r="Q6" s="1083"/>
      <c r="R6" s="103"/>
      <c r="S6" s="1125"/>
      <c r="T6" s="1125"/>
      <c r="U6" s="1125"/>
      <c r="V6" s="1125"/>
      <c r="W6" s="1125"/>
      <c r="X6" s="1089"/>
      <c r="Y6" s="1125"/>
      <c r="Z6" s="1184"/>
      <c r="AA6" s="1184"/>
      <c r="AB6" s="1182"/>
    </row>
    <row r="7" spans="1:51" s="444" customFormat="1" ht="24.6" hidden="1" customHeight="1">
      <c r="A7" s="1093" t="s">
        <v>878</v>
      </c>
      <c r="B7" s="1093"/>
      <c r="C7" s="1093"/>
      <c r="D7" s="18"/>
      <c r="E7" s="214">
        <v>526282949</v>
      </c>
      <c r="F7" s="215">
        <v>504890838</v>
      </c>
      <c r="G7" s="50">
        <f t="shared" ref="G7:G12" si="0">SUM(H7:N7)</f>
        <v>450942031</v>
      </c>
      <c r="H7" s="215">
        <v>297312785</v>
      </c>
      <c r="I7" s="215">
        <v>105258817</v>
      </c>
      <c r="J7" s="215">
        <v>3810330</v>
      </c>
      <c r="K7" s="215">
        <v>4500331</v>
      </c>
      <c r="L7" s="215">
        <v>745121</v>
      </c>
      <c r="M7" s="215">
        <v>4245851</v>
      </c>
      <c r="N7" s="215">
        <v>35068796</v>
      </c>
      <c r="O7" s="1093" t="s">
        <v>878</v>
      </c>
      <c r="P7" s="1093"/>
      <c r="Q7" s="1093"/>
      <c r="R7" s="18"/>
      <c r="S7" s="50">
        <f t="shared" ref="S7:S12" si="1">SUM(T7:Y7)</f>
        <v>49541286</v>
      </c>
      <c r="T7" s="214">
        <v>24732641</v>
      </c>
      <c r="U7" s="215">
        <v>1353167</v>
      </c>
      <c r="V7" s="215">
        <v>1553881</v>
      </c>
      <c r="W7" s="215">
        <v>3151268</v>
      </c>
      <c r="X7" s="215">
        <v>1751100</v>
      </c>
      <c r="Y7" s="215">
        <v>16999229</v>
      </c>
      <c r="Z7" s="215">
        <v>21392111</v>
      </c>
      <c r="AA7" s="215">
        <v>11251746</v>
      </c>
      <c r="AB7" s="215">
        <v>10140365</v>
      </c>
    </row>
    <row r="8" spans="1:51" s="444" customFormat="1" ht="24.6" hidden="1" customHeight="1">
      <c r="A8" s="1080" t="s">
        <v>879</v>
      </c>
      <c r="B8" s="1080"/>
      <c r="C8" s="1080"/>
      <c r="D8" s="18"/>
      <c r="E8" s="217">
        <v>500259936.87579286</v>
      </c>
      <c r="F8" s="218">
        <v>468440044.70421875</v>
      </c>
      <c r="G8" s="50">
        <f t="shared" si="0"/>
        <v>418609284.14764512</v>
      </c>
      <c r="H8" s="218">
        <v>255463872.03214708</v>
      </c>
      <c r="I8" s="218">
        <v>95398874.19872877</v>
      </c>
      <c r="J8" s="218">
        <v>1543510.0786830864</v>
      </c>
      <c r="K8" s="218">
        <v>3606197.8578925608</v>
      </c>
      <c r="L8" s="218">
        <v>742245.18016339734</v>
      </c>
      <c r="M8" s="218">
        <v>4358271.3518481841</v>
      </c>
      <c r="N8" s="218">
        <v>57496313.448182054</v>
      </c>
      <c r="O8" s="1080" t="s">
        <v>879</v>
      </c>
      <c r="P8" s="1080"/>
      <c r="Q8" s="1080"/>
      <c r="R8" s="18"/>
      <c r="S8" s="50">
        <f t="shared" si="1"/>
        <v>44951966.544361331</v>
      </c>
      <c r="T8" s="217">
        <v>22994687.799438879</v>
      </c>
      <c r="U8" s="218">
        <v>1218807.477969009</v>
      </c>
      <c r="V8" s="218">
        <v>1464609.0822741014</v>
      </c>
      <c r="W8" s="218">
        <v>2707873.6993029877</v>
      </c>
      <c r="X8" s="218">
        <v>2435916.673869262</v>
      </c>
      <c r="Y8" s="218">
        <v>14130071.811507091</v>
      </c>
      <c r="Z8" s="218">
        <v>31819892.171573572</v>
      </c>
      <c r="AA8" s="218">
        <v>16282523.782206509</v>
      </c>
      <c r="AB8" s="218">
        <v>15537368.389367055</v>
      </c>
    </row>
    <row r="9" spans="1:51" s="444" customFormat="1" ht="24.6" hidden="1" customHeight="1">
      <c r="A9" s="1080" t="s">
        <v>917</v>
      </c>
      <c r="B9" s="1080"/>
      <c r="C9" s="1080"/>
      <c r="D9" s="18"/>
      <c r="E9" s="217">
        <v>489213132</v>
      </c>
      <c r="F9" s="218">
        <v>474061931</v>
      </c>
      <c r="G9" s="50">
        <f t="shared" si="0"/>
        <v>418765000.93499964</v>
      </c>
      <c r="H9" s="218">
        <v>314489922</v>
      </c>
      <c r="I9" s="218">
        <v>70638374.57499966</v>
      </c>
      <c r="J9" s="218">
        <v>2007705</v>
      </c>
      <c r="K9" s="218">
        <v>2739490</v>
      </c>
      <c r="L9" s="218">
        <v>757235.4</v>
      </c>
      <c r="M9" s="218">
        <v>3093962.9599999809</v>
      </c>
      <c r="N9" s="218">
        <v>25038311</v>
      </c>
      <c r="O9" s="1080" t="s">
        <v>917</v>
      </c>
      <c r="P9" s="1080"/>
      <c r="Q9" s="1080"/>
      <c r="R9" s="18"/>
      <c r="S9" s="50">
        <f t="shared" si="1"/>
        <v>51064299.102000073</v>
      </c>
      <c r="T9" s="217">
        <v>19566590.462000091</v>
      </c>
      <c r="U9" s="218">
        <v>1482722</v>
      </c>
      <c r="V9" s="218">
        <v>1432899.5999999847</v>
      </c>
      <c r="W9" s="218">
        <v>1977322.0399999938</v>
      </c>
      <c r="X9" s="218">
        <v>1399344</v>
      </c>
      <c r="Y9" s="218">
        <v>25205421</v>
      </c>
      <c r="Z9" s="218">
        <v>15151201</v>
      </c>
      <c r="AA9" s="218">
        <v>9505513</v>
      </c>
      <c r="AB9" s="218">
        <v>5645688</v>
      </c>
    </row>
    <row r="10" spans="1:51" s="444" customFormat="1" ht="19.5" hidden="1" customHeight="1">
      <c r="A10" s="1080" t="s">
        <v>918</v>
      </c>
      <c r="B10" s="1080"/>
      <c r="C10" s="1080"/>
      <c r="D10" s="18"/>
      <c r="E10" s="218">
        <v>419108300.79884535</v>
      </c>
      <c r="F10" s="218">
        <v>396649042.59909409</v>
      </c>
      <c r="G10" s="50">
        <f t="shared" si="0"/>
        <v>353495935.61890829</v>
      </c>
      <c r="H10" s="218">
        <v>215267322.94458571</v>
      </c>
      <c r="I10" s="218">
        <v>67969049.190299273</v>
      </c>
      <c r="J10" s="218">
        <v>3857663.2927012201</v>
      </c>
      <c r="K10" s="218">
        <v>3184074.4645790067</v>
      </c>
      <c r="L10" s="218">
        <v>827061.19027196267</v>
      </c>
      <c r="M10" s="218">
        <v>4500239.4232014809</v>
      </c>
      <c r="N10" s="218">
        <v>57890525.113269642</v>
      </c>
      <c r="O10" s="1080" t="s">
        <v>918</v>
      </c>
      <c r="P10" s="1080"/>
      <c r="Q10" s="1080"/>
      <c r="R10" s="18"/>
      <c r="S10" s="50">
        <f t="shared" si="1"/>
        <v>43153106.980185494</v>
      </c>
      <c r="T10" s="217">
        <v>23381225.458153117</v>
      </c>
      <c r="U10" s="218">
        <v>1022340.2123323941</v>
      </c>
      <c r="V10" s="218">
        <v>1363659.7286403633</v>
      </c>
      <c r="W10" s="218">
        <v>2633047.989027027</v>
      </c>
      <c r="X10" s="218">
        <v>3447618.1337923533</v>
      </c>
      <c r="Y10" s="218">
        <v>11305215.458240237</v>
      </c>
      <c r="Z10" s="218">
        <v>22459258.199751787</v>
      </c>
      <c r="AA10" s="218">
        <v>8628724.2359048557</v>
      </c>
      <c r="AB10" s="218">
        <v>13830533.963846939</v>
      </c>
    </row>
    <row r="11" spans="1:51" s="444" customFormat="1" ht="19.5" hidden="1" customHeight="1">
      <c r="A11" s="1080" t="s">
        <v>919</v>
      </c>
      <c r="B11" s="1080"/>
      <c r="C11" s="1080"/>
      <c r="D11" s="18"/>
      <c r="E11" s="217">
        <v>476703908.25929618</v>
      </c>
      <c r="F11" s="218">
        <v>456720129.96827769</v>
      </c>
      <c r="G11" s="50">
        <f t="shared" si="0"/>
        <v>413956937.12728733</v>
      </c>
      <c r="H11" s="218">
        <v>262428581.17396924</v>
      </c>
      <c r="I11" s="218">
        <v>77367533.54695791</v>
      </c>
      <c r="J11" s="218">
        <v>2216923.5168294827</v>
      </c>
      <c r="K11" s="218">
        <v>4139916.9677333706</v>
      </c>
      <c r="L11" s="218">
        <v>996936.72449556203</v>
      </c>
      <c r="M11" s="218">
        <v>4194601.4945782684</v>
      </c>
      <c r="N11" s="218">
        <v>62612443.702723511</v>
      </c>
      <c r="O11" s="1080" t="s">
        <v>919</v>
      </c>
      <c r="P11" s="1080"/>
      <c r="Q11" s="1080"/>
      <c r="R11" s="18"/>
      <c r="S11" s="50">
        <f t="shared" si="1"/>
        <v>42763192.840989754</v>
      </c>
      <c r="T11" s="217">
        <v>23406249.541655455</v>
      </c>
      <c r="U11" s="218">
        <v>1069721.2877072636</v>
      </c>
      <c r="V11" s="218">
        <v>1415644.1527868828</v>
      </c>
      <c r="W11" s="218">
        <v>2531503.2865837179</v>
      </c>
      <c r="X11" s="218">
        <v>2135758.3300581598</v>
      </c>
      <c r="Y11" s="218">
        <v>12204316.242198268</v>
      </c>
      <c r="Z11" s="218">
        <v>19983778.291019205</v>
      </c>
      <c r="AA11" s="218">
        <v>7603973.8304292941</v>
      </c>
      <c r="AB11" s="218">
        <v>12379804.460589908</v>
      </c>
    </row>
    <row r="12" spans="1:51" s="180" customFormat="1" ht="15" hidden="1" customHeight="1">
      <c r="A12" s="1045" t="s">
        <v>920</v>
      </c>
      <c r="B12" s="1045"/>
      <c r="C12" s="1045"/>
      <c r="D12" s="2"/>
      <c r="E12" s="50">
        <v>496488994.83943087</v>
      </c>
      <c r="F12" s="50">
        <v>481343126.79512012</v>
      </c>
      <c r="G12" s="50">
        <f t="shared" si="0"/>
        <v>439721147.60266435</v>
      </c>
      <c r="H12" s="50">
        <v>284329598.69309759</v>
      </c>
      <c r="I12" s="50">
        <v>82504221.960096911</v>
      </c>
      <c r="J12" s="50">
        <v>3872579.8365629241</v>
      </c>
      <c r="K12" s="50">
        <v>3969552.0641623829</v>
      </c>
      <c r="L12" s="50">
        <v>785592.04435622005</v>
      </c>
      <c r="M12" s="50">
        <v>4360744.7463139854</v>
      </c>
      <c r="N12" s="50">
        <v>59898858.258074351</v>
      </c>
      <c r="O12" s="1045" t="s">
        <v>920</v>
      </c>
      <c r="P12" s="1045"/>
      <c r="Q12" s="1045"/>
      <c r="R12" s="2"/>
      <c r="S12" s="50">
        <f t="shared" si="1"/>
        <v>41621979.192455567</v>
      </c>
      <c r="T12" s="50">
        <v>22112135.194528367</v>
      </c>
      <c r="U12" s="50">
        <v>977949.36275986081</v>
      </c>
      <c r="V12" s="50">
        <v>1246412.4508344219</v>
      </c>
      <c r="W12" s="50">
        <v>1868683.6678214085</v>
      </c>
      <c r="X12" s="50">
        <v>1391131.407581476</v>
      </c>
      <c r="Y12" s="50">
        <v>14025667.108930033</v>
      </c>
      <c r="Z12" s="50">
        <v>15145868.044310147</v>
      </c>
      <c r="AA12" s="50">
        <v>5855055.0694833612</v>
      </c>
      <c r="AB12" s="50">
        <v>9290812.9748267699</v>
      </c>
      <c r="AD12" s="180">
        <f>SUM(E12:E13,E15)</f>
        <v>1580226551.1417046</v>
      </c>
      <c r="AE12" s="180">
        <f>SUM(F12:F13,F15)</f>
        <v>1535892571.3768282</v>
      </c>
      <c r="AF12" s="180">
        <f t="shared" ref="AF12:AL12" si="2">SUM(H12:H13,H15)</f>
        <v>918053267.019714</v>
      </c>
      <c r="AG12" s="180">
        <f t="shared" si="2"/>
        <v>227510501.51419836</v>
      </c>
      <c r="AH12" s="180">
        <f t="shared" si="2"/>
        <v>12858708.554368041</v>
      </c>
      <c r="AI12" s="180">
        <f t="shared" si="2"/>
        <v>13129323.752078187</v>
      </c>
      <c r="AJ12" s="180">
        <f t="shared" si="2"/>
        <v>3165690.0117851356</v>
      </c>
      <c r="AK12" s="180">
        <f t="shared" si="2"/>
        <v>13066330.750762198</v>
      </c>
      <c r="AL12" s="180">
        <f t="shared" si="2"/>
        <v>213814930.86886868</v>
      </c>
      <c r="AQ12" s="180">
        <f t="shared" ref="AQ12:AY12" si="3">SUM(T12:T13,T15)</f>
        <v>69802896.541762799</v>
      </c>
      <c r="AR12" s="180">
        <f t="shared" si="3"/>
        <v>4031314.450981182</v>
      </c>
      <c r="AS12" s="180">
        <f t="shared" si="3"/>
        <v>3985868.7206461243</v>
      </c>
      <c r="AT12" s="180">
        <f t="shared" si="3"/>
        <v>6146197.990224719</v>
      </c>
      <c r="AU12" s="180">
        <f t="shared" si="3"/>
        <v>3668893.9939420098</v>
      </c>
      <c r="AV12" s="180">
        <f t="shared" si="3"/>
        <v>46658647.207494326</v>
      </c>
      <c r="AW12" s="180">
        <f t="shared" si="3"/>
        <v>44333979.764877379</v>
      </c>
      <c r="AX12" s="180">
        <f t="shared" si="3"/>
        <v>16846309.30842014</v>
      </c>
      <c r="AY12" s="180">
        <f t="shared" si="3"/>
        <v>27487670.45645725</v>
      </c>
    </row>
    <row r="13" spans="1:51" s="444" customFormat="1" ht="19.5" hidden="1" customHeight="1">
      <c r="A13" s="1080" t="s">
        <v>921</v>
      </c>
      <c r="B13" s="1080"/>
      <c r="C13" s="1080"/>
      <c r="D13" s="18"/>
      <c r="E13" s="50">
        <v>529763432.86957943</v>
      </c>
      <c r="F13" s="50">
        <v>512695022.82086575</v>
      </c>
      <c r="G13" s="50">
        <f t="shared" ref="G13:G19" si="4">SUM(H13:N13)</f>
        <v>469260479.84028232</v>
      </c>
      <c r="H13" s="50">
        <v>304432118.85760933</v>
      </c>
      <c r="I13" s="50">
        <v>78056508.787830189</v>
      </c>
      <c r="J13" s="50">
        <v>4588468.4158692267</v>
      </c>
      <c r="K13" s="50">
        <v>4471659.3119518673</v>
      </c>
      <c r="L13" s="50">
        <v>1108688.3710674169</v>
      </c>
      <c r="M13" s="50">
        <v>4642236.2712207725</v>
      </c>
      <c r="N13" s="50">
        <v>71960799.824733555</v>
      </c>
      <c r="O13" s="1080" t="s">
        <v>921</v>
      </c>
      <c r="P13" s="1080"/>
      <c r="Q13" s="1080"/>
      <c r="R13" s="18"/>
      <c r="S13" s="50">
        <f t="shared" ref="S13:S19" si="5">SUM(T13:Y13)</f>
        <v>43434542.980582535</v>
      </c>
      <c r="T13" s="50">
        <v>22931544.368874259</v>
      </c>
      <c r="U13" s="50">
        <v>1308158.2005250007</v>
      </c>
      <c r="V13" s="50">
        <v>1264946.1043595017</v>
      </c>
      <c r="W13" s="50">
        <v>2018358.876425161</v>
      </c>
      <c r="X13" s="50">
        <v>1445541.6938203718</v>
      </c>
      <c r="Y13" s="50">
        <v>14465993.736578237</v>
      </c>
      <c r="Z13" s="50">
        <v>17068410.048713371</v>
      </c>
      <c r="AA13" s="50">
        <v>5498132.7390306629</v>
      </c>
      <c r="AB13" s="50">
        <v>11570277.309682725</v>
      </c>
      <c r="AE13" s="444">
        <f>AE12/AD12</f>
        <v>0.97194454191847024</v>
      </c>
      <c r="AF13" s="468">
        <f t="shared" ref="AF13:AL13" si="6">AF12/$AE$12</f>
        <v>0.59773273478153399</v>
      </c>
      <c r="AG13" s="468">
        <f t="shared" si="6"/>
        <v>0.14812917632009245</v>
      </c>
      <c r="AH13" s="468">
        <f t="shared" si="6"/>
        <v>8.3721406001990382E-3</v>
      </c>
      <c r="AI13" s="468">
        <f t="shared" si="6"/>
        <v>8.5483346926462436E-3</v>
      </c>
      <c r="AJ13" s="468">
        <f t="shared" si="6"/>
        <v>2.0611402586232313E-3</v>
      </c>
      <c r="AK13" s="468">
        <f t="shared" si="6"/>
        <v>8.5073207555454739E-3</v>
      </c>
      <c r="AL13" s="468">
        <f t="shared" si="6"/>
        <v>0.13921216552092405</v>
      </c>
      <c r="AM13" s="468"/>
      <c r="AN13" s="468"/>
      <c r="AO13" s="468"/>
      <c r="AP13" s="468"/>
      <c r="AQ13" s="468">
        <f t="shared" ref="AQ13:AV13" si="7">AQ12/$AE$12</f>
        <v>4.5447772743108607E-2</v>
      </c>
      <c r="AR13" s="468">
        <f t="shared" si="7"/>
        <v>2.62473725448608E-3</v>
      </c>
      <c r="AS13" s="468">
        <f t="shared" si="7"/>
        <v>2.5951481209867764E-3</v>
      </c>
      <c r="AT13" s="468">
        <f t="shared" si="7"/>
        <v>4.001710864917493E-3</v>
      </c>
      <c r="AU13" s="468">
        <f t="shared" si="7"/>
        <v>2.3887699324263833E-3</v>
      </c>
      <c r="AV13" s="468">
        <f t="shared" si="7"/>
        <v>3.0378848154508534E-2</v>
      </c>
      <c r="AW13" s="468">
        <f>AW12/AD12</f>
        <v>2.8055458081530357E-2</v>
      </c>
    </row>
    <row r="14" spans="1:51" s="444" customFormat="1" ht="18" hidden="1" customHeight="1">
      <c r="A14" s="1080" t="s">
        <v>922</v>
      </c>
      <c r="B14" s="1080"/>
      <c r="C14" s="1080"/>
      <c r="D14" s="18"/>
      <c r="E14" s="50">
        <v>536794692.29690802</v>
      </c>
      <c r="F14" s="50">
        <v>521734671.30878443</v>
      </c>
      <c r="G14" s="50">
        <f t="shared" si="4"/>
        <v>476115763.59936035</v>
      </c>
      <c r="H14" s="50">
        <v>311857891.91174448</v>
      </c>
      <c r="I14" s="50">
        <v>77284127.118604407</v>
      </c>
      <c r="J14" s="50">
        <v>4368036.0241957745</v>
      </c>
      <c r="K14" s="50">
        <v>4459962.5911052665</v>
      </c>
      <c r="L14" s="50">
        <v>1075368.3353540944</v>
      </c>
      <c r="M14" s="50">
        <v>4438564.1981129171</v>
      </c>
      <c r="N14" s="50">
        <v>72631813.420243397</v>
      </c>
      <c r="O14" s="1080" t="s">
        <v>922</v>
      </c>
      <c r="P14" s="1080"/>
      <c r="Q14" s="1080"/>
      <c r="R14" s="18"/>
      <c r="S14" s="50">
        <f t="shared" si="5"/>
        <v>45618907.709423251</v>
      </c>
      <c r="T14" s="50">
        <v>23711678.7738421</v>
      </c>
      <c r="U14" s="50">
        <v>1369416.4287412162</v>
      </c>
      <c r="V14" s="50">
        <v>1353978.7519006452</v>
      </c>
      <c r="W14" s="50">
        <v>2087831.3027805197</v>
      </c>
      <c r="X14" s="50">
        <v>1246304.0955267863</v>
      </c>
      <c r="Y14" s="50">
        <v>15849698.356631983</v>
      </c>
      <c r="Z14" s="50">
        <v>15060020.98812389</v>
      </c>
      <c r="AA14" s="50">
        <v>4148827.8701000037</v>
      </c>
      <c r="AB14" s="50">
        <v>10911193.118023887</v>
      </c>
      <c r="AQ14" s="468"/>
    </row>
    <row r="15" spans="1:51" s="444" customFormat="1" ht="18" hidden="1" customHeight="1">
      <c r="A15" s="1045" t="s">
        <v>923</v>
      </c>
      <c r="B15" s="1045"/>
      <c r="C15" s="1045"/>
      <c r="D15" s="18"/>
      <c r="E15" s="50">
        <v>553974123.43269408</v>
      </c>
      <c r="F15" s="50">
        <v>541854421.76084232</v>
      </c>
      <c r="G15" s="50">
        <f t="shared" si="4"/>
        <v>492617125.02882802</v>
      </c>
      <c r="H15" s="50">
        <v>329291549.46900713</v>
      </c>
      <c r="I15" s="50">
        <v>66949770.766271278</v>
      </c>
      <c r="J15" s="50">
        <v>4397660.3019358907</v>
      </c>
      <c r="K15" s="50">
        <v>4688112.3759639384</v>
      </c>
      <c r="L15" s="50">
        <v>1271409.5963614986</v>
      </c>
      <c r="M15" s="50">
        <v>4063349.7332274397</v>
      </c>
      <c r="N15" s="50">
        <v>81955272.78606078</v>
      </c>
      <c r="O15" s="1045" t="s">
        <v>923</v>
      </c>
      <c r="P15" s="1045"/>
      <c r="Q15" s="1045"/>
      <c r="R15" s="18"/>
      <c r="S15" s="50">
        <f t="shared" si="5"/>
        <v>49237296.732013062</v>
      </c>
      <c r="T15" s="50">
        <v>24759216.978360169</v>
      </c>
      <c r="U15" s="50">
        <v>1745206.8876963207</v>
      </c>
      <c r="V15" s="50">
        <v>1474510.1654522009</v>
      </c>
      <c r="W15" s="50">
        <v>2259155.4459781502</v>
      </c>
      <c r="X15" s="50">
        <v>832220.89254016196</v>
      </c>
      <c r="Y15" s="50">
        <v>18166986.361986056</v>
      </c>
      <c r="Z15" s="50">
        <v>12119701.671853863</v>
      </c>
      <c r="AA15" s="50">
        <v>5493121.4999061162</v>
      </c>
      <c r="AB15" s="50">
        <v>6626580.1719477568</v>
      </c>
    </row>
    <row r="16" spans="1:51" s="444" customFormat="1" ht="18" hidden="1" customHeight="1">
      <c r="A16" s="1080" t="s">
        <v>924</v>
      </c>
      <c r="B16" s="1080"/>
      <c r="C16" s="1080"/>
      <c r="D16" s="18"/>
      <c r="E16" s="218">
        <v>560070365.17429125</v>
      </c>
      <c r="F16" s="218">
        <v>544103225.05843985</v>
      </c>
      <c r="G16" s="50">
        <f t="shared" si="4"/>
        <v>497306493.56444049</v>
      </c>
      <c r="H16" s="218">
        <v>337667914.69405138</v>
      </c>
      <c r="I16" s="218">
        <v>60634861.372655563</v>
      </c>
      <c r="J16" s="218">
        <v>7070109.0288936626</v>
      </c>
      <c r="K16" s="218">
        <v>4105297.0410181759</v>
      </c>
      <c r="L16" s="218">
        <v>969129.08166522824</v>
      </c>
      <c r="M16" s="218">
        <v>3542044.0940998192</v>
      </c>
      <c r="N16" s="218">
        <v>83317138.252056643</v>
      </c>
      <c r="O16" s="1080" t="s">
        <v>924</v>
      </c>
      <c r="P16" s="1080"/>
      <c r="Q16" s="1080"/>
      <c r="R16" s="18"/>
      <c r="S16" s="50">
        <f t="shared" si="5"/>
        <v>46796731.494000539</v>
      </c>
      <c r="T16" s="218">
        <v>22464605.164075799</v>
      </c>
      <c r="U16" s="218">
        <v>1733569.1662502626</v>
      </c>
      <c r="V16" s="218">
        <v>1174239.4439325552</v>
      </c>
      <c r="W16" s="218">
        <v>2035775.0777215781</v>
      </c>
      <c r="X16" s="218">
        <v>1609988.8526201989</v>
      </c>
      <c r="Y16" s="218">
        <v>17778553.789400145</v>
      </c>
      <c r="Z16" s="218">
        <v>15967140.115850762</v>
      </c>
      <c r="AA16" s="218">
        <v>5784933.0212108986</v>
      </c>
      <c r="AB16" s="218">
        <v>10182207.094639864</v>
      </c>
    </row>
    <row r="17" spans="1:28" s="444" customFormat="1" ht="18" hidden="1" customHeight="1">
      <c r="A17" s="1045" t="s">
        <v>925</v>
      </c>
      <c r="B17" s="1045"/>
      <c r="C17" s="1045"/>
      <c r="D17" s="18"/>
      <c r="E17" s="218">
        <v>496601977.69840121</v>
      </c>
      <c r="F17" s="218">
        <v>488367701.22577751</v>
      </c>
      <c r="G17" s="50">
        <f t="shared" si="4"/>
        <v>442375323.52045184</v>
      </c>
      <c r="H17" s="218">
        <v>299226461.79350102</v>
      </c>
      <c r="I17" s="218">
        <v>62693880.690241016</v>
      </c>
      <c r="J17" s="218">
        <v>6888594.2343562962</v>
      </c>
      <c r="K17" s="218">
        <v>5348490.7705685459</v>
      </c>
      <c r="L17" s="218">
        <v>1095918.1262080851</v>
      </c>
      <c r="M17" s="218">
        <v>3216676.9773841053</v>
      </c>
      <c r="N17" s="218">
        <v>63905300.928192794</v>
      </c>
      <c r="O17" s="1045" t="s">
        <v>925</v>
      </c>
      <c r="P17" s="1045"/>
      <c r="Q17" s="1045"/>
      <c r="R17" s="18"/>
      <c r="S17" s="50">
        <f t="shared" si="5"/>
        <v>45992377.705325633</v>
      </c>
      <c r="T17" s="218">
        <v>22556191.156092446</v>
      </c>
      <c r="U17" s="218">
        <v>1669969.6608284907</v>
      </c>
      <c r="V17" s="218">
        <v>1005335.9886982448</v>
      </c>
      <c r="W17" s="218">
        <v>2059959.800872264</v>
      </c>
      <c r="X17" s="218">
        <v>1229721.0536949025</v>
      </c>
      <c r="Y17" s="218">
        <v>17471200.045139283</v>
      </c>
      <c r="Z17" s="218">
        <v>8234276.4726241939</v>
      </c>
      <c r="AA17" s="218">
        <v>3054462.5944479257</v>
      </c>
      <c r="AB17" s="218">
        <v>5179813.8781762552</v>
      </c>
    </row>
    <row r="18" spans="1:28" s="444" customFormat="1" ht="16.5" hidden="1" customHeight="1">
      <c r="A18" s="1045" t="s">
        <v>926</v>
      </c>
      <c r="B18" s="1045"/>
      <c r="C18" s="1045"/>
      <c r="D18" s="18"/>
      <c r="E18" s="195">
        <v>552869850.08385503</v>
      </c>
      <c r="F18" s="195">
        <v>545609538.32146454</v>
      </c>
      <c r="G18" s="301">
        <f t="shared" si="4"/>
        <v>495646950.48677838</v>
      </c>
      <c r="H18" s="195">
        <v>331103305.22873092</v>
      </c>
      <c r="I18" s="195">
        <v>68173235.708185196</v>
      </c>
      <c r="J18" s="195">
        <v>2510483.3665946699</v>
      </c>
      <c r="K18" s="195">
        <v>5115612.9545477172</v>
      </c>
      <c r="L18" s="195">
        <v>1053028.9692076065</v>
      </c>
      <c r="M18" s="195">
        <v>3432345.1338795708</v>
      </c>
      <c r="N18" s="195">
        <v>84258939.125632733</v>
      </c>
      <c r="O18" s="1045" t="s">
        <v>926</v>
      </c>
      <c r="P18" s="1045"/>
      <c r="Q18" s="1045"/>
      <c r="R18" s="18"/>
      <c r="S18" s="301">
        <f t="shared" si="5"/>
        <v>49962587.834686346</v>
      </c>
      <c r="T18" s="195">
        <v>24824214.330726173</v>
      </c>
      <c r="U18" s="195">
        <v>1819030.0801872623</v>
      </c>
      <c r="V18" s="195">
        <v>1179574.375424424</v>
      </c>
      <c r="W18" s="195">
        <v>2026051.3368344619</v>
      </c>
      <c r="X18" s="195">
        <v>1105398.1725415699</v>
      </c>
      <c r="Y18" s="195">
        <v>19008319.53897246</v>
      </c>
      <c r="Z18" s="195">
        <v>7260311.7623895369</v>
      </c>
      <c r="AA18" s="195">
        <v>2820092.489777823</v>
      </c>
      <c r="AB18" s="195">
        <v>4440219.2726117149</v>
      </c>
    </row>
    <row r="19" spans="1:28" s="444" customFormat="1" ht="14.25" customHeight="1">
      <c r="A19" s="1045" t="s">
        <v>927</v>
      </c>
      <c r="B19" s="1045"/>
      <c r="C19" s="1045"/>
      <c r="D19" s="18"/>
      <c r="E19" s="301">
        <v>549122917.60196519</v>
      </c>
      <c r="F19" s="301">
        <v>538028957.04110456</v>
      </c>
      <c r="G19" s="301">
        <f t="shared" si="4"/>
        <v>487575695.20942247</v>
      </c>
      <c r="H19" s="301">
        <v>327954187.36831635</v>
      </c>
      <c r="I19" s="195">
        <v>68215919.611239389</v>
      </c>
      <c r="J19" s="195">
        <v>3804191.4392418195</v>
      </c>
      <c r="K19" s="195">
        <v>5378453.5339665376</v>
      </c>
      <c r="L19" s="195">
        <v>1196882.4616509003</v>
      </c>
      <c r="M19" s="195">
        <v>3861427.3411211199</v>
      </c>
      <c r="N19" s="195">
        <v>77164633.45388636</v>
      </c>
      <c r="O19" s="1045" t="s">
        <v>927</v>
      </c>
      <c r="P19" s="1045"/>
      <c r="Q19" s="1045"/>
      <c r="R19" s="18"/>
      <c r="S19" s="301">
        <f t="shared" si="5"/>
        <v>50453261.83168301</v>
      </c>
      <c r="T19" s="195">
        <v>24514600.208476603</v>
      </c>
      <c r="U19" s="195">
        <v>1942421.1656226597</v>
      </c>
      <c r="V19" s="195">
        <v>1128408.1940226085</v>
      </c>
      <c r="W19" s="195">
        <v>2126972.957060853</v>
      </c>
      <c r="X19" s="195">
        <v>1212126.8026057486</v>
      </c>
      <c r="Y19" s="195">
        <v>19528732.503894538</v>
      </c>
      <c r="Z19" s="195">
        <v>11093960.560860451</v>
      </c>
      <c r="AA19" s="195">
        <v>4564335.1142636128</v>
      </c>
      <c r="AB19" s="195">
        <v>6529625.4465968385</v>
      </c>
    </row>
    <row r="20" spans="1:28" s="444" customFormat="1" ht="14.25" customHeight="1">
      <c r="A20" s="1045" t="s">
        <v>928</v>
      </c>
      <c r="B20" s="1045"/>
      <c r="C20" s="1045"/>
      <c r="D20" s="18"/>
      <c r="E20" s="195">
        <v>529032480.35362381</v>
      </c>
      <c r="F20" s="195">
        <v>520416271.19983798</v>
      </c>
      <c r="G20" s="301">
        <f>SUM(H20:N20)</f>
        <v>469581988.39443791</v>
      </c>
      <c r="H20" s="195">
        <v>316269790.26960284</v>
      </c>
      <c r="I20" s="195">
        <v>66488133.843514755</v>
      </c>
      <c r="J20" s="195">
        <v>1215029.7040749842</v>
      </c>
      <c r="K20" s="195">
        <v>5036702.576808474</v>
      </c>
      <c r="L20" s="195">
        <v>1310994.7776689415</v>
      </c>
      <c r="M20" s="195">
        <v>4497911.8439037399</v>
      </c>
      <c r="N20" s="195">
        <v>74763425.378864244</v>
      </c>
      <c r="O20" s="1045" t="s">
        <v>928</v>
      </c>
      <c r="P20" s="1045"/>
      <c r="Q20" s="1045"/>
      <c r="R20" s="18"/>
      <c r="S20" s="301">
        <f>SUM(T20:Y20)</f>
        <v>50834282.805400461</v>
      </c>
      <c r="T20" s="195">
        <v>23730323.622911576</v>
      </c>
      <c r="U20" s="195">
        <v>2145273.4534487487</v>
      </c>
      <c r="V20" s="195">
        <v>1091048.6119697767</v>
      </c>
      <c r="W20" s="195">
        <v>2062128.0954953786</v>
      </c>
      <c r="X20" s="195">
        <v>1131985.9354936567</v>
      </c>
      <c r="Y20" s="195">
        <v>20673523.086081322</v>
      </c>
      <c r="Z20" s="195">
        <v>8616209.1537845507</v>
      </c>
      <c r="AA20" s="195">
        <v>3385343.3319646516</v>
      </c>
      <c r="AB20" s="195">
        <v>5230865.8218199117</v>
      </c>
    </row>
    <row r="21" spans="1:28" s="444" customFormat="1" ht="14.25" customHeight="1">
      <c r="A21" s="1045" t="s">
        <v>929</v>
      </c>
      <c r="B21" s="1045"/>
      <c r="C21" s="1045"/>
      <c r="D21" s="18"/>
      <c r="E21" s="218">
        <v>529869670.19716895</v>
      </c>
      <c r="F21" s="218">
        <v>520753348.18296248</v>
      </c>
      <c r="G21" s="301">
        <f>SUM(H21:N21)</f>
        <v>472204876.77719045</v>
      </c>
      <c r="H21" s="218">
        <v>312098420.98798788</v>
      </c>
      <c r="I21" s="218">
        <v>61266458.141266815</v>
      </c>
      <c r="J21" s="218">
        <v>3707591.4065191075</v>
      </c>
      <c r="K21" s="218">
        <v>8039978.1807946023</v>
      </c>
      <c r="L21" s="218">
        <v>1938442.8392433522</v>
      </c>
      <c r="M21" s="218">
        <v>6750325.5899471203</v>
      </c>
      <c r="N21" s="218">
        <v>78403659.631431609</v>
      </c>
      <c r="O21" s="1045" t="s">
        <v>929</v>
      </c>
      <c r="P21" s="1045"/>
      <c r="Q21" s="1045"/>
      <c r="R21" s="18"/>
      <c r="S21" s="50">
        <f>SUM(T21:Y21)</f>
        <v>48548471.405772075</v>
      </c>
      <c r="T21" s="218">
        <v>22511207.543375045</v>
      </c>
      <c r="U21" s="218">
        <v>2079389.5625312019</v>
      </c>
      <c r="V21" s="218">
        <v>985224.46056390146</v>
      </c>
      <c r="W21" s="218">
        <v>2249159.3632818158</v>
      </c>
      <c r="X21" s="218">
        <v>1004630.81559611</v>
      </c>
      <c r="Y21" s="218">
        <v>19718859.660423998</v>
      </c>
      <c r="Z21" s="218">
        <v>9116322.0142062679</v>
      </c>
      <c r="AA21" s="218">
        <v>3734968.9152795128</v>
      </c>
      <c r="AB21" s="218">
        <v>5381353.0989267658</v>
      </c>
    </row>
    <row r="22" spans="1:28" s="444" customFormat="1" ht="14.25" customHeight="1">
      <c r="A22" s="1045" t="s">
        <v>930</v>
      </c>
      <c r="B22" s="1045"/>
      <c r="C22" s="1045"/>
      <c r="D22" s="18"/>
      <c r="E22" s="195">
        <v>565869419.78643441</v>
      </c>
      <c r="F22" s="195">
        <v>556712647.07893455</v>
      </c>
      <c r="G22" s="195">
        <f>SUM(H22:N22)</f>
        <v>504511908.18825787</v>
      </c>
      <c r="H22" s="195">
        <v>346190748.97137898</v>
      </c>
      <c r="I22" s="195">
        <v>66276659.513176665</v>
      </c>
      <c r="J22" s="195">
        <v>2964876.8222299484</v>
      </c>
      <c r="K22" s="195">
        <v>5517621.6103633652</v>
      </c>
      <c r="L22" s="195">
        <v>1843054.8525859215</v>
      </c>
      <c r="M22" s="195">
        <v>5204765.6441238783</v>
      </c>
      <c r="N22" s="195">
        <v>76514180.774399176</v>
      </c>
      <c r="O22" s="1045" t="s">
        <v>930</v>
      </c>
      <c r="P22" s="1045"/>
      <c r="Q22" s="1045"/>
      <c r="R22" s="18"/>
      <c r="S22" s="301">
        <f>SUM(T22:Y22)</f>
        <v>52200738.890676357</v>
      </c>
      <c r="T22" s="195">
        <v>24331553.296935868</v>
      </c>
      <c r="U22" s="195">
        <v>2222463.3826866513</v>
      </c>
      <c r="V22" s="195">
        <v>1075573.1737441719</v>
      </c>
      <c r="W22" s="195">
        <v>2501198.816944635</v>
      </c>
      <c r="X22" s="195">
        <v>1087912.7379393422</v>
      </c>
      <c r="Y22" s="195">
        <v>20982037.482425686</v>
      </c>
      <c r="Z22" s="195">
        <v>9156772.7074994519</v>
      </c>
      <c r="AA22" s="195">
        <v>3902034.7403056403</v>
      </c>
      <c r="AB22" s="195">
        <v>5254737.9671938084</v>
      </c>
    </row>
    <row r="23" spans="1:28" s="444" customFormat="1" ht="16.5" customHeight="1">
      <c r="A23" s="1045" t="s">
        <v>931</v>
      </c>
      <c r="B23" s="1045"/>
      <c r="C23" s="1045"/>
      <c r="D23" s="18"/>
      <c r="E23" s="195">
        <v>554076930.49204898</v>
      </c>
      <c r="F23" s="195">
        <v>542949387.01808667</v>
      </c>
      <c r="G23" s="195">
        <f>SUM(H23:N23)</f>
        <v>490022479.33153802</v>
      </c>
      <c r="H23" s="195">
        <v>322378700.24124277</v>
      </c>
      <c r="I23" s="195">
        <v>67659196.020815</v>
      </c>
      <c r="J23" s="195">
        <v>2534522.2287871907</v>
      </c>
      <c r="K23" s="195">
        <v>9371209.5568055753</v>
      </c>
      <c r="L23" s="195">
        <v>2507888.9927149396</v>
      </c>
      <c r="M23" s="195">
        <v>4530413.912225185</v>
      </c>
      <c r="N23" s="195">
        <v>81040548.378947377</v>
      </c>
      <c r="O23" s="1045" t="s">
        <v>931</v>
      </c>
      <c r="P23" s="1045"/>
      <c r="Q23" s="1045"/>
      <c r="R23" s="18"/>
      <c r="S23" s="301">
        <f>SUM(T23:Y23)</f>
        <v>52926907.686548397</v>
      </c>
      <c r="T23" s="195">
        <v>23953858.019061577</v>
      </c>
      <c r="U23" s="195">
        <v>2488644.8562480072</v>
      </c>
      <c r="V23" s="195">
        <v>1119575.0517665599</v>
      </c>
      <c r="W23" s="195">
        <v>2286647.549829626</v>
      </c>
      <c r="X23" s="195">
        <v>1418518.1973175055</v>
      </c>
      <c r="Y23" s="195">
        <v>21659664.012325119</v>
      </c>
      <c r="Z23" s="195">
        <v>11127543.473962359</v>
      </c>
      <c r="AA23" s="195">
        <v>3639908.4765941496</v>
      </c>
      <c r="AB23" s="195">
        <v>7487634.9973681886</v>
      </c>
    </row>
    <row r="24" spans="1:28" s="41" customFormat="1" ht="18" customHeight="1">
      <c r="A24" s="1080" t="s">
        <v>65</v>
      </c>
      <c r="B24" s="1080"/>
      <c r="C24" s="1080"/>
      <c r="D24" s="18"/>
      <c r="E24" s="198"/>
      <c r="F24" s="466"/>
      <c r="G24" s="466"/>
      <c r="H24" s="466"/>
      <c r="I24" s="466"/>
      <c r="J24" s="466"/>
      <c r="K24" s="466"/>
      <c r="L24" s="466"/>
      <c r="M24" s="466"/>
      <c r="N24" s="466"/>
      <c r="O24" s="1080" t="s">
        <v>65</v>
      </c>
      <c r="P24" s="1080"/>
      <c r="Q24" s="1080"/>
      <c r="R24" s="18"/>
      <c r="S24" s="469"/>
      <c r="T24" s="198"/>
      <c r="U24" s="301"/>
      <c r="V24" s="198"/>
      <c r="W24" s="198"/>
      <c r="X24" s="198"/>
      <c r="Y24" s="198"/>
      <c r="Z24" s="198"/>
      <c r="AA24" s="198"/>
      <c r="AB24" s="198"/>
    </row>
    <row r="25" spans="1:28" ht="18" customHeight="1">
      <c r="A25" s="221"/>
      <c r="B25" s="221" t="s">
        <v>66</v>
      </c>
      <c r="C25" s="221"/>
      <c r="D25" s="222"/>
      <c r="E25" s="199">
        <v>530092616.22349197</v>
      </c>
      <c r="F25" s="466">
        <v>519012912.27592093</v>
      </c>
      <c r="G25" s="466">
        <f>SUM(H25:N25)</f>
        <v>469562910.9943825</v>
      </c>
      <c r="H25" s="466">
        <v>308080853.35117674</v>
      </c>
      <c r="I25" s="466">
        <v>65225931.214447409</v>
      </c>
      <c r="J25" s="466">
        <v>2534522.2287871907</v>
      </c>
      <c r="K25" s="466">
        <v>8246314.6486728862</v>
      </c>
      <c r="L25" s="466">
        <v>2110175.8976807133</v>
      </c>
      <c r="M25" s="466">
        <v>4243882.1156048849</v>
      </c>
      <c r="N25" s="466">
        <v>79121231.538012773</v>
      </c>
      <c r="O25" s="221"/>
      <c r="P25" s="221" t="s">
        <v>54</v>
      </c>
      <c r="Q25" s="221"/>
      <c r="R25" s="222"/>
      <c r="S25" s="198">
        <f>SUM(T25:Y25)</f>
        <v>49450001.281537294</v>
      </c>
      <c r="T25" s="198">
        <v>23135685.593656417</v>
      </c>
      <c r="U25" s="198">
        <v>2402177.7111636405</v>
      </c>
      <c r="V25" s="198">
        <v>1028211.1978332957</v>
      </c>
      <c r="W25" s="198">
        <v>2095367.98768873</v>
      </c>
      <c r="X25" s="198">
        <v>1413236.8672317036</v>
      </c>
      <c r="Y25" s="198">
        <v>19375321.92396351</v>
      </c>
      <c r="Z25" s="198">
        <v>11079703.947571252</v>
      </c>
      <c r="AA25" s="198">
        <v>3609067.7432207707</v>
      </c>
      <c r="AB25" s="198">
        <v>7470636.2043504603</v>
      </c>
    </row>
    <row r="26" spans="1:28" ht="18" customHeight="1">
      <c r="A26" s="221"/>
      <c r="B26" s="221" t="s">
        <v>27</v>
      </c>
      <c r="C26" s="221"/>
      <c r="D26" s="222"/>
      <c r="E26" s="199">
        <v>23984314.268557504</v>
      </c>
      <c r="F26" s="466">
        <v>23936474.742166404</v>
      </c>
      <c r="G26" s="466">
        <f>SUM(H26:N26)</f>
        <v>20459568.337155346</v>
      </c>
      <c r="H26" s="466">
        <v>14297846.890065851</v>
      </c>
      <c r="I26" s="466">
        <v>2433264.8063676194</v>
      </c>
      <c r="J26" s="466">
        <v>0</v>
      </c>
      <c r="K26" s="466">
        <v>1124894.9081326972</v>
      </c>
      <c r="L26" s="466">
        <v>397713.09503422776</v>
      </c>
      <c r="M26" s="466">
        <v>286531.79662029975</v>
      </c>
      <c r="N26" s="466">
        <v>1919316.8409346528</v>
      </c>
      <c r="O26" s="221"/>
      <c r="P26" s="221" t="s">
        <v>27</v>
      </c>
      <c r="Q26" s="221"/>
      <c r="R26" s="222"/>
      <c r="S26" s="198">
        <f>SUM(T26:Y26)</f>
        <v>3476906.4050110504</v>
      </c>
      <c r="T26" s="198">
        <v>818172.42540514981</v>
      </c>
      <c r="U26" s="198">
        <v>86467.145084368662</v>
      </c>
      <c r="V26" s="198">
        <v>91363.85393326405</v>
      </c>
      <c r="W26" s="198">
        <v>191279.56214089622</v>
      </c>
      <c r="X26" s="198">
        <v>5281.330085801902</v>
      </c>
      <c r="Y26" s="198">
        <v>2284342.0883615697</v>
      </c>
      <c r="Z26" s="198">
        <v>47839.526391107</v>
      </c>
      <c r="AA26" s="198">
        <v>30840.733373379197</v>
      </c>
      <c r="AB26" s="198">
        <v>16998.793017727799</v>
      </c>
    </row>
    <row r="27" spans="1:28" ht="18" customHeight="1">
      <c r="A27" s="1080" t="s">
        <v>28</v>
      </c>
      <c r="B27" s="1080"/>
      <c r="C27" s="1080"/>
      <c r="D27" s="18"/>
      <c r="E27" s="199"/>
      <c r="F27" s="466"/>
      <c r="G27" s="466"/>
      <c r="H27" s="466"/>
      <c r="I27" s="466"/>
      <c r="J27" s="466"/>
      <c r="K27" s="466"/>
      <c r="L27" s="466"/>
      <c r="M27" s="466"/>
      <c r="N27" s="466"/>
      <c r="O27" s="1080" t="s">
        <v>28</v>
      </c>
      <c r="P27" s="1080"/>
      <c r="Q27" s="1080"/>
      <c r="R27" s="1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</row>
    <row r="28" spans="1:28" ht="18" customHeight="1">
      <c r="A28" s="221"/>
      <c r="B28" s="102" t="s">
        <v>83</v>
      </c>
      <c r="C28" s="221"/>
      <c r="D28" s="222"/>
      <c r="E28" s="199">
        <v>355502301.83264375</v>
      </c>
      <c r="F28" s="466">
        <v>348040698.55872113</v>
      </c>
      <c r="G28" s="466">
        <f>SUM(H28:N28)</f>
        <v>320555780.30414969</v>
      </c>
      <c r="H28" s="466">
        <v>212025077.35822687</v>
      </c>
      <c r="I28" s="466">
        <v>43810250.293134764</v>
      </c>
      <c r="J28" s="466">
        <v>1874028.0947179031</v>
      </c>
      <c r="K28" s="466">
        <v>3969826.3219623272</v>
      </c>
      <c r="L28" s="466">
        <v>1158914.8106635401</v>
      </c>
      <c r="M28" s="466">
        <v>2290329.2822300573</v>
      </c>
      <c r="N28" s="466">
        <v>55427354.143214226</v>
      </c>
      <c r="O28" s="221"/>
      <c r="P28" s="221" t="s">
        <v>83</v>
      </c>
      <c r="Q28" s="221"/>
      <c r="R28" s="222"/>
      <c r="S28" s="198">
        <f>SUM(T28:Y28)</f>
        <v>27484918.254571095</v>
      </c>
      <c r="T28" s="198">
        <v>14542222.485576548</v>
      </c>
      <c r="U28" s="198">
        <v>1302997.3218675416</v>
      </c>
      <c r="V28" s="198">
        <v>637892.1655036204</v>
      </c>
      <c r="W28" s="198">
        <v>1208600.9561819867</v>
      </c>
      <c r="X28" s="198">
        <v>652689.38157167344</v>
      </c>
      <c r="Y28" s="198">
        <v>9140515.943869723</v>
      </c>
      <c r="Z28" s="198">
        <v>7461603.2739225719</v>
      </c>
      <c r="AA28" s="198">
        <v>2483447.2830708576</v>
      </c>
      <c r="AB28" s="198">
        <v>4978155.9908516994</v>
      </c>
    </row>
    <row r="29" spans="1:28" ht="18" customHeight="1">
      <c r="A29" s="221"/>
      <c r="B29" s="102" t="s">
        <v>84</v>
      </c>
      <c r="C29" s="221"/>
      <c r="D29" s="222"/>
      <c r="E29" s="199">
        <v>40155810.943279088</v>
      </c>
      <c r="F29" s="466">
        <v>39836022.032301828</v>
      </c>
      <c r="G29" s="466">
        <f>SUM(H29:N29)</f>
        <v>35840113.759205885</v>
      </c>
      <c r="H29" s="466">
        <v>23445826.17029839</v>
      </c>
      <c r="I29" s="466">
        <v>5141671.3084694343</v>
      </c>
      <c r="J29" s="466">
        <v>48933.738974012871</v>
      </c>
      <c r="K29" s="466">
        <v>934765.72672682314</v>
      </c>
      <c r="L29" s="466">
        <v>176191.73120325903</v>
      </c>
      <c r="M29" s="466">
        <v>282916.61654506554</v>
      </c>
      <c r="N29" s="466">
        <v>5809808.4669889044</v>
      </c>
      <c r="O29" s="221"/>
      <c r="P29" s="221" t="s">
        <v>84</v>
      </c>
      <c r="Q29" s="221"/>
      <c r="R29" s="222"/>
      <c r="S29" s="198">
        <f>SUM(T29:Y29)</f>
        <v>3995908.2730959076</v>
      </c>
      <c r="T29" s="198">
        <v>1582764.7867169441</v>
      </c>
      <c r="U29" s="198">
        <v>237081.43368354251</v>
      </c>
      <c r="V29" s="198">
        <v>83555.632910149536</v>
      </c>
      <c r="W29" s="198">
        <v>187878.77499132979</v>
      </c>
      <c r="X29" s="198">
        <v>17270.086120672364</v>
      </c>
      <c r="Y29" s="198">
        <v>1887357.5586732693</v>
      </c>
      <c r="Z29" s="198">
        <v>319788.91097728111</v>
      </c>
      <c r="AA29" s="198">
        <v>191508.60800435679</v>
      </c>
      <c r="AB29" s="198">
        <v>128280.30297292437</v>
      </c>
    </row>
    <row r="30" spans="1:28" ht="18" customHeight="1">
      <c r="A30" s="221"/>
      <c r="B30" s="102" t="s">
        <v>85</v>
      </c>
      <c r="C30" s="221"/>
      <c r="D30" s="222"/>
      <c r="E30" s="199">
        <v>86948477.444883406</v>
      </c>
      <c r="F30" s="466">
        <v>86222461.349636823</v>
      </c>
      <c r="G30" s="466">
        <f>SUM(H30:N30)</f>
        <v>74269271.457084388</v>
      </c>
      <c r="H30" s="466">
        <v>50132631.418567084</v>
      </c>
      <c r="I30" s="466">
        <v>9777066.5296263769</v>
      </c>
      <c r="J30" s="466">
        <v>334989.39509527478</v>
      </c>
      <c r="K30" s="466">
        <v>2560236.0269083553</v>
      </c>
      <c r="L30" s="466">
        <v>603461.13015046448</v>
      </c>
      <c r="M30" s="466">
        <v>962326.57783516997</v>
      </c>
      <c r="N30" s="466">
        <v>9898560.3789016604</v>
      </c>
      <c r="O30" s="221"/>
      <c r="P30" s="221" t="s">
        <v>85</v>
      </c>
      <c r="Q30" s="221"/>
      <c r="R30" s="222"/>
      <c r="S30" s="198">
        <f>SUM(T30:Y30)</f>
        <v>11953189.892552476</v>
      </c>
      <c r="T30" s="198">
        <v>4679721.1816365644</v>
      </c>
      <c r="U30" s="198">
        <v>614643.28799595835</v>
      </c>
      <c r="V30" s="198">
        <v>222670.8748138879</v>
      </c>
      <c r="W30" s="198">
        <v>468823.49076982233</v>
      </c>
      <c r="X30" s="198">
        <v>35011.252640459781</v>
      </c>
      <c r="Y30" s="198">
        <v>5932319.8046957823</v>
      </c>
      <c r="Z30" s="198">
        <v>726016.09524657193</v>
      </c>
      <c r="AA30" s="198">
        <v>568947.18981836189</v>
      </c>
      <c r="AB30" s="198">
        <v>157068.90542821022</v>
      </c>
    </row>
    <row r="31" spans="1:28" ht="18" customHeight="1">
      <c r="A31" s="221"/>
      <c r="B31" s="102" t="s">
        <v>346</v>
      </c>
      <c r="C31" s="221"/>
      <c r="D31" s="222"/>
      <c r="E31" s="199">
        <v>30622861.938742522</v>
      </c>
      <c r="F31" s="466">
        <v>30568620.68092661</v>
      </c>
      <c r="G31" s="466">
        <f>SUM(H31:N31)</f>
        <v>25738813.938597713</v>
      </c>
      <c r="H31" s="466">
        <v>16849462.303649988</v>
      </c>
      <c r="I31" s="466">
        <v>4688742.8625844168</v>
      </c>
      <c r="J31" s="466">
        <v>0</v>
      </c>
      <c r="K31" s="466">
        <v>1374980.1662080742</v>
      </c>
      <c r="L31" s="466">
        <v>463963.4416976787</v>
      </c>
      <c r="M31" s="466">
        <v>316227.7096148968</v>
      </c>
      <c r="N31" s="466">
        <v>2045437.4548426601</v>
      </c>
      <c r="O31" s="221"/>
      <c r="P31" s="102" t="s">
        <v>346</v>
      </c>
      <c r="Q31" s="221"/>
      <c r="R31" s="222"/>
      <c r="S31" s="198">
        <f>SUM(T31:Y31)</f>
        <v>4829806.7423288804</v>
      </c>
      <c r="T31" s="198">
        <v>1188555.9411315087</v>
      </c>
      <c r="U31" s="198">
        <v>155561.64770096343</v>
      </c>
      <c r="V31" s="198">
        <v>112664.38553890077</v>
      </c>
      <c r="W31" s="198">
        <v>243049.66088648676</v>
      </c>
      <c r="X31" s="198">
        <v>2729.500984700474</v>
      </c>
      <c r="Y31" s="198">
        <v>3127245.6060863202</v>
      </c>
      <c r="Z31" s="198">
        <v>54241.257815913181</v>
      </c>
      <c r="AA31" s="198">
        <v>44819.904700575047</v>
      </c>
      <c r="AB31" s="198">
        <v>9421.3531153381136</v>
      </c>
    </row>
    <row r="32" spans="1:28" ht="18" customHeight="1">
      <c r="A32" s="221"/>
      <c r="B32" s="102" t="s">
        <v>345</v>
      </c>
      <c r="C32" s="221"/>
      <c r="D32" s="222"/>
      <c r="E32" s="199">
        <v>40847478.332499996</v>
      </c>
      <c r="F32" s="466">
        <v>38281584.396500014</v>
      </c>
      <c r="G32" s="466">
        <f>SUM(H32:N32)</f>
        <v>33618499.872500002</v>
      </c>
      <c r="H32" s="466">
        <v>19925702.990499999</v>
      </c>
      <c r="I32" s="466">
        <v>4241465.0269999998</v>
      </c>
      <c r="J32" s="466">
        <v>276571</v>
      </c>
      <c r="K32" s="466">
        <v>531401.31499999994</v>
      </c>
      <c r="L32" s="466">
        <v>105357.87899999997</v>
      </c>
      <c r="M32" s="466">
        <v>678613.72600000014</v>
      </c>
      <c r="N32" s="466">
        <v>7859387.9350000033</v>
      </c>
      <c r="O32" s="221"/>
      <c r="P32" s="102" t="s">
        <v>345</v>
      </c>
      <c r="Q32" s="221"/>
      <c r="R32" s="222"/>
      <c r="S32" s="198">
        <f>SUM(T32:Y32)</f>
        <v>4663084.5240000002</v>
      </c>
      <c r="T32" s="198">
        <v>1960593.6240000001</v>
      </c>
      <c r="U32" s="198">
        <v>178361.16499999998</v>
      </c>
      <c r="V32" s="198">
        <v>62791.993000000002</v>
      </c>
      <c r="W32" s="198">
        <v>178294.66700000002</v>
      </c>
      <c r="X32" s="198">
        <v>710817.97600000014</v>
      </c>
      <c r="Y32" s="198">
        <v>1572225.0990000006</v>
      </c>
      <c r="Z32" s="198">
        <v>2565893.9360000007</v>
      </c>
      <c r="AA32" s="198">
        <v>351185.49099999986</v>
      </c>
      <c r="AB32" s="198">
        <v>2214708.4450000008</v>
      </c>
    </row>
    <row r="33" spans="1:28" ht="18" customHeight="1">
      <c r="A33" s="1080" t="s">
        <v>29</v>
      </c>
      <c r="B33" s="1080"/>
      <c r="C33" s="1080"/>
      <c r="D33" s="18"/>
      <c r="E33" s="199"/>
      <c r="F33" s="466"/>
      <c r="G33" s="466"/>
      <c r="H33" s="466"/>
      <c r="I33" s="466"/>
      <c r="J33" s="466"/>
      <c r="K33" s="466"/>
      <c r="L33" s="466"/>
      <c r="M33" s="466"/>
      <c r="N33" s="466"/>
      <c r="O33" s="1080" t="s">
        <v>29</v>
      </c>
      <c r="P33" s="1080"/>
      <c r="Q33" s="1080"/>
      <c r="R33" s="1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</row>
    <row r="34" spans="1:28" ht="18" customHeight="1">
      <c r="A34" s="1059" t="s">
        <v>67</v>
      </c>
      <c r="B34" s="1059"/>
      <c r="C34" s="223"/>
      <c r="D34" s="18"/>
      <c r="E34" s="199">
        <v>548868515.26209915</v>
      </c>
      <c r="F34" s="466">
        <v>537755085.72950077</v>
      </c>
      <c r="G34" s="466">
        <f t="shared" ref="G34:G48" si="8">SUM(H34:N34)</f>
        <v>485581621.01546097</v>
      </c>
      <c r="H34" s="466">
        <v>319578910.7120266</v>
      </c>
      <c r="I34" s="466">
        <v>67163882.057428598</v>
      </c>
      <c r="J34" s="466">
        <v>2228248.9513119594</v>
      </c>
      <c r="K34" s="466">
        <v>9317429.833377555</v>
      </c>
      <c r="L34" s="466">
        <v>2465148.6785434908</v>
      </c>
      <c r="M34" s="466">
        <v>4495533.435643781</v>
      </c>
      <c r="N34" s="466">
        <v>80332467.347128958</v>
      </c>
      <c r="O34" s="1059" t="s">
        <v>67</v>
      </c>
      <c r="P34" s="1059"/>
      <c r="Q34" s="223"/>
      <c r="R34" s="18"/>
      <c r="S34" s="198">
        <f t="shared" ref="S34:S48" si="9">SUM(T34:Y34)</f>
        <v>52173464.714038745</v>
      </c>
      <c r="T34" s="198">
        <v>23780546.631130017</v>
      </c>
      <c r="U34" s="198">
        <v>2480776.1139069195</v>
      </c>
      <c r="V34" s="198">
        <v>1108353.3471131113</v>
      </c>
      <c r="W34" s="198">
        <v>2271630.1697463305</v>
      </c>
      <c r="X34" s="198">
        <v>1417544.1409951812</v>
      </c>
      <c r="Y34" s="198">
        <v>21114614.311147183</v>
      </c>
      <c r="Z34" s="198">
        <v>11113429.532598952</v>
      </c>
      <c r="AA34" s="198">
        <v>3625798.5352307442</v>
      </c>
      <c r="AB34" s="198">
        <v>7487630.9973681886</v>
      </c>
    </row>
    <row r="35" spans="1:28" ht="18" customHeight="1">
      <c r="A35" s="7"/>
      <c r="B35" s="102" t="s">
        <v>30</v>
      </c>
      <c r="C35" s="224"/>
      <c r="D35" s="18"/>
      <c r="E35" s="199">
        <v>301499466.28854036</v>
      </c>
      <c r="F35" s="466">
        <v>293811999.7244398</v>
      </c>
      <c r="G35" s="466">
        <f t="shared" si="8"/>
        <v>263858826.13094494</v>
      </c>
      <c r="H35" s="466">
        <v>168450678.82496309</v>
      </c>
      <c r="I35" s="466">
        <v>37927404.665358052</v>
      </c>
      <c r="J35" s="466">
        <v>1525725.2227439457</v>
      </c>
      <c r="K35" s="466">
        <v>4969695.5361810485</v>
      </c>
      <c r="L35" s="466">
        <v>1333969.4638931442</v>
      </c>
      <c r="M35" s="466">
        <v>2207787.5538023869</v>
      </c>
      <c r="N35" s="466">
        <v>47443564.864003211</v>
      </c>
      <c r="O35" s="7"/>
      <c r="P35" s="102" t="s">
        <v>30</v>
      </c>
      <c r="Q35" s="224"/>
      <c r="R35" s="18"/>
      <c r="S35" s="198">
        <f t="shared" si="9"/>
        <v>29953173.5934949</v>
      </c>
      <c r="T35" s="198">
        <v>15007182.673264056</v>
      </c>
      <c r="U35" s="198">
        <v>1599067.8806684632</v>
      </c>
      <c r="V35" s="198">
        <v>637167.85302546399</v>
      </c>
      <c r="W35" s="198">
        <v>1078502.836272574</v>
      </c>
      <c r="X35" s="198">
        <v>1153768.5196877446</v>
      </c>
      <c r="Y35" s="198">
        <v>10477483.830576597</v>
      </c>
      <c r="Z35" s="198">
        <v>7687466.5641002636</v>
      </c>
      <c r="AA35" s="198">
        <v>2086863.341265186</v>
      </c>
      <c r="AB35" s="198">
        <v>5600603.2228350658</v>
      </c>
    </row>
    <row r="36" spans="1:28" ht="18" customHeight="1">
      <c r="A36" s="42"/>
      <c r="B36" s="42" t="s">
        <v>971</v>
      </c>
      <c r="C36" s="225"/>
      <c r="D36" s="222"/>
      <c r="E36" s="199">
        <v>62394661.6480828</v>
      </c>
      <c r="F36" s="466">
        <v>61674748.416920222</v>
      </c>
      <c r="G36" s="466">
        <f t="shared" si="8"/>
        <v>54701406.559998676</v>
      </c>
      <c r="H36" s="466">
        <v>36533003.80602476</v>
      </c>
      <c r="I36" s="466">
        <v>7653342.2821952309</v>
      </c>
      <c r="J36" s="466">
        <v>276571</v>
      </c>
      <c r="K36" s="466">
        <v>750099.37926732819</v>
      </c>
      <c r="L36" s="466">
        <v>128180.72270266835</v>
      </c>
      <c r="M36" s="466">
        <v>554726.3569552527</v>
      </c>
      <c r="N36" s="466">
        <v>8805483.0128534399</v>
      </c>
      <c r="O36" s="42"/>
      <c r="P36" s="42" t="s">
        <v>971</v>
      </c>
      <c r="Q36" s="225"/>
      <c r="R36" s="222"/>
      <c r="S36" s="198">
        <f t="shared" si="9"/>
        <v>6973341.8569215536</v>
      </c>
      <c r="T36" s="198">
        <v>3558139.5725008789</v>
      </c>
      <c r="U36" s="198">
        <v>454781.95325160364</v>
      </c>
      <c r="V36" s="198">
        <v>108964.67149242359</v>
      </c>
      <c r="W36" s="198">
        <v>270280.39255534782</v>
      </c>
      <c r="X36" s="198">
        <v>80168.4380231869</v>
      </c>
      <c r="Y36" s="198">
        <v>2501006.8290981124</v>
      </c>
      <c r="Z36" s="198">
        <v>719913.23116260127</v>
      </c>
      <c r="AA36" s="198">
        <v>480812.53989638301</v>
      </c>
      <c r="AB36" s="198">
        <v>239100.69126621858</v>
      </c>
    </row>
    <row r="37" spans="1:28" ht="18" customHeight="1">
      <c r="A37" s="42"/>
      <c r="B37" s="42" t="s">
        <v>972</v>
      </c>
      <c r="C37" s="225"/>
      <c r="D37" s="222"/>
      <c r="E37" s="199">
        <v>160937772.96285522</v>
      </c>
      <c r="F37" s="466">
        <v>156497003.66957498</v>
      </c>
      <c r="G37" s="466">
        <f t="shared" si="8"/>
        <v>140848478.97666565</v>
      </c>
      <c r="H37" s="466">
        <v>83422566.547416121</v>
      </c>
      <c r="I37" s="466">
        <v>21550288.789328333</v>
      </c>
      <c r="J37" s="466">
        <v>1159715.5226402071</v>
      </c>
      <c r="K37" s="466">
        <v>2036601.8905343409</v>
      </c>
      <c r="L37" s="466">
        <v>597677.99348028435</v>
      </c>
      <c r="M37" s="466">
        <v>1215513.728148282</v>
      </c>
      <c r="N37" s="466">
        <v>30866114.505118072</v>
      </c>
      <c r="O37" s="42"/>
      <c r="P37" s="42" t="s">
        <v>972</v>
      </c>
      <c r="Q37" s="225"/>
      <c r="R37" s="222"/>
      <c r="S37" s="198">
        <f t="shared" si="9"/>
        <v>15648524.692909213</v>
      </c>
      <c r="T37" s="198">
        <v>8443075.1960027497</v>
      </c>
      <c r="U37" s="198">
        <v>808531.81672659342</v>
      </c>
      <c r="V37" s="198">
        <v>356168.79302898474</v>
      </c>
      <c r="W37" s="198">
        <v>503166.0582927097</v>
      </c>
      <c r="X37" s="198">
        <v>308976.38731255085</v>
      </c>
      <c r="Y37" s="198">
        <v>5228606.4415456261</v>
      </c>
      <c r="Z37" s="198">
        <v>4440769.2932802392</v>
      </c>
      <c r="AA37" s="198">
        <v>1245733.1827396385</v>
      </c>
      <c r="AB37" s="198">
        <v>3195036.1105405982</v>
      </c>
    </row>
    <row r="38" spans="1:28" ht="18" customHeight="1">
      <c r="A38" s="42"/>
      <c r="B38" s="42" t="s">
        <v>973</v>
      </c>
      <c r="C38" s="225"/>
      <c r="D38" s="222"/>
      <c r="E38" s="199">
        <v>44103249.976796158</v>
      </c>
      <c r="F38" s="466">
        <v>43711332.683897413</v>
      </c>
      <c r="G38" s="466">
        <f t="shared" si="8"/>
        <v>39853032.302919857</v>
      </c>
      <c r="H38" s="466">
        <v>30603038.431562576</v>
      </c>
      <c r="I38" s="466">
        <v>4312021.2059651697</v>
      </c>
      <c r="J38" s="466">
        <v>24633.736120783575</v>
      </c>
      <c r="K38" s="466">
        <v>723002.10377506027</v>
      </c>
      <c r="L38" s="466">
        <v>221073.75141857006</v>
      </c>
      <c r="M38" s="466">
        <v>290038.24041720375</v>
      </c>
      <c r="N38" s="466">
        <v>3679224.8336604941</v>
      </c>
      <c r="O38" s="42"/>
      <c r="P38" s="42" t="s">
        <v>973</v>
      </c>
      <c r="Q38" s="225"/>
      <c r="R38" s="222"/>
      <c r="S38" s="198">
        <f t="shared" si="9"/>
        <v>3858300.3809775743</v>
      </c>
      <c r="T38" s="198">
        <v>1793883.7519617742</v>
      </c>
      <c r="U38" s="198">
        <v>206584.5954421222</v>
      </c>
      <c r="V38" s="198">
        <v>99410.577084337143</v>
      </c>
      <c r="W38" s="198">
        <v>184383.10114543393</v>
      </c>
      <c r="X38" s="198">
        <v>48238.396206590201</v>
      </c>
      <c r="Y38" s="198">
        <v>1525799.9591373163</v>
      </c>
      <c r="Z38" s="198">
        <v>391917.29289872345</v>
      </c>
      <c r="AA38" s="198">
        <v>210906.86395407291</v>
      </c>
      <c r="AB38" s="198">
        <v>181010.42894465057</v>
      </c>
    </row>
    <row r="39" spans="1:28" ht="18" customHeight="1">
      <c r="A39" s="42"/>
      <c r="B39" s="42" t="s">
        <v>974</v>
      </c>
      <c r="C39" s="225"/>
      <c r="D39" s="222"/>
      <c r="E39" s="199">
        <v>34063781.700806208</v>
      </c>
      <c r="F39" s="466">
        <v>31928914.95404752</v>
      </c>
      <c r="G39" s="466">
        <f t="shared" si="8"/>
        <v>28455908.291360971</v>
      </c>
      <c r="H39" s="466">
        <v>17892070.039959803</v>
      </c>
      <c r="I39" s="466">
        <v>4411752.3878693301</v>
      </c>
      <c r="J39" s="466">
        <v>64804.963982955036</v>
      </c>
      <c r="K39" s="466">
        <v>1459992.1626043182</v>
      </c>
      <c r="L39" s="466">
        <v>387036.99629162205</v>
      </c>
      <c r="M39" s="466">
        <v>147509.22828164935</v>
      </c>
      <c r="N39" s="466">
        <v>4092742.5123712928</v>
      </c>
      <c r="O39" s="42"/>
      <c r="P39" s="42" t="s">
        <v>974</v>
      </c>
      <c r="Q39" s="225"/>
      <c r="R39" s="222"/>
      <c r="S39" s="198">
        <f t="shared" si="9"/>
        <v>3473006.6626865584</v>
      </c>
      <c r="T39" s="198">
        <v>1212084.1527986487</v>
      </c>
      <c r="U39" s="198">
        <v>129169.51524814374</v>
      </c>
      <c r="V39" s="198">
        <v>72623.811419719073</v>
      </c>
      <c r="W39" s="198">
        <v>120673.28427908247</v>
      </c>
      <c r="X39" s="198">
        <v>716385.29814541666</v>
      </c>
      <c r="Y39" s="198">
        <v>1222070.6007955477</v>
      </c>
      <c r="Z39" s="198">
        <v>2134866.746758691</v>
      </c>
      <c r="AA39" s="198">
        <v>149410.75467509177</v>
      </c>
      <c r="AB39" s="198">
        <v>1985455.9920835996</v>
      </c>
    </row>
    <row r="40" spans="1:28" ht="18" customHeight="1">
      <c r="A40" s="42"/>
      <c r="B40" s="102" t="s">
        <v>32</v>
      </c>
      <c r="C40" s="225"/>
      <c r="D40" s="222"/>
      <c r="E40" s="199">
        <v>120726717.27588257</v>
      </c>
      <c r="F40" s="466">
        <v>119430833.99846955</v>
      </c>
      <c r="G40" s="466">
        <f t="shared" si="8"/>
        <v>109490412.12411086</v>
      </c>
      <c r="H40" s="466">
        <v>77119496.713799536</v>
      </c>
      <c r="I40" s="466">
        <v>14641249.494664028</v>
      </c>
      <c r="J40" s="466">
        <v>11125.424000000001</v>
      </c>
      <c r="K40" s="466">
        <v>1212008.635972738</v>
      </c>
      <c r="L40" s="466">
        <v>443487.59562092955</v>
      </c>
      <c r="M40" s="466">
        <v>845845.39846354618</v>
      </c>
      <c r="N40" s="466">
        <v>15217198.861590084</v>
      </c>
      <c r="O40" s="42"/>
      <c r="P40" s="102" t="s">
        <v>32</v>
      </c>
      <c r="Q40" s="225"/>
      <c r="R40" s="222"/>
      <c r="S40" s="198">
        <f t="shared" si="9"/>
        <v>9940421.8743585888</v>
      </c>
      <c r="T40" s="198">
        <v>3944471.3267408372</v>
      </c>
      <c r="U40" s="198">
        <v>505532.36884094967</v>
      </c>
      <c r="V40" s="198">
        <v>230454.06070499096</v>
      </c>
      <c r="W40" s="198">
        <v>575167.87392921234</v>
      </c>
      <c r="X40" s="198">
        <v>111189.06325173572</v>
      </c>
      <c r="Y40" s="198">
        <v>4573607.1808908619</v>
      </c>
      <c r="Z40" s="198">
        <v>1295883.2774130823</v>
      </c>
      <c r="AA40" s="198">
        <v>646683.0038784456</v>
      </c>
      <c r="AB40" s="198">
        <v>649200.27353463543</v>
      </c>
    </row>
    <row r="41" spans="1:28" ht="18" customHeight="1">
      <c r="A41" s="42"/>
      <c r="B41" s="42" t="s">
        <v>975</v>
      </c>
      <c r="C41" s="225"/>
      <c r="D41" s="222"/>
      <c r="E41" s="199">
        <v>82892574.312326819</v>
      </c>
      <c r="F41" s="466">
        <v>82149618.124979153</v>
      </c>
      <c r="G41" s="466">
        <f t="shared" si="8"/>
        <v>75686137.508936167</v>
      </c>
      <c r="H41" s="466">
        <v>52455036.115616016</v>
      </c>
      <c r="I41" s="466">
        <v>10812535.801675914</v>
      </c>
      <c r="J41" s="466">
        <v>11125.424000000001</v>
      </c>
      <c r="K41" s="466">
        <v>515473.15866752836</v>
      </c>
      <c r="L41" s="466">
        <v>260874.95730319706</v>
      </c>
      <c r="M41" s="466">
        <v>468289.27900044527</v>
      </c>
      <c r="N41" s="466">
        <v>11162802.772673063</v>
      </c>
      <c r="O41" s="42"/>
      <c r="P41" s="42" t="s">
        <v>975</v>
      </c>
      <c r="Q41" s="225"/>
      <c r="R41" s="222"/>
      <c r="S41" s="198">
        <f t="shared" si="9"/>
        <v>6463480.6160430321</v>
      </c>
      <c r="T41" s="198">
        <v>2883555.8616412869</v>
      </c>
      <c r="U41" s="198">
        <v>379141.08578048903</v>
      </c>
      <c r="V41" s="198">
        <v>131410.45764353115</v>
      </c>
      <c r="W41" s="198">
        <v>345544.68157337053</v>
      </c>
      <c r="X41" s="198">
        <v>90346.744346973559</v>
      </c>
      <c r="Y41" s="198">
        <v>2633481.7850573808</v>
      </c>
      <c r="Z41" s="198">
        <v>742956.18734767323</v>
      </c>
      <c r="AA41" s="198">
        <v>440085.30723828636</v>
      </c>
      <c r="AB41" s="198">
        <v>302870.88010938652</v>
      </c>
    </row>
    <row r="42" spans="1:28" ht="18" customHeight="1">
      <c r="A42" s="42"/>
      <c r="B42" s="42" t="s">
        <v>976</v>
      </c>
      <c r="C42" s="225"/>
      <c r="D42" s="222"/>
      <c r="E42" s="199">
        <v>37834142.963555701</v>
      </c>
      <c r="F42" s="466">
        <v>37281215.873490289</v>
      </c>
      <c r="G42" s="466">
        <f t="shared" si="8"/>
        <v>33804274.615174718</v>
      </c>
      <c r="H42" s="466">
        <v>24664460.598183557</v>
      </c>
      <c r="I42" s="466">
        <v>3828713.6929881088</v>
      </c>
      <c r="J42" s="466">
        <v>0</v>
      </c>
      <c r="K42" s="466">
        <v>696535.47730520973</v>
      </c>
      <c r="L42" s="466">
        <v>182612.63831773266</v>
      </c>
      <c r="M42" s="466">
        <v>377556.11946310085</v>
      </c>
      <c r="N42" s="466">
        <v>4054396.0889170091</v>
      </c>
      <c r="O42" s="42"/>
      <c r="P42" s="42" t="s">
        <v>976</v>
      </c>
      <c r="Q42" s="225"/>
      <c r="R42" s="222"/>
      <c r="S42" s="198">
        <f t="shared" si="9"/>
        <v>3476941.2583155548</v>
      </c>
      <c r="T42" s="198">
        <v>1060915.4650995492</v>
      </c>
      <c r="U42" s="198">
        <v>126391.28306046054</v>
      </c>
      <c r="V42" s="198">
        <v>99043.603061459944</v>
      </c>
      <c r="W42" s="198">
        <v>229623.19235584282</v>
      </c>
      <c r="X42" s="198">
        <v>20842.318904762145</v>
      </c>
      <c r="Y42" s="198">
        <v>1940125.3958334799</v>
      </c>
      <c r="Z42" s="198">
        <v>552927.09006540815</v>
      </c>
      <c r="AA42" s="198">
        <v>206597.69664015897</v>
      </c>
      <c r="AB42" s="198">
        <v>346329.39342524932</v>
      </c>
    </row>
    <row r="43" spans="1:28" ht="18" customHeight="1">
      <c r="A43" s="42"/>
      <c r="B43" s="102" t="s">
        <v>33</v>
      </c>
      <c r="C43" s="225"/>
      <c r="D43" s="222"/>
      <c r="E43" s="199">
        <v>119810728.78832339</v>
      </c>
      <c r="F43" s="466">
        <v>117777513.85401633</v>
      </c>
      <c r="G43" s="466">
        <f t="shared" si="8"/>
        <v>106320532.36529246</v>
      </c>
      <c r="H43" s="466">
        <v>70624169.857994109</v>
      </c>
      <c r="I43" s="466">
        <v>13424134.392981423</v>
      </c>
      <c r="J43" s="466">
        <v>662682.18694796972</v>
      </c>
      <c r="K43" s="466">
        <v>2872744.7389329989</v>
      </c>
      <c r="L43" s="466">
        <v>604116.90347121144</v>
      </c>
      <c r="M43" s="466">
        <v>1361785.8874384968</v>
      </c>
      <c r="N43" s="466">
        <v>16770898.397526247</v>
      </c>
      <c r="O43" s="42"/>
      <c r="P43" s="102" t="s">
        <v>33</v>
      </c>
      <c r="Q43" s="225"/>
      <c r="R43" s="222"/>
      <c r="S43" s="198">
        <f t="shared" si="9"/>
        <v>11456981.488724068</v>
      </c>
      <c r="T43" s="198">
        <v>4481824.9400973329</v>
      </c>
      <c r="U43" s="198">
        <v>356988.39977540018</v>
      </c>
      <c r="V43" s="198">
        <v>221110.15121735987</v>
      </c>
      <c r="W43" s="198">
        <v>577349.55942935369</v>
      </c>
      <c r="X43" s="198">
        <v>148138.77997230159</v>
      </c>
      <c r="Y43" s="198">
        <v>5671569.6582323192</v>
      </c>
      <c r="Z43" s="198">
        <v>2033214.9343071342</v>
      </c>
      <c r="AA43" s="198">
        <v>843575.3601702837</v>
      </c>
      <c r="AB43" s="198">
        <v>1189639.5741368502</v>
      </c>
    </row>
    <row r="44" spans="1:28" ht="18" customHeight="1">
      <c r="A44" s="42"/>
      <c r="B44" s="42" t="s">
        <v>977</v>
      </c>
      <c r="C44" s="223"/>
      <c r="D44" s="18"/>
      <c r="E44" s="199">
        <v>25331040.730108477</v>
      </c>
      <c r="F44" s="466">
        <v>24896742.345320161</v>
      </c>
      <c r="G44" s="466">
        <f t="shared" si="8"/>
        <v>22060774.461916257</v>
      </c>
      <c r="H44" s="466">
        <v>14511198.454241132</v>
      </c>
      <c r="I44" s="466">
        <v>3432436.6432395447</v>
      </c>
      <c r="J44" s="466">
        <v>64012.656853229295</v>
      </c>
      <c r="K44" s="466">
        <v>690338.48014579806</v>
      </c>
      <c r="L44" s="466">
        <v>167338.4059844166</v>
      </c>
      <c r="M44" s="466">
        <v>406706.22220744868</v>
      </c>
      <c r="N44" s="466">
        <v>2788743.5992446882</v>
      </c>
      <c r="O44" s="42"/>
      <c r="P44" s="42" t="s">
        <v>977</v>
      </c>
      <c r="Q44" s="223"/>
      <c r="R44" s="18"/>
      <c r="S44" s="198">
        <f t="shared" si="9"/>
        <v>2835967.8834039024</v>
      </c>
      <c r="T44" s="198">
        <v>1097375.4004864187</v>
      </c>
      <c r="U44" s="198">
        <v>80693.651679036891</v>
      </c>
      <c r="V44" s="198">
        <v>48542.525502517397</v>
      </c>
      <c r="W44" s="198">
        <v>104941.53012183064</v>
      </c>
      <c r="X44" s="198">
        <v>30524.033551586934</v>
      </c>
      <c r="Y44" s="198">
        <v>1473890.7420625116</v>
      </c>
      <c r="Z44" s="198">
        <v>434298.3847883144</v>
      </c>
      <c r="AA44" s="198">
        <v>162758.45799733067</v>
      </c>
      <c r="AB44" s="198">
        <v>271539.92679098371</v>
      </c>
    </row>
    <row r="45" spans="1:28" ht="18" customHeight="1">
      <c r="A45" s="42"/>
      <c r="B45" s="42" t="s">
        <v>978</v>
      </c>
      <c r="C45" s="223"/>
      <c r="D45" s="18"/>
      <c r="E45" s="199">
        <v>68782721.96450828</v>
      </c>
      <c r="F45" s="466">
        <v>67452166.650050417</v>
      </c>
      <c r="G45" s="466">
        <f t="shared" si="8"/>
        <v>61488725.727877915</v>
      </c>
      <c r="H45" s="466">
        <v>39697884.69705607</v>
      </c>
      <c r="I45" s="466">
        <v>7547042.3997727009</v>
      </c>
      <c r="J45" s="466">
        <v>598669.53009474045</v>
      </c>
      <c r="K45" s="466">
        <v>1416816.9369371347</v>
      </c>
      <c r="L45" s="466">
        <v>299412.84813470556</v>
      </c>
      <c r="M45" s="466">
        <v>672283.16021258023</v>
      </c>
      <c r="N45" s="466">
        <v>11256616.155669972</v>
      </c>
      <c r="O45" s="42"/>
      <c r="P45" s="42" t="s">
        <v>978</v>
      </c>
      <c r="Q45" s="223"/>
      <c r="R45" s="18"/>
      <c r="S45" s="198">
        <f t="shared" si="9"/>
        <v>5963440.9221725948</v>
      </c>
      <c r="T45" s="198">
        <v>2545407.0323318001</v>
      </c>
      <c r="U45" s="198">
        <v>198138.75321465972</v>
      </c>
      <c r="V45" s="198">
        <v>101524.50253487861</v>
      </c>
      <c r="W45" s="198">
        <v>333830.57199621195</v>
      </c>
      <c r="X45" s="198">
        <v>102704.28996536974</v>
      </c>
      <c r="Y45" s="198">
        <v>2681835.7721296749</v>
      </c>
      <c r="Z45" s="198">
        <v>1330555.3144578666</v>
      </c>
      <c r="AA45" s="198">
        <v>514350.44741696172</v>
      </c>
      <c r="AB45" s="198">
        <v>816204.86704090517</v>
      </c>
    </row>
    <row r="46" spans="1:28" ht="18" customHeight="1">
      <c r="A46" s="42"/>
      <c r="B46" s="42" t="s">
        <v>979</v>
      </c>
      <c r="C46" s="223"/>
      <c r="D46" s="18"/>
      <c r="E46" s="199">
        <v>25696966.093706772</v>
      </c>
      <c r="F46" s="466">
        <v>25428604.858645823</v>
      </c>
      <c r="G46" s="466">
        <f t="shared" si="8"/>
        <v>22771032.175498236</v>
      </c>
      <c r="H46" s="466">
        <v>16415086.706696855</v>
      </c>
      <c r="I46" s="466">
        <v>2444655.3499691798</v>
      </c>
      <c r="J46" s="466">
        <v>0</v>
      </c>
      <c r="K46" s="466">
        <v>765589.32185006549</v>
      </c>
      <c r="L46" s="466">
        <v>137365.64935208877</v>
      </c>
      <c r="M46" s="466">
        <v>282796.50501846703</v>
      </c>
      <c r="N46" s="466">
        <v>2725538.6426115809</v>
      </c>
      <c r="O46" s="42"/>
      <c r="P46" s="42" t="s">
        <v>979</v>
      </c>
      <c r="Q46" s="223"/>
      <c r="R46" s="18"/>
      <c r="S46" s="198">
        <f t="shared" si="9"/>
        <v>2657572.6831475706</v>
      </c>
      <c r="T46" s="198">
        <v>839042.50727910933</v>
      </c>
      <c r="U46" s="198">
        <v>78155.994881703562</v>
      </c>
      <c r="V46" s="198">
        <v>71043.123179963775</v>
      </c>
      <c r="W46" s="198">
        <v>138577.45731131127</v>
      </c>
      <c r="X46" s="198">
        <v>14910.45645534494</v>
      </c>
      <c r="Y46" s="198">
        <v>1515843.1440401378</v>
      </c>
      <c r="Z46" s="198">
        <v>268361.2350609526</v>
      </c>
      <c r="AA46" s="198">
        <v>166466.45475599126</v>
      </c>
      <c r="AB46" s="198">
        <v>101894.78030496142</v>
      </c>
    </row>
    <row r="47" spans="1:28" ht="18" customHeight="1">
      <c r="A47" s="42"/>
      <c r="B47" s="102" t="s">
        <v>35</v>
      </c>
      <c r="C47" s="223"/>
      <c r="D47" s="18"/>
      <c r="E47" s="199">
        <v>6831602.9093520716</v>
      </c>
      <c r="F47" s="466">
        <v>6734738.152573619</v>
      </c>
      <c r="G47" s="466">
        <f t="shared" si="8"/>
        <v>5911850.395112481</v>
      </c>
      <c r="H47" s="466">
        <v>3384565.3152696141</v>
      </c>
      <c r="I47" s="466">
        <v>1171093.5044250239</v>
      </c>
      <c r="J47" s="466">
        <v>28716.117620043402</v>
      </c>
      <c r="K47" s="466">
        <v>262980.92229077249</v>
      </c>
      <c r="L47" s="466">
        <v>83574.715558206895</v>
      </c>
      <c r="M47" s="466">
        <v>80114.595939355873</v>
      </c>
      <c r="N47" s="466">
        <v>900805.22400946461</v>
      </c>
      <c r="O47" s="42"/>
      <c r="P47" s="102" t="s">
        <v>35</v>
      </c>
      <c r="Q47" s="223"/>
      <c r="R47" s="18"/>
      <c r="S47" s="198">
        <f t="shared" si="9"/>
        <v>822887.7574611397</v>
      </c>
      <c r="T47" s="198">
        <v>347067.69102779572</v>
      </c>
      <c r="U47" s="198">
        <v>19187.464622106207</v>
      </c>
      <c r="V47" s="198">
        <v>19621.282165294859</v>
      </c>
      <c r="W47" s="198">
        <v>40609.900115187513</v>
      </c>
      <c r="X47" s="198">
        <v>4447.7780834000287</v>
      </c>
      <c r="Y47" s="198">
        <v>391953.64144735539</v>
      </c>
      <c r="Z47" s="198">
        <v>96864.756778451716</v>
      </c>
      <c r="AA47" s="198">
        <v>48676.829916830015</v>
      </c>
      <c r="AB47" s="198">
        <v>48187.926861621672</v>
      </c>
    </row>
    <row r="48" spans="1:28" ht="18" customHeight="1">
      <c r="A48" s="1059" t="s">
        <v>36</v>
      </c>
      <c r="B48" s="1059"/>
      <c r="C48" s="223"/>
      <c r="D48" s="18"/>
      <c r="E48" s="199">
        <v>5208415.2299501058</v>
      </c>
      <c r="F48" s="466">
        <v>5194301.2885867013</v>
      </c>
      <c r="G48" s="466">
        <f t="shared" si="8"/>
        <v>4440858.3160770545</v>
      </c>
      <c r="H48" s="466">
        <v>2799789.5292160884</v>
      </c>
      <c r="I48" s="466">
        <v>495313.96338643995</v>
      </c>
      <c r="J48" s="466">
        <v>306273.27747523139</v>
      </c>
      <c r="K48" s="466">
        <v>53779.723428022007</v>
      </c>
      <c r="L48" s="466">
        <v>42740.314171449179</v>
      </c>
      <c r="M48" s="466">
        <v>34880.476581402494</v>
      </c>
      <c r="N48" s="466">
        <v>708081.03181842144</v>
      </c>
      <c r="O48" s="1059" t="s">
        <v>36</v>
      </c>
      <c r="P48" s="1059"/>
      <c r="Q48" s="223"/>
      <c r="R48" s="18"/>
      <c r="S48" s="198">
        <f t="shared" si="9"/>
        <v>753442.97250964702</v>
      </c>
      <c r="T48" s="198">
        <v>173311.38793154925</v>
      </c>
      <c r="U48" s="198">
        <v>7868.7423410884139</v>
      </c>
      <c r="V48" s="198">
        <v>11221.704653448629</v>
      </c>
      <c r="W48" s="198">
        <v>15017.380083295991</v>
      </c>
      <c r="X48" s="198">
        <v>974.05632232444964</v>
      </c>
      <c r="Y48" s="198">
        <v>545049.70117794024</v>
      </c>
      <c r="Z48" s="198">
        <v>14113.941363405802</v>
      </c>
      <c r="AA48" s="198">
        <v>14109.941363405802</v>
      </c>
      <c r="AB48" s="198">
        <v>4</v>
      </c>
    </row>
    <row r="49" spans="1:28" ht="18" customHeight="1">
      <c r="A49" s="1045" t="s">
        <v>166</v>
      </c>
      <c r="B49" s="1045"/>
      <c r="C49" s="1045"/>
      <c r="D49" s="222"/>
      <c r="E49" s="199"/>
      <c r="F49" s="466"/>
      <c r="G49" s="466"/>
      <c r="H49" s="466"/>
      <c r="I49" s="466"/>
      <c r="J49" s="466"/>
      <c r="K49" s="466"/>
      <c r="L49" s="466"/>
      <c r="M49" s="466"/>
      <c r="N49" s="466"/>
      <c r="O49" s="1045" t="s">
        <v>166</v>
      </c>
      <c r="P49" s="1045"/>
      <c r="Q49" s="1045"/>
      <c r="R49" s="222"/>
      <c r="S49" s="198"/>
      <c r="T49" s="198"/>
      <c r="U49" s="198"/>
      <c r="V49" s="198"/>
      <c r="W49" s="198"/>
      <c r="X49" s="198"/>
      <c r="Y49" s="198"/>
      <c r="Z49" s="198"/>
      <c r="AA49" s="198"/>
      <c r="AB49" s="198"/>
    </row>
    <row r="50" spans="1:28" ht="18" customHeight="1">
      <c r="A50" s="1059" t="s">
        <v>37</v>
      </c>
      <c r="B50" s="1059" t="s">
        <v>37</v>
      </c>
      <c r="C50" s="106"/>
      <c r="D50" s="222"/>
      <c r="E50" s="199">
        <v>282596327.97778672</v>
      </c>
      <c r="F50" s="466">
        <v>275340643.18182456</v>
      </c>
      <c r="G50" s="466">
        <f>SUM(H50:N50)</f>
        <v>250614848.25695693</v>
      </c>
      <c r="H50" s="466">
        <v>159850791.01604512</v>
      </c>
      <c r="I50" s="466">
        <v>31063846.289873071</v>
      </c>
      <c r="J50" s="466">
        <v>1529070.7058357503</v>
      </c>
      <c r="K50" s="466">
        <v>4782320.3487196285</v>
      </c>
      <c r="L50" s="466">
        <v>1174746.7719999659</v>
      </c>
      <c r="M50" s="466">
        <v>3005559.7294376958</v>
      </c>
      <c r="N50" s="466">
        <v>49208513.395045698</v>
      </c>
      <c r="O50" s="1059" t="s">
        <v>37</v>
      </c>
      <c r="P50" s="1059" t="s">
        <v>37</v>
      </c>
      <c r="Q50" s="106"/>
      <c r="R50" s="222"/>
      <c r="S50" s="451">
        <f>SUM(T50:Y50)</f>
        <v>24725794.924867459</v>
      </c>
      <c r="T50" s="198">
        <v>10327776.097139856</v>
      </c>
      <c r="U50" s="198">
        <v>993119.33093313989</v>
      </c>
      <c r="V50" s="198">
        <v>567850.98147627444</v>
      </c>
      <c r="W50" s="198">
        <v>1082146.9600811233</v>
      </c>
      <c r="X50" s="198">
        <v>1062503.1463451935</v>
      </c>
      <c r="Y50" s="198">
        <v>10692398.408891873</v>
      </c>
      <c r="Z50" s="198">
        <v>7255684.7959617898</v>
      </c>
      <c r="AA50" s="198">
        <v>1767431.4603322346</v>
      </c>
      <c r="AB50" s="198">
        <v>5488253.3356295517</v>
      </c>
    </row>
    <row r="51" spans="1:28" ht="18" customHeight="1">
      <c r="A51" s="102"/>
      <c r="B51" s="102" t="s">
        <v>38</v>
      </c>
      <c r="C51" s="102"/>
      <c r="D51" s="222"/>
      <c r="E51" s="199">
        <v>107460267.28116626</v>
      </c>
      <c r="F51" s="466">
        <v>104192100.61352199</v>
      </c>
      <c r="G51" s="466">
        <f>SUM(H51:N51)</f>
        <v>92792108.216985524</v>
      </c>
      <c r="H51" s="466">
        <v>59306796.21194797</v>
      </c>
      <c r="I51" s="466">
        <v>10865942.020379398</v>
      </c>
      <c r="J51" s="466">
        <v>689919.14883575041</v>
      </c>
      <c r="K51" s="466">
        <v>2729925.5058811819</v>
      </c>
      <c r="L51" s="466">
        <v>714777.18160706549</v>
      </c>
      <c r="M51" s="466">
        <v>1509542.5132176878</v>
      </c>
      <c r="N51" s="466">
        <v>16975205.635116469</v>
      </c>
      <c r="O51" s="102"/>
      <c r="P51" s="102" t="s">
        <v>38</v>
      </c>
      <c r="Q51" s="102"/>
      <c r="R51" s="222"/>
      <c r="S51" s="451">
        <f>SUM(T51:Y51)</f>
        <v>11399992.396536529</v>
      </c>
      <c r="T51" s="198">
        <v>3872841.210235978</v>
      </c>
      <c r="U51" s="198">
        <v>445166.62151249358</v>
      </c>
      <c r="V51" s="198">
        <v>231883.49907990888</v>
      </c>
      <c r="W51" s="198">
        <v>516003.46583825065</v>
      </c>
      <c r="X51" s="198">
        <v>857912.85699080024</v>
      </c>
      <c r="Y51" s="198">
        <v>5476184.7428790983</v>
      </c>
      <c r="Z51" s="198">
        <v>3268166.6676442861</v>
      </c>
      <c r="AA51" s="198">
        <v>739607.71606043319</v>
      </c>
      <c r="AB51" s="198">
        <v>2528558.9515838539</v>
      </c>
    </row>
    <row r="52" spans="1:28" ht="18" customHeight="1">
      <c r="A52" s="102"/>
      <c r="B52" s="102" t="s">
        <v>39</v>
      </c>
      <c r="C52" s="102"/>
      <c r="D52" s="222"/>
      <c r="E52" s="199">
        <v>87892364.534536541</v>
      </c>
      <c r="F52" s="466">
        <v>85230995.439976439</v>
      </c>
      <c r="G52" s="466">
        <f>SUM(H52:N52)</f>
        <v>78474716.059232578</v>
      </c>
      <c r="H52" s="466">
        <v>46237605.675945327</v>
      </c>
      <c r="I52" s="466">
        <v>9810868.0656514298</v>
      </c>
      <c r="J52" s="466">
        <v>276976</v>
      </c>
      <c r="K52" s="466">
        <v>1071863.2421676887</v>
      </c>
      <c r="L52" s="466">
        <v>198793.67497554503</v>
      </c>
      <c r="M52" s="466">
        <v>934983.38549682125</v>
      </c>
      <c r="N52" s="466">
        <v>19943626.014995769</v>
      </c>
      <c r="O52" s="102"/>
      <c r="P52" s="102" t="s">
        <v>39</v>
      </c>
      <c r="Q52" s="102"/>
      <c r="R52" s="222"/>
      <c r="S52" s="451">
        <f>SUM(T52:Y52)</f>
        <v>6756279.3807438985</v>
      </c>
      <c r="T52" s="198">
        <v>3128212.6655377643</v>
      </c>
      <c r="U52" s="198">
        <v>254149.5069696338</v>
      </c>
      <c r="V52" s="198">
        <v>109856.26607640547</v>
      </c>
      <c r="W52" s="198">
        <v>286170.19475533796</v>
      </c>
      <c r="X52" s="198">
        <v>58333.677257514195</v>
      </c>
      <c r="Y52" s="198">
        <v>2919557.0701472429</v>
      </c>
      <c r="Z52" s="198">
        <v>2661369.0945600276</v>
      </c>
      <c r="AA52" s="198">
        <v>590240.44067336456</v>
      </c>
      <c r="AB52" s="198">
        <v>2071128.6538866605</v>
      </c>
    </row>
    <row r="53" spans="1:28" ht="18" customHeight="1">
      <c r="A53" s="102"/>
      <c r="B53" s="102" t="s">
        <v>40</v>
      </c>
      <c r="C53" s="102"/>
      <c r="D53" s="222"/>
      <c r="E53" s="199">
        <v>87243696.162083641</v>
      </c>
      <c r="F53" s="466">
        <v>85917547.128326118</v>
      </c>
      <c r="G53" s="466">
        <f>SUM(H53:N53)</f>
        <v>79348023.980739042</v>
      </c>
      <c r="H53" s="466">
        <v>54306389.128152013</v>
      </c>
      <c r="I53" s="466">
        <v>10387036.203842247</v>
      </c>
      <c r="J53" s="466">
        <v>562175.55700000003</v>
      </c>
      <c r="K53" s="466">
        <v>980531.60067075479</v>
      </c>
      <c r="L53" s="466">
        <v>261175.91541735435</v>
      </c>
      <c r="M53" s="466">
        <v>561033.83072318416</v>
      </c>
      <c r="N53" s="466">
        <v>12289681.744933497</v>
      </c>
      <c r="O53" s="102"/>
      <c r="P53" s="102" t="s">
        <v>40</v>
      </c>
      <c r="Q53" s="102"/>
      <c r="R53" s="222"/>
      <c r="S53" s="451">
        <f>SUM(T53:Y53)</f>
        <v>6569523.1475870209</v>
      </c>
      <c r="T53" s="198">
        <v>3326722.2213661033</v>
      </c>
      <c r="U53" s="198">
        <v>293803.20245101204</v>
      </c>
      <c r="V53" s="198">
        <v>226111.21631996037</v>
      </c>
      <c r="W53" s="198">
        <v>279973.2994875352</v>
      </c>
      <c r="X53" s="198">
        <v>146256.61209687911</v>
      </c>
      <c r="Y53" s="198">
        <v>2296656.5958655309</v>
      </c>
      <c r="Z53" s="198">
        <v>1326149.0337574808</v>
      </c>
      <c r="AA53" s="198">
        <v>437583.30359843804</v>
      </c>
      <c r="AB53" s="198">
        <v>888565.73015904473</v>
      </c>
    </row>
    <row r="54" spans="1:28" ht="18" customHeight="1" thickBot="1">
      <c r="A54" s="1060" t="s">
        <v>41</v>
      </c>
      <c r="B54" s="1060"/>
      <c r="C54" s="104"/>
      <c r="D54" s="226"/>
      <c r="E54" s="467">
        <v>271480602.51426238</v>
      </c>
      <c r="F54" s="467">
        <v>267608743.83626199</v>
      </c>
      <c r="G54" s="467">
        <f>SUM(H54:N54)</f>
        <v>239407631.07458091</v>
      </c>
      <c r="H54" s="467">
        <v>162527909.22519737</v>
      </c>
      <c r="I54" s="467">
        <v>36595349.730941884</v>
      </c>
      <c r="J54" s="467">
        <v>1005451.5229514397</v>
      </c>
      <c r="K54" s="467">
        <v>4588889.2080859598</v>
      </c>
      <c r="L54" s="467">
        <v>1333142.2207149763</v>
      </c>
      <c r="M54" s="467">
        <v>1524854.1827874947</v>
      </c>
      <c r="N54" s="467">
        <v>31832034.983901739</v>
      </c>
      <c r="O54" s="1060" t="s">
        <v>41</v>
      </c>
      <c r="P54" s="1060"/>
      <c r="Q54" s="104"/>
      <c r="R54" s="226"/>
      <c r="S54" s="452">
        <f>SUM(T54:Y54)</f>
        <v>28201112.761680894</v>
      </c>
      <c r="T54" s="202">
        <v>13626081.921921697</v>
      </c>
      <c r="U54" s="202">
        <v>1495525.5253148649</v>
      </c>
      <c r="V54" s="202">
        <v>551724.0702902833</v>
      </c>
      <c r="W54" s="202">
        <v>1204500.5897485022</v>
      </c>
      <c r="X54" s="202">
        <v>356015.05097231327</v>
      </c>
      <c r="Y54" s="202">
        <v>10967265.603433231</v>
      </c>
      <c r="Z54" s="202">
        <v>3871858.6780005354</v>
      </c>
      <c r="AA54" s="202">
        <v>1872477.0162619159</v>
      </c>
      <c r="AB54" s="202">
        <v>1999381.6617386169</v>
      </c>
    </row>
    <row r="55" spans="1:28" s="43" customFormat="1">
      <c r="B55" s="14"/>
      <c r="C55" s="14"/>
      <c r="D55" s="15"/>
      <c r="I55" s="44"/>
    </row>
    <row r="61" spans="1:28" ht="16.5">
      <c r="B61" s="420" t="s">
        <v>980</v>
      </c>
      <c r="E61" s="206">
        <f>E38+E39</f>
        <v>78167031.677602366</v>
      </c>
      <c r="F61" s="206">
        <f t="shared" ref="F61:N61" si="10">F38+F39</f>
        <v>75640247.637944937</v>
      </c>
      <c r="G61" s="206">
        <f t="shared" si="10"/>
        <v>68308940.594280824</v>
      </c>
      <c r="H61" s="206">
        <f t="shared" si="10"/>
        <v>48495108.471522376</v>
      </c>
      <c r="I61" s="206">
        <f t="shared" si="10"/>
        <v>8723773.5938345008</v>
      </c>
      <c r="J61" s="206">
        <f t="shared" si="10"/>
        <v>89438.700103738607</v>
      </c>
      <c r="K61" s="206">
        <f t="shared" si="10"/>
        <v>2182994.2663793787</v>
      </c>
      <c r="L61" s="206">
        <f t="shared" si="10"/>
        <v>608110.74771019211</v>
      </c>
      <c r="M61" s="206">
        <f t="shared" si="10"/>
        <v>437547.4686988531</v>
      </c>
      <c r="N61" s="206">
        <f t="shared" si="10"/>
        <v>7771967.3460317869</v>
      </c>
      <c r="P61" s="420" t="s">
        <v>980</v>
      </c>
      <c r="S61" s="206">
        <f t="shared" ref="S61:AB61" si="11">S38+S39</f>
        <v>7331307.0436641332</v>
      </c>
      <c r="T61" s="206">
        <f t="shared" si="11"/>
        <v>3005967.9047604231</v>
      </c>
      <c r="U61" s="206">
        <f t="shared" si="11"/>
        <v>335754.11069026595</v>
      </c>
      <c r="V61" s="206">
        <f t="shared" si="11"/>
        <v>172034.3885040562</v>
      </c>
      <c r="W61" s="206">
        <f t="shared" si="11"/>
        <v>305056.3854245164</v>
      </c>
      <c r="X61" s="206">
        <f t="shared" si="11"/>
        <v>764623.69435200689</v>
      </c>
      <c r="Y61" s="206">
        <f t="shared" si="11"/>
        <v>2747870.5599328643</v>
      </c>
      <c r="Z61" s="206">
        <f t="shared" si="11"/>
        <v>2526784.0396574144</v>
      </c>
      <c r="AA61" s="206">
        <f t="shared" si="11"/>
        <v>360317.61862916464</v>
      </c>
      <c r="AB61" s="206">
        <f t="shared" si="11"/>
        <v>2166466.4210282499</v>
      </c>
    </row>
  </sheetData>
  <mergeCells count="80">
    <mergeCell ref="O22:Q22"/>
    <mergeCell ref="O11:Q11"/>
    <mergeCell ref="A13:C13"/>
    <mergeCell ref="A9:C9"/>
    <mergeCell ref="A12:C12"/>
    <mergeCell ref="O15:Q15"/>
    <mergeCell ref="A15:C15"/>
    <mergeCell ref="A19:C19"/>
    <mergeCell ref="A21:C21"/>
    <mergeCell ref="A17:C17"/>
    <mergeCell ref="O16:Q16"/>
    <mergeCell ref="O17:Q17"/>
    <mergeCell ref="O7:Q7"/>
    <mergeCell ref="A8:C8"/>
    <mergeCell ref="A10:C10"/>
    <mergeCell ref="A11:C11"/>
    <mergeCell ref="A7:C7"/>
    <mergeCell ref="O8:Q8"/>
    <mergeCell ref="O10:Q10"/>
    <mergeCell ref="O9:Q9"/>
    <mergeCell ref="S3:Y3"/>
    <mergeCell ref="O3:Q6"/>
    <mergeCell ref="S4:Y4"/>
    <mergeCell ref="W5:W6"/>
    <mergeCell ref="V5:V6"/>
    <mergeCell ref="F4:F6"/>
    <mergeCell ref="A50:B50"/>
    <mergeCell ref="O14:Q14"/>
    <mergeCell ref="A14:C14"/>
    <mergeCell ref="A18:C18"/>
    <mergeCell ref="A27:C27"/>
    <mergeCell ref="O18:Q18"/>
    <mergeCell ref="O13:Q13"/>
    <mergeCell ref="O12:Q12"/>
    <mergeCell ref="O19:Q19"/>
    <mergeCell ref="A3:C6"/>
    <mergeCell ref="A16:C16"/>
    <mergeCell ref="I5:I6"/>
    <mergeCell ref="J5:J6"/>
    <mergeCell ref="A48:B48"/>
    <mergeCell ref="O48:P48"/>
    <mergeCell ref="A54:B54"/>
    <mergeCell ref="O50:P50"/>
    <mergeCell ref="A20:C20"/>
    <mergeCell ref="O20:Q20"/>
    <mergeCell ref="A49:C49"/>
    <mergeCell ref="O24:Q24"/>
    <mergeCell ref="O27:Q27"/>
    <mergeCell ref="A24:C24"/>
    <mergeCell ref="O49:Q49"/>
    <mergeCell ref="O21:Q21"/>
    <mergeCell ref="O54:P54"/>
    <mergeCell ref="A34:B34"/>
    <mergeCell ref="O34:P34"/>
    <mergeCell ref="O33:Q33"/>
    <mergeCell ref="A33:C33"/>
    <mergeCell ref="A22:C22"/>
    <mergeCell ref="L5:L6"/>
    <mergeCell ref="M5:M6"/>
    <mergeCell ref="AB4:AB6"/>
    <mergeCell ref="U5:U6"/>
    <mergeCell ref="AA4:AA6"/>
    <mergeCell ref="Y5:Y6"/>
    <mergeCell ref="Z4:Z6"/>
    <mergeCell ref="A23:C23"/>
    <mergeCell ref="O23:Q23"/>
    <mergeCell ref="X1:AB1"/>
    <mergeCell ref="H5:H6"/>
    <mergeCell ref="K5:K6"/>
    <mergeCell ref="X5:X6"/>
    <mergeCell ref="S5:S6"/>
    <mergeCell ref="O1:W1"/>
    <mergeCell ref="T5:T6"/>
    <mergeCell ref="I1:N1"/>
    <mergeCell ref="A1:H1"/>
    <mergeCell ref="N5:N6"/>
    <mergeCell ref="E3:E6"/>
    <mergeCell ref="F3:N3"/>
    <mergeCell ref="G4:N4"/>
    <mergeCell ref="G5:G6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3" manualBreakCount="3">
    <brk id="8" max="44" man="1"/>
    <brk id="14" max="43" man="1"/>
    <brk id="23" max="44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BL156"/>
  <sheetViews>
    <sheetView view="pageBreakPreview" topLeftCell="P2" zoomScaleNormal="100" workbookViewId="0">
      <selection activeCell="A33" sqref="A33:C33"/>
    </sheetView>
  </sheetViews>
  <sheetFormatPr defaultRowHeight="15.75"/>
  <cols>
    <col min="1" max="1" width="2.28515625" style="229" customWidth="1"/>
    <col min="2" max="2" width="16.7109375" style="229" customWidth="1"/>
    <col min="3" max="3" width="2.28515625" style="229" customWidth="1"/>
    <col min="4" max="4" width="1.7109375" style="230" customWidth="1"/>
    <col min="5" max="5" width="15.7109375" style="478" customWidth="1"/>
    <col min="6" max="6" width="16.140625" style="478" customWidth="1"/>
    <col min="7" max="7" width="15.140625" style="478" customWidth="1"/>
    <col min="8" max="8" width="13" style="478" customWidth="1"/>
    <col min="9" max="14" width="15.28515625" style="478" customWidth="1"/>
    <col min="15" max="15" width="2.28515625" style="229" customWidth="1"/>
    <col min="16" max="16" width="16.7109375" style="229" customWidth="1"/>
    <col min="17" max="17" width="2.28515625" style="229" customWidth="1"/>
    <col min="18" max="18" width="1.7109375" style="230" customWidth="1"/>
    <col min="19" max="19" width="16.140625" style="478" customWidth="1"/>
    <col min="20" max="20" width="20.140625" style="478" customWidth="1"/>
    <col min="21" max="21" width="15.140625" style="478" customWidth="1"/>
    <col min="22" max="22" width="18.5703125" style="478" customWidth="1"/>
    <col min="23" max="28" width="15.28515625" style="478" customWidth="1"/>
    <col min="29" max="29" width="9.140625" style="478"/>
    <col min="30" max="30" width="15.42578125" style="478" bestFit="1" customWidth="1"/>
    <col min="31" max="16384" width="9.140625" style="478"/>
  </cols>
  <sheetData>
    <row r="1" spans="1:49" s="205" customFormat="1" ht="35.1" customHeight="1">
      <c r="A1" s="455"/>
      <c r="B1" s="455"/>
      <c r="C1" s="455"/>
      <c r="D1" s="455"/>
      <c r="E1" s="455"/>
      <c r="F1" s="455"/>
      <c r="G1" s="455"/>
      <c r="H1" s="354" t="s">
        <v>584</v>
      </c>
      <c r="I1" s="1191" t="s">
        <v>289</v>
      </c>
      <c r="J1" s="1192"/>
      <c r="K1" s="1192"/>
      <c r="L1" s="1192"/>
      <c r="M1" s="1192"/>
      <c r="N1" s="1192"/>
      <c r="O1" s="455"/>
      <c r="P1" s="455"/>
      <c r="Q1" s="455"/>
      <c r="R1" s="455"/>
      <c r="S1" s="455"/>
      <c r="T1" s="455"/>
      <c r="U1" s="455"/>
      <c r="V1" s="354" t="s">
        <v>584</v>
      </c>
      <c r="W1" s="1174" t="s">
        <v>290</v>
      </c>
      <c r="X1" s="1174"/>
      <c r="Y1" s="1174"/>
      <c r="Z1" s="1174"/>
      <c r="AA1" s="1174"/>
      <c r="AB1" s="1174"/>
    </row>
    <row r="2" spans="1:49" s="206" customFormat="1" ht="12.95" customHeight="1" thickBot="1">
      <c r="B2" s="207"/>
      <c r="C2" s="207"/>
      <c r="D2" s="442"/>
      <c r="E2" s="210"/>
      <c r="F2" s="210"/>
      <c r="G2" s="210"/>
      <c r="H2" s="210"/>
      <c r="I2" s="210"/>
      <c r="J2" s="210"/>
      <c r="K2" s="210"/>
      <c r="L2" s="210"/>
      <c r="M2" s="210"/>
      <c r="N2" s="356" t="s">
        <v>351</v>
      </c>
      <c r="P2" s="207"/>
      <c r="Q2" s="207"/>
      <c r="R2" s="442"/>
      <c r="S2" s="442"/>
      <c r="T2" s="210"/>
      <c r="U2" s="356"/>
      <c r="V2" s="210"/>
      <c r="W2" s="210"/>
      <c r="X2" s="210"/>
      <c r="Y2" s="210"/>
      <c r="Z2" s="210"/>
      <c r="AA2" s="210"/>
      <c r="AB2" s="356" t="s">
        <v>351</v>
      </c>
    </row>
    <row r="3" spans="1:49" s="206" customFormat="1" ht="15" customHeight="1">
      <c r="A3" s="1081" t="s">
        <v>2</v>
      </c>
      <c r="B3" s="1081"/>
      <c r="C3" s="1081"/>
      <c r="D3" s="443"/>
      <c r="E3" s="1123" t="s">
        <v>80</v>
      </c>
      <c r="F3" s="1176" t="s">
        <v>229</v>
      </c>
      <c r="G3" s="1177"/>
      <c r="H3" s="1177"/>
      <c r="I3" s="1177"/>
      <c r="J3" s="1177"/>
      <c r="K3" s="1177"/>
      <c r="L3" s="1177"/>
      <c r="M3" s="1177"/>
      <c r="N3" s="1177"/>
      <c r="O3" s="1081" t="s">
        <v>2</v>
      </c>
      <c r="P3" s="1081"/>
      <c r="Q3" s="1081"/>
      <c r="R3" s="443"/>
      <c r="S3" s="1193" t="s">
        <v>230</v>
      </c>
      <c r="T3" s="1194"/>
      <c r="U3" s="1194"/>
      <c r="V3" s="1194"/>
      <c r="W3" s="1194"/>
      <c r="X3" s="1194"/>
      <c r="Y3" s="1195"/>
      <c r="Z3" s="19" t="s">
        <v>969</v>
      </c>
      <c r="AA3" s="19"/>
      <c r="AB3" s="20"/>
    </row>
    <row r="4" spans="1:49" s="206" customFormat="1" ht="15" customHeight="1">
      <c r="A4" s="1082"/>
      <c r="B4" s="1082"/>
      <c r="C4" s="1082"/>
      <c r="D4" s="212"/>
      <c r="E4" s="1124"/>
      <c r="F4" s="1087" t="s">
        <v>206</v>
      </c>
      <c r="G4" s="1178" t="s">
        <v>231</v>
      </c>
      <c r="H4" s="1179"/>
      <c r="I4" s="1179"/>
      <c r="J4" s="1179"/>
      <c r="K4" s="1179"/>
      <c r="L4" s="1179"/>
      <c r="M4" s="1179"/>
      <c r="N4" s="1180"/>
      <c r="O4" s="1082"/>
      <c r="P4" s="1082"/>
      <c r="Q4" s="1082"/>
      <c r="R4" s="212"/>
      <c r="S4" s="1188" t="s">
        <v>232</v>
      </c>
      <c r="T4" s="1189"/>
      <c r="U4" s="1189"/>
      <c r="V4" s="1189"/>
      <c r="W4" s="1189"/>
      <c r="X4" s="1189"/>
      <c r="Y4" s="1190"/>
      <c r="Z4" s="1160" t="s">
        <v>206</v>
      </c>
      <c r="AA4" s="1160" t="s">
        <v>233</v>
      </c>
      <c r="AB4" s="1163" t="s">
        <v>545</v>
      </c>
    </row>
    <row r="5" spans="1:49" s="206" customFormat="1" ht="15" customHeight="1">
      <c r="A5" s="1082"/>
      <c r="B5" s="1082"/>
      <c r="C5" s="1082"/>
      <c r="D5" s="212"/>
      <c r="E5" s="1124"/>
      <c r="F5" s="1087"/>
      <c r="G5" s="1160" t="s">
        <v>70</v>
      </c>
      <c r="H5" s="1160" t="s">
        <v>235</v>
      </c>
      <c r="I5" s="1164" t="s">
        <v>236</v>
      </c>
      <c r="J5" s="1160" t="s">
        <v>237</v>
      </c>
      <c r="K5" s="1160" t="s">
        <v>181</v>
      </c>
      <c r="L5" s="1160" t="s">
        <v>238</v>
      </c>
      <c r="M5" s="1160" t="s">
        <v>239</v>
      </c>
      <c r="N5" s="1160" t="s">
        <v>240</v>
      </c>
      <c r="O5" s="1082"/>
      <c r="P5" s="1082"/>
      <c r="Q5" s="1082"/>
      <c r="R5" s="212"/>
      <c r="S5" s="1164" t="s">
        <v>70</v>
      </c>
      <c r="T5" s="1160" t="s">
        <v>170</v>
      </c>
      <c r="U5" s="1160" t="s">
        <v>241</v>
      </c>
      <c r="V5" s="1160" t="s">
        <v>242</v>
      </c>
      <c r="W5" s="1164" t="s">
        <v>243</v>
      </c>
      <c r="X5" s="1160" t="s">
        <v>244</v>
      </c>
      <c r="Y5" s="1160" t="s">
        <v>245</v>
      </c>
      <c r="Z5" s="1183"/>
      <c r="AA5" s="1183"/>
      <c r="AB5" s="1181"/>
    </row>
    <row r="6" spans="1:49" s="206" customFormat="1" ht="48.75" customHeight="1">
      <c r="A6" s="1083"/>
      <c r="B6" s="1083"/>
      <c r="C6" s="1083"/>
      <c r="D6" s="103"/>
      <c r="E6" s="1125"/>
      <c r="F6" s="1089"/>
      <c r="G6" s="1125"/>
      <c r="H6" s="1125"/>
      <c r="I6" s="1089"/>
      <c r="J6" s="1125"/>
      <c r="K6" s="1125"/>
      <c r="L6" s="1125"/>
      <c r="M6" s="1125"/>
      <c r="N6" s="1125"/>
      <c r="O6" s="1083"/>
      <c r="P6" s="1083"/>
      <c r="Q6" s="1083"/>
      <c r="R6" s="103"/>
      <c r="S6" s="1089"/>
      <c r="T6" s="1125"/>
      <c r="U6" s="1125"/>
      <c r="V6" s="1125"/>
      <c r="W6" s="1089"/>
      <c r="X6" s="1125"/>
      <c r="Y6" s="1125"/>
      <c r="Z6" s="1184"/>
      <c r="AA6" s="1184"/>
      <c r="AB6" s="1182"/>
    </row>
    <row r="7" spans="1:49" s="444" customFormat="1" ht="24.6" hidden="1" customHeight="1">
      <c r="A7" s="1093" t="s">
        <v>878</v>
      </c>
      <c r="B7" s="1093"/>
      <c r="C7" s="1093"/>
      <c r="D7" s="18"/>
      <c r="E7" s="215">
        <v>526282949</v>
      </c>
      <c r="F7" s="215">
        <v>504890838</v>
      </c>
      <c r="G7" s="50">
        <f t="shared" ref="G7:G16" si="0">SUM(H7:N7)</f>
        <v>450942031</v>
      </c>
      <c r="H7" s="215">
        <v>297312785</v>
      </c>
      <c r="I7" s="215">
        <v>105258817</v>
      </c>
      <c r="J7" s="215">
        <v>3810330</v>
      </c>
      <c r="K7" s="215">
        <v>4500331</v>
      </c>
      <c r="L7" s="215">
        <v>745121</v>
      </c>
      <c r="M7" s="215">
        <v>4245851</v>
      </c>
      <c r="N7" s="215">
        <v>35068796</v>
      </c>
      <c r="O7" s="1093" t="s">
        <v>878</v>
      </c>
      <c r="P7" s="1093"/>
      <c r="Q7" s="1093"/>
      <c r="R7" s="18"/>
      <c r="S7" s="50">
        <f t="shared" ref="S7:S19" si="1">SUM(T7:Y7)</f>
        <v>49541286</v>
      </c>
      <c r="T7" s="214">
        <v>24732641</v>
      </c>
      <c r="U7" s="215">
        <v>1353167</v>
      </c>
      <c r="V7" s="215">
        <v>1553881</v>
      </c>
      <c r="W7" s="215">
        <v>3151268</v>
      </c>
      <c r="X7" s="215">
        <v>1751100</v>
      </c>
      <c r="Y7" s="215">
        <v>16999229</v>
      </c>
      <c r="Z7" s="215">
        <v>21392111</v>
      </c>
      <c r="AA7" s="215">
        <v>11251746</v>
      </c>
      <c r="AB7" s="215">
        <v>10140365</v>
      </c>
    </row>
    <row r="8" spans="1:49" s="444" customFormat="1" ht="24.6" hidden="1" customHeight="1">
      <c r="A8" s="1080" t="s">
        <v>879</v>
      </c>
      <c r="B8" s="1080"/>
      <c r="C8" s="1080"/>
      <c r="D8" s="18"/>
      <c r="E8" s="218">
        <v>500259936.87579286</v>
      </c>
      <c r="F8" s="218">
        <v>468440044.70421875</v>
      </c>
      <c r="G8" s="50">
        <f t="shared" si="0"/>
        <v>418609284.14764512</v>
      </c>
      <c r="H8" s="218">
        <v>255463872.03214708</v>
      </c>
      <c r="I8" s="218">
        <v>95398874.19872877</v>
      </c>
      <c r="J8" s="218">
        <v>1543510.0786830864</v>
      </c>
      <c r="K8" s="218">
        <v>3606197.8578925608</v>
      </c>
      <c r="L8" s="218">
        <v>742245.18016339734</v>
      </c>
      <c r="M8" s="218">
        <v>4358271.3518481841</v>
      </c>
      <c r="N8" s="218">
        <v>57496313.448182054</v>
      </c>
      <c r="O8" s="1080" t="s">
        <v>879</v>
      </c>
      <c r="P8" s="1080"/>
      <c r="Q8" s="1080"/>
      <c r="R8" s="18"/>
      <c r="S8" s="50">
        <f t="shared" si="1"/>
        <v>44951966.544361331</v>
      </c>
      <c r="T8" s="217">
        <v>22994687.799438879</v>
      </c>
      <c r="U8" s="218">
        <v>1218807.477969009</v>
      </c>
      <c r="V8" s="218">
        <v>1464609.0822741014</v>
      </c>
      <c r="W8" s="218">
        <v>2707873.6993029877</v>
      </c>
      <c r="X8" s="218">
        <v>2435916.673869262</v>
      </c>
      <c r="Y8" s="218">
        <v>14130071.811507091</v>
      </c>
      <c r="Z8" s="218">
        <v>31819892.171573572</v>
      </c>
      <c r="AA8" s="218">
        <v>16282523.782206509</v>
      </c>
      <c r="AB8" s="218">
        <v>15537368.389367055</v>
      </c>
    </row>
    <row r="9" spans="1:49" s="444" customFormat="1" ht="24.6" hidden="1" customHeight="1">
      <c r="A9" s="1080" t="s">
        <v>880</v>
      </c>
      <c r="B9" s="1080"/>
      <c r="C9" s="1080"/>
      <c r="D9" s="18"/>
      <c r="E9" s="218">
        <v>489213132</v>
      </c>
      <c r="F9" s="218">
        <v>474061931</v>
      </c>
      <c r="G9" s="50">
        <f t="shared" si="0"/>
        <v>418765000.93499964</v>
      </c>
      <c r="H9" s="218">
        <v>314489922</v>
      </c>
      <c r="I9" s="218">
        <v>70638374.57499966</v>
      </c>
      <c r="J9" s="218">
        <v>2007705</v>
      </c>
      <c r="K9" s="218">
        <v>2739490</v>
      </c>
      <c r="L9" s="218">
        <v>757235.4</v>
      </c>
      <c r="M9" s="218">
        <v>3093962.9599999809</v>
      </c>
      <c r="N9" s="218">
        <v>25038311</v>
      </c>
      <c r="O9" s="1080" t="s">
        <v>880</v>
      </c>
      <c r="P9" s="1080"/>
      <c r="Q9" s="1080"/>
      <c r="R9" s="18"/>
      <c r="S9" s="50">
        <f t="shared" si="1"/>
        <v>51064299.102000073</v>
      </c>
      <c r="T9" s="217">
        <v>19566590.462000091</v>
      </c>
      <c r="U9" s="218">
        <v>1482722</v>
      </c>
      <c r="V9" s="218">
        <v>1432899.5999999847</v>
      </c>
      <c r="W9" s="218">
        <v>1977322.0399999938</v>
      </c>
      <c r="X9" s="218">
        <v>1399344</v>
      </c>
      <c r="Y9" s="218">
        <v>25205421</v>
      </c>
      <c r="Z9" s="218">
        <v>15151201</v>
      </c>
      <c r="AA9" s="218">
        <v>9505513</v>
      </c>
      <c r="AB9" s="218">
        <v>5645688</v>
      </c>
    </row>
    <row r="10" spans="1:49" s="444" customFormat="1" ht="19.5" hidden="1" customHeight="1">
      <c r="A10" s="1080" t="s">
        <v>881</v>
      </c>
      <c r="B10" s="1080"/>
      <c r="C10" s="1080"/>
      <c r="D10" s="18"/>
      <c r="E10" s="218">
        <v>419108300.79884535</v>
      </c>
      <c r="F10" s="218">
        <v>396649042.59909409</v>
      </c>
      <c r="G10" s="50">
        <f t="shared" si="0"/>
        <v>353495935.61890829</v>
      </c>
      <c r="H10" s="218">
        <v>215267322.94458571</v>
      </c>
      <c r="I10" s="218">
        <v>67969049.190299273</v>
      </c>
      <c r="J10" s="218">
        <v>3857663.2927012201</v>
      </c>
      <c r="K10" s="218">
        <v>3184074.4645790067</v>
      </c>
      <c r="L10" s="218">
        <v>827061.19027196267</v>
      </c>
      <c r="M10" s="218">
        <v>4500239.4232014809</v>
      </c>
      <c r="N10" s="218">
        <v>57890525.113269642</v>
      </c>
      <c r="O10" s="1080" t="s">
        <v>881</v>
      </c>
      <c r="P10" s="1080"/>
      <c r="Q10" s="1080"/>
      <c r="R10" s="18"/>
      <c r="S10" s="50">
        <f t="shared" si="1"/>
        <v>43153106.980185494</v>
      </c>
      <c r="T10" s="217">
        <v>23381225.458153117</v>
      </c>
      <c r="U10" s="218">
        <v>1022340.2123323941</v>
      </c>
      <c r="V10" s="218">
        <v>1363659.7286403633</v>
      </c>
      <c r="W10" s="218">
        <v>2633047.989027027</v>
      </c>
      <c r="X10" s="218">
        <v>3447618.1337923533</v>
      </c>
      <c r="Y10" s="218">
        <v>11305215.458240237</v>
      </c>
      <c r="Z10" s="218">
        <v>22459258.199751787</v>
      </c>
      <c r="AA10" s="218">
        <v>8628724.2359048557</v>
      </c>
      <c r="AB10" s="218">
        <v>13830533.963846939</v>
      </c>
    </row>
    <row r="11" spans="1:49" s="444" customFormat="1" ht="14.1" hidden="1" customHeight="1">
      <c r="A11" s="1080" t="s">
        <v>882</v>
      </c>
      <c r="B11" s="1080"/>
      <c r="C11" s="1080"/>
      <c r="D11" s="18"/>
      <c r="E11" s="218">
        <v>476703908.25929618</v>
      </c>
      <c r="F11" s="218">
        <v>456720129.96827769</v>
      </c>
      <c r="G11" s="50">
        <f t="shared" si="0"/>
        <v>413956937.12728733</v>
      </c>
      <c r="H11" s="218">
        <v>262428581.17396924</v>
      </c>
      <c r="I11" s="218">
        <v>77367533.54695791</v>
      </c>
      <c r="J11" s="218">
        <v>2216923.5168294827</v>
      </c>
      <c r="K11" s="218">
        <v>4139916.9677333706</v>
      </c>
      <c r="L11" s="218">
        <v>996936.72449556203</v>
      </c>
      <c r="M11" s="218">
        <v>4194601.4945782684</v>
      </c>
      <c r="N11" s="218">
        <v>62612443.702723511</v>
      </c>
      <c r="O11" s="1080" t="s">
        <v>882</v>
      </c>
      <c r="P11" s="1080"/>
      <c r="Q11" s="1080"/>
      <c r="R11" s="18"/>
      <c r="S11" s="50">
        <f t="shared" si="1"/>
        <v>42763192.840989754</v>
      </c>
      <c r="T11" s="217">
        <v>23406249.541655455</v>
      </c>
      <c r="U11" s="218">
        <v>1069721.2877072636</v>
      </c>
      <c r="V11" s="218">
        <v>1415644.1527868828</v>
      </c>
      <c r="W11" s="218">
        <v>2531503.2865837179</v>
      </c>
      <c r="X11" s="218">
        <v>2135758.3300581598</v>
      </c>
      <c r="Y11" s="218">
        <v>12204316.242198268</v>
      </c>
      <c r="Z11" s="218">
        <v>19983778.291019205</v>
      </c>
      <c r="AA11" s="218">
        <v>7603973.8304292941</v>
      </c>
      <c r="AB11" s="218">
        <v>12379804.460589908</v>
      </c>
    </row>
    <row r="12" spans="1:49" s="180" customFormat="1" ht="14.1" hidden="1" customHeight="1">
      <c r="A12" s="1045" t="s">
        <v>883</v>
      </c>
      <c r="B12" s="1045"/>
      <c r="C12" s="1045"/>
      <c r="D12" s="2"/>
      <c r="E12" s="50">
        <v>496488994.83943087</v>
      </c>
      <c r="F12" s="50">
        <v>481343126.79512012</v>
      </c>
      <c r="G12" s="50">
        <f t="shared" si="0"/>
        <v>439721147.60266435</v>
      </c>
      <c r="H12" s="50">
        <v>284329598.69309759</v>
      </c>
      <c r="I12" s="50">
        <v>82504221.960096911</v>
      </c>
      <c r="J12" s="50">
        <v>3872579.8365629241</v>
      </c>
      <c r="K12" s="50">
        <v>3969552.0641623829</v>
      </c>
      <c r="L12" s="50">
        <v>785592.04435622005</v>
      </c>
      <c r="M12" s="50">
        <v>4360744.7463139854</v>
      </c>
      <c r="N12" s="50">
        <v>59898858.258074351</v>
      </c>
      <c r="O12" s="1045" t="s">
        <v>883</v>
      </c>
      <c r="P12" s="1045"/>
      <c r="Q12" s="1045"/>
      <c r="R12" s="2"/>
      <c r="S12" s="50">
        <f t="shared" si="1"/>
        <v>41621979.192455567</v>
      </c>
      <c r="T12" s="50">
        <v>22112135.194528367</v>
      </c>
      <c r="U12" s="50">
        <v>977949.36275986081</v>
      </c>
      <c r="V12" s="50">
        <v>1246412.4508344219</v>
      </c>
      <c r="W12" s="50">
        <v>1868683.6678214085</v>
      </c>
      <c r="X12" s="50">
        <v>1391131.407581476</v>
      </c>
      <c r="Y12" s="50">
        <v>14025667.108930033</v>
      </c>
      <c r="Z12" s="50">
        <v>15145868.044310147</v>
      </c>
      <c r="AA12" s="50">
        <v>5855055.0694833612</v>
      </c>
      <c r="AB12" s="50">
        <v>9290812.9748267699</v>
      </c>
      <c r="AD12" s="180">
        <f>SUM(E12:E13,E15)</f>
        <v>1580226551.1417046</v>
      </c>
    </row>
    <row r="13" spans="1:49" s="444" customFormat="1" ht="14.1" hidden="1" customHeight="1">
      <c r="A13" s="1080" t="s">
        <v>884</v>
      </c>
      <c r="B13" s="1080"/>
      <c r="C13" s="1080"/>
      <c r="D13" s="18"/>
      <c r="E13" s="50">
        <v>529763432.86957943</v>
      </c>
      <c r="F13" s="50">
        <v>512695022.82086575</v>
      </c>
      <c r="G13" s="50">
        <f t="shared" si="0"/>
        <v>469260479.84028232</v>
      </c>
      <c r="H13" s="50">
        <v>304432118.85760933</v>
      </c>
      <c r="I13" s="50">
        <v>78056508.787830189</v>
      </c>
      <c r="J13" s="50">
        <v>4588468.4158692267</v>
      </c>
      <c r="K13" s="50">
        <v>4471659.3119518673</v>
      </c>
      <c r="L13" s="50">
        <v>1108688.3710674169</v>
      </c>
      <c r="M13" s="50">
        <v>4642236.2712207725</v>
      </c>
      <c r="N13" s="50">
        <v>71960799.824733555</v>
      </c>
      <c r="O13" s="1080" t="s">
        <v>884</v>
      </c>
      <c r="P13" s="1080"/>
      <c r="Q13" s="1080"/>
      <c r="R13" s="18"/>
      <c r="S13" s="50">
        <f t="shared" si="1"/>
        <v>43434542.980582535</v>
      </c>
      <c r="T13" s="50">
        <v>22931544.368874259</v>
      </c>
      <c r="U13" s="50">
        <v>1308158.2005250007</v>
      </c>
      <c r="V13" s="50">
        <v>1264946.1043595017</v>
      </c>
      <c r="W13" s="50">
        <v>2018358.876425161</v>
      </c>
      <c r="X13" s="50">
        <v>1445541.6938203718</v>
      </c>
      <c r="Y13" s="50">
        <v>14465993.736578237</v>
      </c>
      <c r="Z13" s="50">
        <v>17068410.048713371</v>
      </c>
      <c r="AA13" s="50">
        <v>5498132.7390306629</v>
      </c>
      <c r="AB13" s="50">
        <v>11570277.309682725</v>
      </c>
      <c r="AF13" s="468"/>
      <c r="AG13" s="468"/>
      <c r="AH13" s="468"/>
      <c r="AI13" s="468"/>
      <c r="AJ13" s="468"/>
      <c r="AK13" s="468"/>
      <c r="AL13" s="468"/>
      <c r="AM13" s="468"/>
      <c r="AN13" s="468"/>
      <c r="AO13" s="468"/>
      <c r="AP13" s="468"/>
      <c r="AQ13" s="468"/>
      <c r="AR13" s="468"/>
      <c r="AS13" s="468"/>
      <c r="AT13" s="468"/>
      <c r="AU13" s="468"/>
      <c r="AV13" s="468"/>
      <c r="AW13" s="468"/>
    </row>
    <row r="14" spans="1:49" s="444" customFormat="1" ht="14.1" hidden="1" customHeight="1">
      <c r="A14" s="1080" t="s">
        <v>18</v>
      </c>
      <c r="B14" s="1080"/>
      <c r="C14" s="1080"/>
      <c r="D14" s="18"/>
      <c r="E14" s="50">
        <v>536794692.29690802</v>
      </c>
      <c r="F14" s="50">
        <v>521734671.30878443</v>
      </c>
      <c r="G14" s="50">
        <f t="shared" si="0"/>
        <v>476115763.59936035</v>
      </c>
      <c r="H14" s="50">
        <v>311857891.91174448</v>
      </c>
      <c r="I14" s="50">
        <v>77284127.118604407</v>
      </c>
      <c r="J14" s="50">
        <v>4368036.0241957745</v>
      </c>
      <c r="K14" s="50">
        <v>4459962.5911052665</v>
      </c>
      <c r="L14" s="50">
        <v>1075368.3353540944</v>
      </c>
      <c r="M14" s="50">
        <v>4438564.1981129171</v>
      </c>
      <c r="N14" s="50">
        <v>72631813.420243397</v>
      </c>
      <c r="O14" s="1080" t="s">
        <v>18</v>
      </c>
      <c r="P14" s="1080"/>
      <c r="Q14" s="1080"/>
      <c r="R14" s="18"/>
      <c r="S14" s="50">
        <f t="shared" si="1"/>
        <v>45618907.709423251</v>
      </c>
      <c r="T14" s="50">
        <v>23711678.7738421</v>
      </c>
      <c r="U14" s="50">
        <v>1369416.4287412162</v>
      </c>
      <c r="V14" s="50">
        <v>1353978.7519006452</v>
      </c>
      <c r="W14" s="50">
        <v>2087831.3027805197</v>
      </c>
      <c r="X14" s="50">
        <v>1246304.0955267863</v>
      </c>
      <c r="Y14" s="50">
        <v>15849698.356631983</v>
      </c>
      <c r="Z14" s="50">
        <v>15060020.98812389</v>
      </c>
      <c r="AA14" s="50">
        <v>4148827.8701000037</v>
      </c>
      <c r="AB14" s="50">
        <v>10911193.118023887</v>
      </c>
      <c r="AQ14" s="468"/>
    </row>
    <row r="15" spans="1:49" s="444" customFormat="1" ht="14.1" hidden="1" customHeight="1">
      <c r="A15" s="1045" t="s">
        <v>885</v>
      </c>
      <c r="B15" s="1045"/>
      <c r="C15" s="1045"/>
      <c r="D15" s="18"/>
      <c r="E15" s="50">
        <v>553974123.43269408</v>
      </c>
      <c r="F15" s="50">
        <v>541854421.76084232</v>
      </c>
      <c r="G15" s="50">
        <f t="shared" si="0"/>
        <v>492617125.02882802</v>
      </c>
      <c r="H15" s="50">
        <v>329291549.46900713</v>
      </c>
      <c r="I15" s="50">
        <v>66949770.766271278</v>
      </c>
      <c r="J15" s="50">
        <v>4397660.3019358907</v>
      </c>
      <c r="K15" s="50">
        <v>4688112.3759639384</v>
      </c>
      <c r="L15" s="50">
        <v>1271409.5963614986</v>
      </c>
      <c r="M15" s="50">
        <v>4063349.7332274397</v>
      </c>
      <c r="N15" s="50">
        <v>81955272.78606078</v>
      </c>
      <c r="O15" s="1045" t="s">
        <v>885</v>
      </c>
      <c r="P15" s="1045"/>
      <c r="Q15" s="1045"/>
      <c r="R15" s="18"/>
      <c r="S15" s="50">
        <f t="shared" si="1"/>
        <v>49237296.732013062</v>
      </c>
      <c r="T15" s="50">
        <v>24759216.978360169</v>
      </c>
      <c r="U15" s="50">
        <v>1745206.8876963207</v>
      </c>
      <c r="V15" s="50">
        <v>1474510.1654522009</v>
      </c>
      <c r="W15" s="50">
        <v>2259155.4459781502</v>
      </c>
      <c r="X15" s="50">
        <v>832220.89254016196</v>
      </c>
      <c r="Y15" s="50">
        <v>18166986.361986056</v>
      </c>
      <c r="Z15" s="50">
        <v>12119701.671853863</v>
      </c>
      <c r="AA15" s="50">
        <v>5493121.4999061162</v>
      </c>
      <c r="AB15" s="50">
        <v>6626580.1719477568</v>
      </c>
    </row>
    <row r="16" spans="1:49" s="444" customFormat="1" ht="14.1" hidden="1" customHeight="1">
      <c r="A16" s="1080" t="s">
        <v>886</v>
      </c>
      <c r="B16" s="1080"/>
      <c r="C16" s="1080"/>
      <c r="D16" s="18"/>
      <c r="E16" s="218">
        <v>560070365.17429125</v>
      </c>
      <c r="F16" s="218">
        <v>544103225.05843985</v>
      </c>
      <c r="G16" s="50">
        <f t="shared" si="0"/>
        <v>497306493.56444049</v>
      </c>
      <c r="H16" s="218">
        <v>337667914.69405138</v>
      </c>
      <c r="I16" s="218">
        <v>60634861.372655563</v>
      </c>
      <c r="J16" s="218">
        <v>7070109.0288936626</v>
      </c>
      <c r="K16" s="218">
        <v>4105297.0410181759</v>
      </c>
      <c r="L16" s="218">
        <v>969129.08166522824</v>
      </c>
      <c r="M16" s="218">
        <v>3542044.0940998192</v>
      </c>
      <c r="N16" s="218">
        <v>83317138.252056643</v>
      </c>
      <c r="O16" s="1080" t="s">
        <v>886</v>
      </c>
      <c r="P16" s="1080"/>
      <c r="Q16" s="1080"/>
      <c r="R16" s="18"/>
      <c r="S16" s="50">
        <f t="shared" si="1"/>
        <v>46796731.494000539</v>
      </c>
      <c r="T16" s="218">
        <v>22464605.164075799</v>
      </c>
      <c r="U16" s="218">
        <v>1733569.1662502626</v>
      </c>
      <c r="V16" s="218">
        <v>1174239.4439325552</v>
      </c>
      <c r="W16" s="218">
        <v>2035775.0777215781</v>
      </c>
      <c r="X16" s="218">
        <v>1609988.8526201989</v>
      </c>
      <c r="Y16" s="218">
        <v>17778553.789400145</v>
      </c>
      <c r="Z16" s="218">
        <v>15967140.115850762</v>
      </c>
      <c r="AA16" s="218">
        <v>5784933.0212108986</v>
      </c>
      <c r="AB16" s="218">
        <v>10182207.094639864</v>
      </c>
    </row>
    <row r="17" spans="1:64" s="444" customFormat="1" ht="18" hidden="1" customHeight="1">
      <c r="A17" s="1045" t="s">
        <v>887</v>
      </c>
      <c r="B17" s="1045"/>
      <c r="C17" s="1045"/>
      <c r="D17" s="18"/>
      <c r="E17" s="218">
        <v>496601977.69840121</v>
      </c>
      <c r="F17" s="218">
        <v>488367701.22577751</v>
      </c>
      <c r="G17" s="50">
        <f>SUM(H17:N17)</f>
        <v>442375323.52045184</v>
      </c>
      <c r="H17" s="218">
        <v>299226461.79350102</v>
      </c>
      <c r="I17" s="218">
        <v>62693880.690241016</v>
      </c>
      <c r="J17" s="218">
        <v>6888594.2343562962</v>
      </c>
      <c r="K17" s="218">
        <v>5348490.7705685459</v>
      </c>
      <c r="L17" s="218">
        <v>1095918.1262080851</v>
      </c>
      <c r="M17" s="218">
        <v>3216676.9773841053</v>
      </c>
      <c r="N17" s="218">
        <v>63905300.928192794</v>
      </c>
      <c r="O17" s="1045" t="s">
        <v>887</v>
      </c>
      <c r="P17" s="1045"/>
      <c r="Q17" s="1045"/>
      <c r="R17" s="18"/>
      <c r="S17" s="50">
        <f t="shared" si="1"/>
        <v>45992377.705325633</v>
      </c>
      <c r="T17" s="218">
        <v>22556191.156092446</v>
      </c>
      <c r="U17" s="218">
        <v>1669969.6608284907</v>
      </c>
      <c r="V17" s="218">
        <v>1005335.9886982448</v>
      </c>
      <c r="W17" s="218">
        <v>2059959.800872264</v>
      </c>
      <c r="X17" s="218">
        <v>1229721.0536949025</v>
      </c>
      <c r="Y17" s="218">
        <v>17471200.045139283</v>
      </c>
      <c r="Z17" s="218">
        <v>8234276.4726241939</v>
      </c>
      <c r="AA17" s="218">
        <v>3054462.5944479257</v>
      </c>
      <c r="AB17" s="218">
        <v>5179813.8781762552</v>
      </c>
    </row>
    <row r="18" spans="1:64" s="444" customFormat="1" ht="15.75" hidden="1" customHeight="1">
      <c r="A18" s="1045" t="s">
        <v>888</v>
      </c>
      <c r="B18" s="1045"/>
      <c r="C18" s="1045"/>
      <c r="D18" s="18"/>
      <c r="E18" s="195">
        <v>552869850.08385503</v>
      </c>
      <c r="F18" s="195">
        <v>545609538.32146454</v>
      </c>
      <c r="G18" s="301">
        <f>SUM(H18:N18)</f>
        <v>495646950.48677838</v>
      </c>
      <c r="H18" s="195">
        <v>331103305.22873092</v>
      </c>
      <c r="I18" s="195">
        <v>68173235.708185196</v>
      </c>
      <c r="J18" s="195">
        <v>2510483.3665946699</v>
      </c>
      <c r="K18" s="195">
        <v>5115612.9545477172</v>
      </c>
      <c r="L18" s="195">
        <v>1053028.9692076065</v>
      </c>
      <c r="M18" s="195">
        <v>3432345.1338795708</v>
      </c>
      <c r="N18" s="195">
        <v>84258939.125632733</v>
      </c>
      <c r="O18" s="1045" t="s">
        <v>888</v>
      </c>
      <c r="P18" s="1045"/>
      <c r="Q18" s="1045"/>
      <c r="R18" s="18"/>
      <c r="S18" s="301">
        <f t="shared" si="1"/>
        <v>49962587.834686346</v>
      </c>
      <c r="T18" s="195">
        <v>24824214.330726173</v>
      </c>
      <c r="U18" s="195">
        <v>1819030.0801872623</v>
      </c>
      <c r="V18" s="195">
        <v>1179574.375424424</v>
      </c>
      <c r="W18" s="195">
        <v>2026051.3368344619</v>
      </c>
      <c r="X18" s="195">
        <v>1105398.1725415699</v>
      </c>
      <c r="Y18" s="195">
        <v>19008319.53897246</v>
      </c>
      <c r="Z18" s="195">
        <v>7260311.7623895369</v>
      </c>
      <c r="AA18" s="195">
        <v>2820092.489777823</v>
      </c>
      <c r="AB18" s="195">
        <v>4440219.2726117149</v>
      </c>
    </row>
    <row r="19" spans="1:64" s="444" customFormat="1" ht="14.25" customHeight="1">
      <c r="A19" s="1045" t="s">
        <v>889</v>
      </c>
      <c r="B19" s="1045"/>
      <c r="C19" s="1045"/>
      <c r="D19" s="18"/>
      <c r="E19" s="301">
        <v>549122917.60196519</v>
      </c>
      <c r="F19" s="301">
        <v>538028957.04110456</v>
      </c>
      <c r="G19" s="301">
        <f t="shared" ref="G19" si="2">SUM(H19:N19)</f>
        <v>487575695.20942247</v>
      </c>
      <c r="H19" s="301">
        <v>327954187.36831635</v>
      </c>
      <c r="I19" s="195">
        <v>68215919.611239389</v>
      </c>
      <c r="J19" s="195">
        <v>3804191.4392418195</v>
      </c>
      <c r="K19" s="195">
        <v>5378453.5339665376</v>
      </c>
      <c r="L19" s="195">
        <v>1196882.4616509003</v>
      </c>
      <c r="M19" s="195">
        <v>3861427.3411211199</v>
      </c>
      <c r="N19" s="195">
        <v>77164633.45388636</v>
      </c>
      <c r="O19" s="1045" t="s">
        <v>889</v>
      </c>
      <c r="P19" s="1045"/>
      <c r="Q19" s="1045"/>
      <c r="R19" s="18"/>
      <c r="S19" s="301">
        <f t="shared" si="1"/>
        <v>50453261.83168301</v>
      </c>
      <c r="T19" s="195">
        <v>24514600.208476603</v>
      </c>
      <c r="U19" s="195">
        <v>1942421.1656226597</v>
      </c>
      <c r="V19" s="195">
        <v>1128408.1940226085</v>
      </c>
      <c r="W19" s="195">
        <v>2126972.957060853</v>
      </c>
      <c r="X19" s="195">
        <v>1212126.8026057486</v>
      </c>
      <c r="Y19" s="195">
        <v>19528732.503894538</v>
      </c>
      <c r="Z19" s="195">
        <v>11093960.560860451</v>
      </c>
      <c r="AA19" s="195">
        <v>4564335.1142636128</v>
      </c>
      <c r="AB19" s="195">
        <v>6529625.4465968385</v>
      </c>
    </row>
    <row r="20" spans="1:64" s="444" customFormat="1" ht="14.25" customHeight="1">
      <c r="A20" s="1045" t="s">
        <v>890</v>
      </c>
      <c r="B20" s="1045"/>
      <c r="C20" s="1045"/>
      <c r="D20" s="18"/>
      <c r="E20" s="195">
        <v>529032480.35362381</v>
      </c>
      <c r="F20" s="195">
        <v>520416271.19983798</v>
      </c>
      <c r="G20" s="301">
        <f>SUM(H20:N20)</f>
        <v>469581988.39443791</v>
      </c>
      <c r="H20" s="195">
        <v>316269790.26960284</v>
      </c>
      <c r="I20" s="195">
        <v>66488133.843514755</v>
      </c>
      <c r="J20" s="195">
        <v>1215029.7040749842</v>
      </c>
      <c r="K20" s="195">
        <v>5036702.576808474</v>
      </c>
      <c r="L20" s="195">
        <v>1310994.7776689415</v>
      </c>
      <c r="M20" s="195">
        <v>4497911.8439037399</v>
      </c>
      <c r="N20" s="195">
        <v>74763425.378864244</v>
      </c>
      <c r="O20" s="1045" t="s">
        <v>890</v>
      </c>
      <c r="P20" s="1045"/>
      <c r="Q20" s="1045"/>
      <c r="R20" s="18"/>
      <c r="S20" s="301">
        <f>SUM(T20:Y20)</f>
        <v>50834282.805400461</v>
      </c>
      <c r="T20" s="195">
        <v>23730323.622911576</v>
      </c>
      <c r="U20" s="195">
        <v>2145273.4534487487</v>
      </c>
      <c r="V20" s="195">
        <v>1091048.6119697767</v>
      </c>
      <c r="W20" s="195">
        <v>2062128.0954953786</v>
      </c>
      <c r="X20" s="195">
        <v>1131985.9354936567</v>
      </c>
      <c r="Y20" s="195">
        <v>20673523.086081322</v>
      </c>
      <c r="Z20" s="195">
        <v>8616209.1537845507</v>
      </c>
      <c r="AA20" s="195">
        <v>3385343.3319646516</v>
      </c>
      <c r="AB20" s="195">
        <v>5230865.8218199117</v>
      </c>
    </row>
    <row r="21" spans="1:64" s="444" customFormat="1" ht="14.25" customHeight="1">
      <c r="A21" s="1045" t="s">
        <v>891</v>
      </c>
      <c r="B21" s="1045"/>
      <c r="C21" s="1045"/>
      <c r="D21" s="18"/>
      <c r="E21" s="218">
        <v>529869670.19716895</v>
      </c>
      <c r="F21" s="218">
        <v>520753348.18296248</v>
      </c>
      <c r="G21" s="301">
        <f>SUM(H21:N21)</f>
        <v>472204876.77719045</v>
      </c>
      <c r="H21" s="218">
        <v>312098420.98798788</v>
      </c>
      <c r="I21" s="218">
        <v>61266458.141266815</v>
      </c>
      <c r="J21" s="218">
        <v>3707591.4065191075</v>
      </c>
      <c r="K21" s="218">
        <v>8039978.1807946023</v>
      </c>
      <c r="L21" s="218">
        <v>1938442.8392433522</v>
      </c>
      <c r="M21" s="218">
        <v>6750325.5899471203</v>
      </c>
      <c r="N21" s="218">
        <v>78403659.631431609</v>
      </c>
      <c r="O21" s="1045" t="s">
        <v>891</v>
      </c>
      <c r="P21" s="1045"/>
      <c r="Q21" s="1045"/>
      <c r="R21" s="18"/>
      <c r="S21" s="50">
        <f>SUM(T21:Y21)</f>
        <v>48548471.405772075</v>
      </c>
      <c r="T21" s="218">
        <v>22511207.543375045</v>
      </c>
      <c r="U21" s="218">
        <v>2079389.5625312019</v>
      </c>
      <c r="V21" s="218">
        <v>985224.46056390146</v>
      </c>
      <c r="W21" s="218">
        <v>2249159.3632818158</v>
      </c>
      <c r="X21" s="218">
        <v>1004630.81559611</v>
      </c>
      <c r="Y21" s="218">
        <v>19718859.660423998</v>
      </c>
      <c r="Z21" s="218">
        <v>9116322.0142062679</v>
      </c>
      <c r="AA21" s="218">
        <v>3734968.9152795128</v>
      </c>
      <c r="AB21" s="218">
        <v>5381353.0989267658</v>
      </c>
    </row>
    <row r="22" spans="1:64" s="444" customFormat="1" ht="14.25" customHeight="1">
      <c r="A22" s="1045" t="s">
        <v>892</v>
      </c>
      <c r="B22" s="1045"/>
      <c r="C22" s="1045"/>
      <c r="D22" s="18"/>
      <c r="E22" s="195">
        <v>565869419.78643441</v>
      </c>
      <c r="F22" s="195">
        <v>556712647.07893455</v>
      </c>
      <c r="G22" s="195">
        <f>SUM(H22:N22)</f>
        <v>504511908.18825787</v>
      </c>
      <c r="H22" s="195">
        <v>346190748.97137898</v>
      </c>
      <c r="I22" s="195">
        <v>66276659.513176665</v>
      </c>
      <c r="J22" s="195">
        <v>2964876.8222299484</v>
      </c>
      <c r="K22" s="195">
        <v>5517621.6103633652</v>
      </c>
      <c r="L22" s="195">
        <v>1843054.8525859215</v>
      </c>
      <c r="M22" s="195">
        <v>5204765.6441238783</v>
      </c>
      <c r="N22" s="195">
        <v>76514180.774399176</v>
      </c>
      <c r="O22" s="1045" t="s">
        <v>892</v>
      </c>
      <c r="P22" s="1045"/>
      <c r="Q22" s="1045"/>
      <c r="R22" s="18"/>
      <c r="S22" s="301">
        <f>SUM(T22:Y22)</f>
        <v>52200738.890676357</v>
      </c>
      <c r="T22" s="195">
        <v>24331553.296935868</v>
      </c>
      <c r="U22" s="195">
        <v>2222463.3826866513</v>
      </c>
      <c r="V22" s="195">
        <v>1075573.1737441719</v>
      </c>
      <c r="W22" s="195">
        <v>2501198.816944635</v>
      </c>
      <c r="X22" s="195">
        <v>1087912.7379393422</v>
      </c>
      <c r="Y22" s="195">
        <v>20982037.482425686</v>
      </c>
      <c r="Z22" s="195">
        <v>9156772.7074994519</v>
      </c>
      <c r="AA22" s="195">
        <v>3902034.7403056403</v>
      </c>
      <c r="AB22" s="195">
        <v>5254737.9671938084</v>
      </c>
    </row>
    <row r="23" spans="1:64" s="444" customFormat="1" ht="12.75" customHeight="1">
      <c r="A23" s="1045" t="s">
        <v>893</v>
      </c>
      <c r="B23" s="1045"/>
      <c r="C23" s="1045"/>
      <c r="D23" s="18"/>
      <c r="E23" s="195">
        <v>554076930.49204898</v>
      </c>
      <c r="F23" s="195">
        <v>542949387.01808667</v>
      </c>
      <c r="G23" s="195">
        <f>SUM(H23:N23)</f>
        <v>490022479.33153802</v>
      </c>
      <c r="H23" s="195">
        <v>322378700.24124277</v>
      </c>
      <c r="I23" s="195">
        <v>67659196.020815</v>
      </c>
      <c r="J23" s="195">
        <v>2534522.2287871907</v>
      </c>
      <c r="K23" s="195">
        <v>9371209.5568055753</v>
      </c>
      <c r="L23" s="195">
        <v>2507888.9927149396</v>
      </c>
      <c r="M23" s="195">
        <v>4530413.912225185</v>
      </c>
      <c r="N23" s="195">
        <v>81040548.378947377</v>
      </c>
      <c r="O23" s="1045" t="s">
        <v>893</v>
      </c>
      <c r="P23" s="1045"/>
      <c r="Q23" s="1045"/>
      <c r="R23" s="18"/>
      <c r="S23" s="301">
        <f>SUM(T23:Y23)</f>
        <v>52926907.686548397</v>
      </c>
      <c r="T23" s="195">
        <v>23953858.019061577</v>
      </c>
      <c r="U23" s="195">
        <v>2488644.8562480072</v>
      </c>
      <c r="V23" s="195">
        <v>1119575.0517665599</v>
      </c>
      <c r="W23" s="195">
        <v>2286647.549829626</v>
      </c>
      <c r="X23" s="195">
        <v>1418518.1973175055</v>
      </c>
      <c r="Y23" s="195">
        <v>21659664.012325119</v>
      </c>
      <c r="Z23" s="195">
        <v>11127543.473962359</v>
      </c>
      <c r="AA23" s="195">
        <v>3639908.4765941496</v>
      </c>
      <c r="AB23" s="195">
        <v>7487634.9973681886</v>
      </c>
    </row>
    <row r="24" spans="1:64" s="43" customFormat="1" ht="14.1" customHeight="1">
      <c r="A24" s="1045" t="s">
        <v>19</v>
      </c>
      <c r="B24" s="1045"/>
      <c r="C24" s="1045"/>
      <c r="D24" s="2"/>
      <c r="E24" s="301"/>
      <c r="F24" s="301"/>
      <c r="G24" s="301"/>
      <c r="H24" s="301"/>
      <c r="I24" s="301"/>
      <c r="J24" s="301"/>
      <c r="K24" s="301"/>
      <c r="L24" s="301"/>
      <c r="M24" s="470"/>
      <c r="N24" s="470"/>
      <c r="O24" s="1045" t="s">
        <v>19</v>
      </c>
      <c r="P24" s="1045"/>
      <c r="Q24" s="1045"/>
      <c r="R24" s="2"/>
      <c r="S24" s="301"/>
      <c r="T24" s="301"/>
      <c r="U24" s="301"/>
      <c r="V24" s="301"/>
      <c r="W24" s="301"/>
      <c r="X24" s="199"/>
      <c r="Y24" s="199"/>
      <c r="Z24" s="199"/>
      <c r="AA24" s="199"/>
      <c r="AB24" s="199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</row>
    <row r="25" spans="1:64" s="43" customFormat="1" ht="14.1" customHeight="1">
      <c r="A25" s="102"/>
      <c r="B25" s="42" t="s">
        <v>303</v>
      </c>
      <c r="C25" s="102"/>
      <c r="D25" s="46"/>
      <c r="E25" s="198">
        <v>136895945.51930538</v>
      </c>
      <c r="F25" s="466">
        <v>135435119.36145279</v>
      </c>
      <c r="G25" s="466">
        <f t="shared" ref="G25:G30" si="3">SUM(H25:N25)</f>
        <v>118781700.69683221</v>
      </c>
      <c r="H25" s="466">
        <v>85986313.418915614</v>
      </c>
      <c r="I25" s="466">
        <v>13400702.347872805</v>
      </c>
      <c r="J25" s="466">
        <v>382361.00980441814</v>
      </c>
      <c r="K25" s="466">
        <v>4220601.7381058456</v>
      </c>
      <c r="L25" s="466">
        <v>1218695.1116279855</v>
      </c>
      <c r="M25" s="466">
        <v>1066399.7599916302</v>
      </c>
      <c r="N25" s="466">
        <v>12506627.310513908</v>
      </c>
      <c r="O25" s="102"/>
      <c r="P25" s="42" t="s">
        <v>303</v>
      </c>
      <c r="Q25" s="102"/>
      <c r="R25" s="46"/>
      <c r="S25" s="198">
        <f t="shared" ref="S25:S30" si="4">SUM(T25:Y25)</f>
        <v>16653418.664620697</v>
      </c>
      <c r="T25" s="198">
        <v>5996378.4005412618</v>
      </c>
      <c r="U25" s="198">
        <v>749102.46729900059</v>
      </c>
      <c r="V25" s="198">
        <v>377788.7773835191</v>
      </c>
      <c r="W25" s="198">
        <v>913105.38346626866</v>
      </c>
      <c r="X25" s="199">
        <v>78354.143625120909</v>
      </c>
      <c r="Y25" s="199">
        <v>8538689.4923055265</v>
      </c>
      <c r="Z25" s="199">
        <v>1460826.1578525621</v>
      </c>
      <c r="AA25" s="199">
        <v>657176.12477528478</v>
      </c>
      <c r="AB25" s="199">
        <v>803650.03307727503</v>
      </c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64" s="43" customFormat="1" ht="14.1" customHeight="1">
      <c r="A26" s="102"/>
      <c r="B26" s="42" t="s">
        <v>894</v>
      </c>
      <c r="C26" s="102"/>
      <c r="D26" s="46"/>
      <c r="E26" s="198">
        <v>83133061.157749146</v>
      </c>
      <c r="F26" s="466">
        <v>81791012.524338812</v>
      </c>
      <c r="G26" s="466">
        <f t="shared" si="3"/>
        <v>72613099.980720371</v>
      </c>
      <c r="H26" s="466">
        <v>47565897.560283251</v>
      </c>
      <c r="I26" s="466">
        <v>11081292.527158145</v>
      </c>
      <c r="J26" s="466">
        <v>95924.222362728644</v>
      </c>
      <c r="K26" s="466">
        <v>1223510.6841262737</v>
      </c>
      <c r="L26" s="466">
        <v>245346.3139788569</v>
      </c>
      <c r="M26" s="466">
        <v>639774.9876690841</v>
      </c>
      <c r="N26" s="466">
        <v>11761353.685142035</v>
      </c>
      <c r="O26" s="102"/>
      <c r="P26" s="42" t="s">
        <v>894</v>
      </c>
      <c r="Q26" s="102"/>
      <c r="R26" s="46"/>
      <c r="S26" s="198">
        <f t="shared" si="4"/>
        <v>9177912.5436184034</v>
      </c>
      <c r="T26" s="198">
        <v>4424160.5643822728</v>
      </c>
      <c r="U26" s="198">
        <v>488873.49935269216</v>
      </c>
      <c r="V26" s="198">
        <v>189838.93580766363</v>
      </c>
      <c r="W26" s="198">
        <v>359793.5776549069</v>
      </c>
      <c r="X26" s="199">
        <v>140219.80370437785</v>
      </c>
      <c r="Y26" s="199">
        <v>3575026.1627164888</v>
      </c>
      <c r="Z26" s="199">
        <v>1342048.6334103465</v>
      </c>
      <c r="AA26" s="199">
        <v>575245.2539296695</v>
      </c>
      <c r="AB26" s="199">
        <v>766803.37948067847</v>
      </c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</row>
    <row r="27" spans="1:64" s="43" customFormat="1" ht="14.1" customHeight="1">
      <c r="A27" s="102"/>
      <c r="B27" s="42" t="s">
        <v>895</v>
      </c>
      <c r="C27" s="102"/>
      <c r="D27" s="46"/>
      <c r="E27" s="198">
        <v>116475371.8989929</v>
      </c>
      <c r="F27" s="466">
        <v>114643255.00972773</v>
      </c>
      <c r="G27" s="466">
        <f t="shared" si="3"/>
        <v>103981228.5333972</v>
      </c>
      <c r="H27" s="466">
        <v>67503899.222787857</v>
      </c>
      <c r="I27" s="466">
        <v>16314704.296365313</v>
      </c>
      <c r="J27" s="466">
        <v>87747.540620043394</v>
      </c>
      <c r="K27" s="466">
        <v>1556186.2132999543</v>
      </c>
      <c r="L27" s="466">
        <v>369081.69655621256</v>
      </c>
      <c r="M27" s="466">
        <v>935824.28378106956</v>
      </c>
      <c r="N27" s="466">
        <v>17213785.279986743</v>
      </c>
      <c r="O27" s="102"/>
      <c r="P27" s="42" t="s">
        <v>895</v>
      </c>
      <c r="Q27" s="102"/>
      <c r="R27" s="46"/>
      <c r="S27" s="198">
        <f t="shared" si="4"/>
        <v>10662026.476330433</v>
      </c>
      <c r="T27" s="198">
        <v>5101359.4601989323</v>
      </c>
      <c r="U27" s="198">
        <v>558489.22402386146</v>
      </c>
      <c r="V27" s="198">
        <v>197435.08230927552</v>
      </c>
      <c r="W27" s="198">
        <v>476889.69663355168</v>
      </c>
      <c r="X27" s="199">
        <v>219569.56351759983</v>
      </c>
      <c r="Y27" s="199">
        <v>4108283.4496472133</v>
      </c>
      <c r="Z27" s="199">
        <v>1832116.8892653233</v>
      </c>
      <c r="AA27" s="199">
        <v>889575.03561034007</v>
      </c>
      <c r="AB27" s="199">
        <v>942541.85365498369</v>
      </c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64" s="43" customFormat="1" ht="14.1" customHeight="1">
      <c r="A28" s="102"/>
      <c r="B28" s="42" t="s">
        <v>896</v>
      </c>
      <c r="C28" s="102"/>
      <c r="D28" s="46"/>
      <c r="E28" s="198">
        <v>63800536.906952649</v>
      </c>
      <c r="F28" s="466">
        <v>63054102.32043691</v>
      </c>
      <c r="G28" s="466">
        <f t="shared" si="3"/>
        <v>57634172.13195812</v>
      </c>
      <c r="H28" s="466">
        <v>36464920.881146193</v>
      </c>
      <c r="I28" s="466">
        <v>9200463.2828753628</v>
      </c>
      <c r="J28" s="466">
        <v>658846.03599999996</v>
      </c>
      <c r="K28" s="466">
        <v>765324.15677350271</v>
      </c>
      <c r="L28" s="466">
        <v>262326.16012586653</v>
      </c>
      <c r="M28" s="466">
        <v>391387.06172473059</v>
      </c>
      <c r="N28" s="466">
        <v>9890904.553312473</v>
      </c>
      <c r="O28" s="102"/>
      <c r="P28" s="42" t="s">
        <v>896</v>
      </c>
      <c r="Q28" s="102"/>
      <c r="R28" s="46"/>
      <c r="S28" s="198">
        <f t="shared" si="4"/>
        <v>5419930.1884787977</v>
      </c>
      <c r="T28" s="198">
        <v>2623644.7389186854</v>
      </c>
      <c r="U28" s="198">
        <v>269475.50651888148</v>
      </c>
      <c r="V28" s="198">
        <v>60519.746985488477</v>
      </c>
      <c r="W28" s="198">
        <v>179405.34215908049</v>
      </c>
      <c r="X28" s="199">
        <v>79304.416470408018</v>
      </c>
      <c r="Y28" s="199">
        <v>2207580.4374262542</v>
      </c>
      <c r="Z28" s="199">
        <v>746434.58651572908</v>
      </c>
      <c r="AA28" s="199">
        <v>379094.13427885785</v>
      </c>
      <c r="AB28" s="199">
        <v>367340.45223687129</v>
      </c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</row>
    <row r="29" spans="1:64" s="43" customFormat="1" ht="14.1" customHeight="1">
      <c r="A29" s="102"/>
      <c r="B29" s="42" t="s">
        <v>897</v>
      </c>
      <c r="C29" s="102"/>
      <c r="D29" s="46"/>
      <c r="E29" s="198">
        <v>70885029.319048509</v>
      </c>
      <c r="F29" s="466">
        <v>67257177.723130107</v>
      </c>
      <c r="G29" s="466">
        <f t="shared" si="3"/>
        <v>60718282.998630077</v>
      </c>
      <c r="H29" s="466">
        <v>37230050.268109672</v>
      </c>
      <c r="I29" s="466">
        <v>8609489.5445433669</v>
      </c>
      <c r="J29" s="466">
        <v>932667.42</v>
      </c>
      <c r="K29" s="466">
        <v>943248.12749999994</v>
      </c>
      <c r="L29" s="466">
        <v>225485.44042602039</v>
      </c>
      <c r="M29" s="466">
        <v>840282.42105867306</v>
      </c>
      <c r="N29" s="466">
        <v>11937059.776992347</v>
      </c>
      <c r="O29" s="102"/>
      <c r="P29" s="42" t="s">
        <v>897</v>
      </c>
      <c r="Q29" s="102"/>
      <c r="R29" s="46"/>
      <c r="S29" s="198">
        <f t="shared" si="4"/>
        <v>6538894.7245000005</v>
      </c>
      <c r="T29" s="198">
        <v>3357070.625020409</v>
      </c>
      <c r="U29" s="198">
        <v>257998.17205357147</v>
      </c>
      <c r="V29" s="198">
        <v>115468.74428061223</v>
      </c>
      <c r="W29" s="198">
        <v>192350.03391581631</v>
      </c>
      <c r="X29" s="199">
        <v>819894.57299999997</v>
      </c>
      <c r="Y29" s="199">
        <v>1796112.5762295921</v>
      </c>
      <c r="Z29" s="199">
        <v>3627851.5959183676</v>
      </c>
      <c r="AA29" s="199">
        <v>794468.57600000012</v>
      </c>
      <c r="AB29" s="199">
        <v>2833383.0199183673</v>
      </c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</row>
    <row r="30" spans="1:64" s="43" customFormat="1" ht="14.1" customHeight="1">
      <c r="A30" s="102"/>
      <c r="B30" s="42" t="s">
        <v>308</v>
      </c>
      <c r="C30" s="102"/>
      <c r="D30" s="46"/>
      <c r="E30" s="198">
        <v>82886985.689999998</v>
      </c>
      <c r="F30" s="466">
        <v>80768720.079000011</v>
      </c>
      <c r="G30" s="466">
        <f t="shared" si="3"/>
        <v>76293994.99000001</v>
      </c>
      <c r="H30" s="466">
        <v>47627618.890000008</v>
      </c>
      <c r="I30" s="466">
        <v>9052544.0219999999</v>
      </c>
      <c r="J30" s="466">
        <v>376976</v>
      </c>
      <c r="K30" s="466">
        <v>662338.63699999999</v>
      </c>
      <c r="L30" s="466">
        <v>186954.27</v>
      </c>
      <c r="M30" s="466">
        <v>656745.39800000004</v>
      </c>
      <c r="N30" s="466">
        <v>17730817.773000002</v>
      </c>
      <c r="O30" s="102"/>
      <c r="P30" s="42" t="s">
        <v>308</v>
      </c>
      <c r="Q30" s="102"/>
      <c r="R30" s="46"/>
      <c r="S30" s="198">
        <f t="shared" si="4"/>
        <v>4474725.0889999997</v>
      </c>
      <c r="T30" s="198">
        <v>2451244.2299999995</v>
      </c>
      <c r="U30" s="198">
        <v>164705.98699999999</v>
      </c>
      <c r="V30" s="198">
        <v>178523.76499999998</v>
      </c>
      <c r="W30" s="198">
        <v>165103.51599999997</v>
      </c>
      <c r="X30" s="199">
        <v>81175.697000000015</v>
      </c>
      <c r="Y30" s="199">
        <v>1433971.8939999999</v>
      </c>
      <c r="Z30" s="199">
        <v>2118265.6110000005</v>
      </c>
      <c r="AA30" s="199">
        <v>344349.35200000001</v>
      </c>
      <c r="AB30" s="199">
        <v>1773916.2590000001</v>
      </c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</row>
    <row r="31" spans="1:64" s="43" customFormat="1" ht="14.1" customHeight="1">
      <c r="A31" s="1045" t="s">
        <v>20</v>
      </c>
      <c r="B31" s="1045"/>
      <c r="C31" s="1045"/>
      <c r="D31" s="2"/>
      <c r="E31" s="198"/>
      <c r="F31" s="466"/>
      <c r="G31" s="466"/>
      <c r="H31" s="466"/>
      <c r="I31" s="466"/>
      <c r="J31" s="466"/>
      <c r="K31" s="466"/>
      <c r="L31" s="466"/>
      <c r="M31" s="466"/>
      <c r="N31" s="466"/>
      <c r="O31" s="1045" t="s">
        <v>20</v>
      </c>
      <c r="P31" s="1045"/>
      <c r="Q31" s="1045"/>
      <c r="R31" s="2"/>
      <c r="S31" s="198"/>
      <c r="T31" s="198"/>
      <c r="U31" s="198"/>
      <c r="V31" s="198"/>
      <c r="W31" s="198"/>
      <c r="X31" s="199"/>
      <c r="Y31" s="199"/>
      <c r="Z31" s="199"/>
      <c r="AA31" s="199"/>
      <c r="AB31" s="199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</row>
    <row r="32" spans="1:64" s="43" customFormat="1" ht="14.1" customHeight="1">
      <c r="A32" s="102"/>
      <c r="B32" s="62" t="s">
        <v>490</v>
      </c>
      <c r="C32" s="102"/>
      <c r="D32" s="46"/>
      <c r="E32" s="198">
        <v>20299604.871639807</v>
      </c>
      <c r="F32" s="466">
        <v>19798367.556671791</v>
      </c>
      <c r="G32" s="466">
        <f t="shared" ref="G32:G41" si="5">SUM(H32:N32)</f>
        <v>15547855.896621199</v>
      </c>
      <c r="H32" s="466">
        <v>9400514.9361607283</v>
      </c>
      <c r="I32" s="466">
        <v>3267808.6550752805</v>
      </c>
      <c r="J32" s="466">
        <v>0</v>
      </c>
      <c r="K32" s="466">
        <v>885037.00918061158</v>
      </c>
      <c r="L32" s="466">
        <v>344497.22206416959</v>
      </c>
      <c r="M32" s="466">
        <v>329367.463770225</v>
      </c>
      <c r="N32" s="466">
        <v>1320630.6103701857</v>
      </c>
      <c r="O32" s="102"/>
      <c r="P32" s="62" t="s">
        <v>490</v>
      </c>
      <c r="Q32" s="102"/>
      <c r="R32" s="46"/>
      <c r="S32" s="198">
        <f t="shared" ref="S32:S41" si="6">SUM(T32:Y32)</f>
        <v>4250511.6600505766</v>
      </c>
      <c r="T32" s="198">
        <v>1693490.0582446181</v>
      </c>
      <c r="U32" s="198">
        <v>248326.03777709085</v>
      </c>
      <c r="V32" s="198">
        <v>111745.17519299367</v>
      </c>
      <c r="W32" s="198">
        <v>282971.21028795204</v>
      </c>
      <c r="X32" s="199">
        <v>20636.682849389239</v>
      </c>
      <c r="Y32" s="199">
        <v>1893342.4956985335</v>
      </c>
      <c r="Z32" s="199">
        <v>501237.31496800907</v>
      </c>
      <c r="AA32" s="199">
        <v>145818.82179681631</v>
      </c>
      <c r="AB32" s="199">
        <v>355418.49317119282</v>
      </c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</row>
    <row r="33" spans="1:64" s="43" customFormat="1" ht="14.1" customHeight="1">
      <c r="A33" s="102"/>
      <c r="B33" s="62" t="s">
        <v>491</v>
      </c>
      <c r="C33" s="102"/>
      <c r="D33" s="46"/>
      <c r="E33" s="198">
        <v>12885096.770651452</v>
      </c>
      <c r="F33" s="466">
        <v>12788001.082520017</v>
      </c>
      <c r="G33" s="466">
        <f t="shared" si="5"/>
        <v>10663765.405262958</v>
      </c>
      <c r="H33" s="466">
        <v>7267705.810933155</v>
      </c>
      <c r="I33" s="466">
        <v>1727319.3048182691</v>
      </c>
      <c r="J33" s="466">
        <v>0</v>
      </c>
      <c r="K33" s="466">
        <v>508998.11738780129</v>
      </c>
      <c r="L33" s="466">
        <v>159070.38026438421</v>
      </c>
      <c r="M33" s="466">
        <v>142538.52046488534</v>
      </c>
      <c r="N33" s="466">
        <v>858133.27139446209</v>
      </c>
      <c r="O33" s="102"/>
      <c r="P33" s="62" t="s">
        <v>491</v>
      </c>
      <c r="Q33" s="102"/>
      <c r="R33" s="46"/>
      <c r="S33" s="198">
        <f t="shared" si="6"/>
        <v>2124235.6772570708</v>
      </c>
      <c r="T33" s="198">
        <v>866882.5979830334</v>
      </c>
      <c r="U33" s="198">
        <v>68544.038022979497</v>
      </c>
      <c r="V33" s="198">
        <v>59461.948980634101</v>
      </c>
      <c r="W33" s="198">
        <v>130173.35213407689</v>
      </c>
      <c r="X33" s="199">
        <v>11393.582748639546</v>
      </c>
      <c r="Y33" s="199">
        <v>987780.15738770715</v>
      </c>
      <c r="Z33" s="199">
        <v>97095.6881314333</v>
      </c>
      <c r="AA33" s="199">
        <v>71868.667721729929</v>
      </c>
      <c r="AB33" s="199">
        <v>25227.020409703357</v>
      </c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</row>
    <row r="34" spans="1:64" s="43" customFormat="1" ht="14.1" customHeight="1">
      <c r="A34" s="42"/>
      <c r="B34" s="62" t="s">
        <v>492</v>
      </c>
      <c r="C34" s="42"/>
      <c r="D34" s="46"/>
      <c r="E34" s="198">
        <v>31270490.727246623</v>
      </c>
      <c r="F34" s="466">
        <v>30833960.48014316</v>
      </c>
      <c r="G34" s="466">
        <f t="shared" si="5"/>
        <v>25785089.452652991</v>
      </c>
      <c r="H34" s="466">
        <v>17543769.054825235</v>
      </c>
      <c r="I34" s="466">
        <v>3180823.3953637551</v>
      </c>
      <c r="J34" s="466">
        <v>0</v>
      </c>
      <c r="K34" s="466">
        <v>1057485.2188216643</v>
      </c>
      <c r="L34" s="466">
        <v>324237.46810558025</v>
      </c>
      <c r="M34" s="466">
        <v>303215.01750146149</v>
      </c>
      <c r="N34" s="466">
        <v>3375559.2980352924</v>
      </c>
      <c r="O34" s="42"/>
      <c r="P34" s="62" t="s">
        <v>492</v>
      </c>
      <c r="Q34" s="42"/>
      <c r="R34" s="46"/>
      <c r="S34" s="198">
        <f t="shared" si="6"/>
        <v>5048871.0274901763</v>
      </c>
      <c r="T34" s="198">
        <v>1950306.6077494293</v>
      </c>
      <c r="U34" s="198">
        <v>218452.07774236769</v>
      </c>
      <c r="V34" s="198">
        <v>107392.69787126209</v>
      </c>
      <c r="W34" s="198">
        <v>234376.62483675641</v>
      </c>
      <c r="X34" s="199">
        <v>44883.615055527276</v>
      </c>
      <c r="Y34" s="199">
        <v>2493459.4042348331</v>
      </c>
      <c r="Z34" s="199">
        <v>436530.24710345879</v>
      </c>
      <c r="AA34" s="199">
        <v>185656.30115950113</v>
      </c>
      <c r="AB34" s="199">
        <v>250873.94594395754</v>
      </c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</row>
    <row r="35" spans="1:64" s="43" customFormat="1" ht="14.1" customHeight="1">
      <c r="A35" s="42"/>
      <c r="B35" s="62" t="s">
        <v>493</v>
      </c>
      <c r="C35" s="42"/>
      <c r="D35" s="46"/>
      <c r="E35" s="198">
        <v>73292133.12294592</v>
      </c>
      <c r="F35" s="466">
        <v>72403558.657756895</v>
      </c>
      <c r="G35" s="466">
        <f t="shared" si="5"/>
        <v>62737267.415626839</v>
      </c>
      <c r="H35" s="466">
        <v>41009281.444661967</v>
      </c>
      <c r="I35" s="466">
        <v>9452080.2090253718</v>
      </c>
      <c r="J35" s="466">
        <v>370432.82194850408</v>
      </c>
      <c r="K35" s="466">
        <v>1688707.2082981637</v>
      </c>
      <c r="L35" s="466">
        <v>402395.11193235248</v>
      </c>
      <c r="M35" s="466">
        <v>589994.57562771719</v>
      </c>
      <c r="N35" s="466">
        <v>9224376.0441327579</v>
      </c>
      <c r="O35" s="42"/>
      <c r="P35" s="62" t="s">
        <v>493</v>
      </c>
      <c r="Q35" s="42"/>
      <c r="R35" s="46"/>
      <c r="S35" s="198">
        <f t="shared" si="6"/>
        <v>9666291.2421300281</v>
      </c>
      <c r="T35" s="198">
        <v>3850753.8559618415</v>
      </c>
      <c r="U35" s="198">
        <v>507616.69791633886</v>
      </c>
      <c r="V35" s="198">
        <v>176932.79284780653</v>
      </c>
      <c r="W35" s="198">
        <v>443581.78826715203</v>
      </c>
      <c r="X35" s="199">
        <v>161200.50247819</v>
      </c>
      <c r="Y35" s="199">
        <v>4526205.6046586987</v>
      </c>
      <c r="Z35" s="199">
        <v>888574.46518897859</v>
      </c>
      <c r="AA35" s="199">
        <v>507899.89131864801</v>
      </c>
      <c r="AB35" s="199">
        <v>380674.57387032971</v>
      </c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</row>
    <row r="36" spans="1:64" s="43" customFormat="1" ht="14.1" customHeight="1">
      <c r="A36" s="42"/>
      <c r="B36" s="62" t="s">
        <v>494</v>
      </c>
      <c r="C36" s="42"/>
      <c r="D36" s="46"/>
      <c r="E36" s="198">
        <v>60989858.485405631</v>
      </c>
      <c r="F36" s="466">
        <v>60127044.621830404</v>
      </c>
      <c r="G36" s="466">
        <f t="shared" si="5"/>
        <v>53674103.759477228</v>
      </c>
      <c r="H36" s="466">
        <v>35821628.031377479</v>
      </c>
      <c r="I36" s="466">
        <v>8068435.9983529318</v>
      </c>
      <c r="J36" s="466">
        <v>135221.09683868612</v>
      </c>
      <c r="K36" s="466">
        <v>1027413.9403588214</v>
      </c>
      <c r="L36" s="466">
        <v>254720.84739061751</v>
      </c>
      <c r="M36" s="466">
        <v>482211.24122328166</v>
      </c>
      <c r="N36" s="466">
        <v>7884472.6039354168</v>
      </c>
      <c r="O36" s="42"/>
      <c r="P36" s="62" t="s">
        <v>494</v>
      </c>
      <c r="Q36" s="42"/>
      <c r="R36" s="46"/>
      <c r="S36" s="198">
        <f t="shared" si="6"/>
        <v>6452940.862353161</v>
      </c>
      <c r="T36" s="198">
        <v>2917523.4641111786</v>
      </c>
      <c r="U36" s="198">
        <v>359271.91493940598</v>
      </c>
      <c r="V36" s="198">
        <v>134044.46536552664</v>
      </c>
      <c r="W36" s="198">
        <v>306351.70970885397</v>
      </c>
      <c r="X36" s="199">
        <v>74070.888400476455</v>
      </c>
      <c r="Y36" s="199">
        <v>2661678.4198277192</v>
      </c>
      <c r="Z36" s="199">
        <v>862813.86357525596</v>
      </c>
      <c r="AA36" s="199">
        <v>388705.15118054068</v>
      </c>
      <c r="AB36" s="199">
        <v>474108.71239471552</v>
      </c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</row>
    <row r="37" spans="1:64" s="43" customFormat="1" ht="14.1" customHeight="1">
      <c r="A37" s="42"/>
      <c r="B37" s="62" t="s">
        <v>495</v>
      </c>
      <c r="C37" s="42"/>
      <c r="D37" s="46"/>
      <c r="E37" s="198">
        <v>97081142.601883635</v>
      </c>
      <c r="F37" s="466">
        <v>95495545.921173841</v>
      </c>
      <c r="G37" s="466">
        <f t="shared" si="5"/>
        <v>86271619.501941621</v>
      </c>
      <c r="H37" s="466">
        <v>55591926.686724871</v>
      </c>
      <c r="I37" s="466">
        <v>13528374.1475427</v>
      </c>
      <c r="J37" s="466">
        <v>1365.431</v>
      </c>
      <c r="K37" s="466">
        <v>1466252.5311671027</v>
      </c>
      <c r="L37" s="466">
        <v>303321.2419962174</v>
      </c>
      <c r="M37" s="466">
        <v>836984.79329214734</v>
      </c>
      <c r="N37" s="466">
        <v>14543394.670218589</v>
      </c>
      <c r="O37" s="42"/>
      <c r="P37" s="62" t="s">
        <v>495</v>
      </c>
      <c r="Q37" s="42"/>
      <c r="R37" s="46"/>
      <c r="S37" s="198">
        <f t="shared" si="6"/>
        <v>9223926.4192321766</v>
      </c>
      <c r="T37" s="198">
        <v>4219782.3009078708</v>
      </c>
      <c r="U37" s="198">
        <v>397979.16831273417</v>
      </c>
      <c r="V37" s="198">
        <v>150239.6180640996</v>
      </c>
      <c r="W37" s="198">
        <v>346883.14165134128</v>
      </c>
      <c r="X37" s="199">
        <v>122049.33532953951</v>
      </c>
      <c r="Y37" s="199">
        <v>3986992.8549665906</v>
      </c>
      <c r="Z37" s="199">
        <v>1585596.6807097814</v>
      </c>
      <c r="AA37" s="199">
        <v>774630.04723970138</v>
      </c>
      <c r="AB37" s="199">
        <v>810966.63347007998</v>
      </c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</row>
    <row r="38" spans="1:64" s="43" customFormat="1" ht="14.1" customHeight="1">
      <c r="A38" s="42"/>
      <c r="B38" s="62" t="s">
        <v>496</v>
      </c>
      <c r="C38" s="42"/>
      <c r="D38" s="46"/>
      <c r="E38" s="198">
        <v>58299618.718701325</v>
      </c>
      <c r="F38" s="466">
        <v>57441553.615491174</v>
      </c>
      <c r="G38" s="466">
        <f t="shared" si="5"/>
        <v>53048755.605535947</v>
      </c>
      <c r="H38" s="466">
        <v>35843647.071778096</v>
      </c>
      <c r="I38" s="466">
        <v>5992080.2461606553</v>
      </c>
      <c r="J38" s="466">
        <v>39712.654000000002</v>
      </c>
      <c r="K38" s="466">
        <v>848775.24550254492</v>
      </c>
      <c r="L38" s="466">
        <v>118037.44639244239</v>
      </c>
      <c r="M38" s="466">
        <v>339227.88128094585</v>
      </c>
      <c r="N38" s="466">
        <v>9867275.0604212675</v>
      </c>
      <c r="O38" s="42"/>
      <c r="P38" s="62" t="s">
        <v>496</v>
      </c>
      <c r="Q38" s="42"/>
      <c r="R38" s="46"/>
      <c r="S38" s="198">
        <f t="shared" si="6"/>
        <v>4392798.0099552106</v>
      </c>
      <c r="T38" s="198">
        <v>2465803.9592180802</v>
      </c>
      <c r="U38" s="198">
        <v>237712.64217597243</v>
      </c>
      <c r="V38" s="198">
        <v>68799.784901460851</v>
      </c>
      <c r="W38" s="198">
        <v>139307.55859689569</v>
      </c>
      <c r="X38" s="199">
        <v>72960.209623639719</v>
      </c>
      <c r="Y38" s="199">
        <v>1408213.8554391619</v>
      </c>
      <c r="Z38" s="199">
        <v>858065.10321015283</v>
      </c>
      <c r="AA38" s="199">
        <v>345365.76947725395</v>
      </c>
      <c r="AB38" s="199">
        <v>512699.3337328991</v>
      </c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</row>
    <row r="39" spans="1:64" s="43" customFormat="1" ht="14.1" customHeight="1">
      <c r="A39" s="42"/>
      <c r="B39" s="62" t="s">
        <v>497</v>
      </c>
      <c r="C39" s="42"/>
      <c r="D39" s="46"/>
      <c r="E39" s="198">
        <v>50407569.152574368</v>
      </c>
      <c r="F39" s="466">
        <v>49414339.627499118</v>
      </c>
      <c r="G39" s="466">
        <f t="shared" si="5"/>
        <v>46072129.267419174</v>
      </c>
      <c r="H39" s="466">
        <v>29642840.186781079</v>
      </c>
      <c r="I39" s="466">
        <v>6126360.757476015</v>
      </c>
      <c r="J39" s="466">
        <v>562175.55700000003</v>
      </c>
      <c r="K39" s="466">
        <v>682108.19408886705</v>
      </c>
      <c r="L39" s="466">
        <v>146221.89356917739</v>
      </c>
      <c r="M39" s="466">
        <v>388228.42706452392</v>
      </c>
      <c r="N39" s="466">
        <v>8524194.2514395118</v>
      </c>
      <c r="O39" s="42"/>
      <c r="P39" s="62" t="s">
        <v>497</v>
      </c>
      <c r="Q39" s="42"/>
      <c r="R39" s="46"/>
      <c r="S39" s="198">
        <f t="shared" si="6"/>
        <v>3342210.3600799367</v>
      </c>
      <c r="T39" s="198">
        <v>1800493.9138855038</v>
      </c>
      <c r="U39" s="198">
        <v>128866.30236111722</v>
      </c>
      <c r="V39" s="198">
        <v>47543.14454277511</v>
      </c>
      <c r="W39" s="198">
        <v>146503.97934659634</v>
      </c>
      <c r="X39" s="199">
        <v>85317.856832104793</v>
      </c>
      <c r="Y39" s="199">
        <v>1133485.1631118397</v>
      </c>
      <c r="Z39" s="199">
        <v>993229.52507525799</v>
      </c>
      <c r="AA39" s="199">
        <v>370252.81269996089</v>
      </c>
      <c r="AB39" s="199">
        <v>622976.71237529744</v>
      </c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</row>
    <row r="40" spans="1:64" s="43" customFormat="1" ht="14.1" customHeight="1">
      <c r="A40" s="42"/>
      <c r="B40" s="62" t="s">
        <v>498</v>
      </c>
      <c r="C40" s="42"/>
      <c r="D40" s="46"/>
      <c r="E40" s="198">
        <v>64246084.550000004</v>
      </c>
      <c r="F40" s="466">
        <v>61395804.088000007</v>
      </c>
      <c r="G40" s="466">
        <f t="shared" si="5"/>
        <v>56878593.470999986</v>
      </c>
      <c r="H40" s="466">
        <v>38988452.290999994</v>
      </c>
      <c r="I40" s="466">
        <v>7609179.5259999996</v>
      </c>
      <c r="J40" s="466">
        <v>389792.63199999998</v>
      </c>
      <c r="K40" s="466">
        <v>709137.72</v>
      </c>
      <c r="L40" s="466">
        <v>147302.98100000003</v>
      </c>
      <c r="M40" s="466">
        <v>607775.07599999988</v>
      </c>
      <c r="N40" s="466">
        <v>8426953.2449999992</v>
      </c>
      <c r="O40" s="42"/>
      <c r="P40" s="62" t="s">
        <v>498</v>
      </c>
      <c r="Q40" s="42"/>
      <c r="R40" s="46"/>
      <c r="S40" s="198">
        <f t="shared" si="6"/>
        <v>4517210.6169999996</v>
      </c>
      <c r="T40" s="198">
        <v>2262110.3779999996</v>
      </c>
      <c r="U40" s="198">
        <v>176679.364</v>
      </c>
      <c r="V40" s="198">
        <v>90492.804000000033</v>
      </c>
      <c r="W40" s="198">
        <v>101974.04599999997</v>
      </c>
      <c r="X40" s="199">
        <v>763662.67099999997</v>
      </c>
      <c r="Y40" s="199">
        <v>1122291.3540000001</v>
      </c>
      <c r="Z40" s="199">
        <v>2850280.4619999998</v>
      </c>
      <c r="AA40" s="199">
        <v>527366.57899999991</v>
      </c>
      <c r="AB40" s="199">
        <v>2322913.8829999999</v>
      </c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</row>
    <row r="41" spans="1:64" s="43" customFormat="1" ht="14.1" customHeight="1">
      <c r="A41" s="42"/>
      <c r="B41" s="62" t="s">
        <v>435</v>
      </c>
      <c r="C41" s="42"/>
      <c r="D41" s="46"/>
      <c r="E41" s="198">
        <v>85305331.491000012</v>
      </c>
      <c r="F41" s="466">
        <v>83251211.366999999</v>
      </c>
      <c r="G41" s="466">
        <f t="shared" si="5"/>
        <v>79343299.555999994</v>
      </c>
      <c r="H41" s="466">
        <v>51268934.726999998</v>
      </c>
      <c r="I41" s="466">
        <v>8706733.7809999995</v>
      </c>
      <c r="J41" s="466">
        <v>1035822.036</v>
      </c>
      <c r="K41" s="466">
        <v>497294.37200000003</v>
      </c>
      <c r="L41" s="466">
        <v>308084.40000000002</v>
      </c>
      <c r="M41" s="466">
        <v>510870.91600000008</v>
      </c>
      <c r="N41" s="466">
        <v>17015559.324000001</v>
      </c>
      <c r="O41" s="42"/>
      <c r="P41" s="62" t="s">
        <v>435</v>
      </c>
      <c r="Q41" s="42"/>
      <c r="R41" s="46"/>
      <c r="S41" s="198">
        <f t="shared" si="6"/>
        <v>3907911.8110000007</v>
      </c>
      <c r="T41" s="198">
        <v>1926710.8830000001</v>
      </c>
      <c r="U41" s="198">
        <v>145196.61300000001</v>
      </c>
      <c r="V41" s="198">
        <v>172922.62</v>
      </c>
      <c r="W41" s="198">
        <v>154524.13899999997</v>
      </c>
      <c r="X41" s="199">
        <v>62342.853000000003</v>
      </c>
      <c r="Y41" s="199">
        <v>1446214.7030000002</v>
      </c>
      <c r="Z41" s="199">
        <v>2054120.1240000003</v>
      </c>
      <c r="AA41" s="199">
        <v>322344.43500000006</v>
      </c>
      <c r="AB41" s="199">
        <v>1731775.6889999998</v>
      </c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</row>
    <row r="42" spans="1:64" s="43" customFormat="1" ht="14.1" customHeight="1">
      <c r="A42" s="1045" t="s">
        <v>21</v>
      </c>
      <c r="B42" s="1045"/>
      <c r="C42" s="1045"/>
      <c r="D42" s="46"/>
      <c r="E42" s="198"/>
      <c r="F42" s="466"/>
      <c r="G42" s="466"/>
      <c r="H42" s="466"/>
      <c r="I42" s="466"/>
      <c r="J42" s="466"/>
      <c r="K42" s="466"/>
      <c r="L42" s="466"/>
      <c r="M42" s="466"/>
      <c r="N42" s="466"/>
      <c r="O42" s="1045" t="s">
        <v>21</v>
      </c>
      <c r="P42" s="1045"/>
      <c r="Q42" s="1045"/>
      <c r="R42" s="46"/>
      <c r="S42" s="198"/>
      <c r="T42" s="198"/>
      <c r="U42" s="198"/>
      <c r="V42" s="198"/>
      <c r="W42" s="198"/>
      <c r="X42" s="199"/>
      <c r="Y42" s="199"/>
      <c r="Z42" s="199"/>
      <c r="AA42" s="199"/>
      <c r="AB42" s="199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</row>
    <row r="43" spans="1:64" s="43" customFormat="1" ht="14.1" customHeight="1">
      <c r="A43" s="42"/>
      <c r="B43" s="62" t="s">
        <v>490</v>
      </c>
      <c r="C43" s="42"/>
      <c r="D43" s="46"/>
      <c r="E43" s="198">
        <v>15446214.665576126</v>
      </c>
      <c r="F43" s="466">
        <v>14877126.222230682</v>
      </c>
      <c r="G43" s="466">
        <f t="shared" ref="G43:G52" si="7">SUM(H43:N43)</f>
        <v>11110115.892661922</v>
      </c>
      <c r="H43" s="466">
        <v>7060289.5659433892</v>
      </c>
      <c r="I43" s="466">
        <v>2044416.6734242439</v>
      </c>
      <c r="J43" s="466">
        <v>0</v>
      </c>
      <c r="K43" s="466">
        <v>659888.70728939539</v>
      </c>
      <c r="L43" s="466">
        <v>287359.14075678412</v>
      </c>
      <c r="M43" s="466">
        <v>290195.66963899817</v>
      </c>
      <c r="N43" s="466">
        <v>767966.13560910826</v>
      </c>
      <c r="O43" s="42"/>
      <c r="P43" s="62" t="s">
        <v>490</v>
      </c>
      <c r="Q43" s="42"/>
      <c r="R43" s="46"/>
      <c r="S43" s="198">
        <f t="shared" ref="S43:S52" si="8">SUM(T43:Y43)</f>
        <v>3767010.3295687549</v>
      </c>
      <c r="T43" s="198">
        <v>1440144.2300631697</v>
      </c>
      <c r="U43" s="198">
        <v>233465.10068051479</v>
      </c>
      <c r="V43" s="198">
        <v>109100.40528332339</v>
      </c>
      <c r="W43" s="198">
        <v>266019.02527638403</v>
      </c>
      <c r="X43" s="199">
        <v>14679.155726928635</v>
      </c>
      <c r="Y43" s="199">
        <v>1703602.4125384339</v>
      </c>
      <c r="Z43" s="199">
        <v>569088.44334544579</v>
      </c>
      <c r="AA43" s="199">
        <v>141298.78008888382</v>
      </c>
      <c r="AB43" s="199">
        <v>427789.66325656237</v>
      </c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</row>
    <row r="44" spans="1:64" s="43" customFormat="1" ht="14.1" customHeight="1">
      <c r="A44" s="42"/>
      <c r="B44" s="62" t="s">
        <v>491</v>
      </c>
      <c r="C44" s="42"/>
      <c r="D44" s="46"/>
      <c r="E44" s="198">
        <v>12742336.167704323</v>
      </c>
      <c r="F44" s="466">
        <v>12556835.659060786</v>
      </c>
      <c r="G44" s="466">
        <f t="shared" si="7"/>
        <v>10259236.726527117</v>
      </c>
      <c r="H44" s="466">
        <v>6953584.665864476</v>
      </c>
      <c r="I44" s="466">
        <v>1605028.8828164544</v>
      </c>
      <c r="J44" s="466">
        <v>0</v>
      </c>
      <c r="K44" s="466">
        <v>358940.25868219504</v>
      </c>
      <c r="L44" s="466">
        <v>139525.15734896911</v>
      </c>
      <c r="M44" s="466">
        <v>195830.15077302052</v>
      </c>
      <c r="N44" s="466">
        <v>1006327.6110419995</v>
      </c>
      <c r="O44" s="42"/>
      <c r="P44" s="62" t="s">
        <v>491</v>
      </c>
      <c r="Q44" s="42"/>
      <c r="R44" s="46"/>
      <c r="S44" s="198">
        <f t="shared" si="8"/>
        <v>2297598.9325336851</v>
      </c>
      <c r="T44" s="198">
        <v>880801.08637908206</v>
      </c>
      <c r="U44" s="198">
        <v>97929.672608386463</v>
      </c>
      <c r="V44" s="198">
        <v>50030.690565023659</v>
      </c>
      <c r="W44" s="198">
        <v>141261.14432192358</v>
      </c>
      <c r="X44" s="199">
        <v>16205.245802168438</v>
      </c>
      <c r="Y44" s="199">
        <v>1111371.0928571008</v>
      </c>
      <c r="Z44" s="199">
        <v>185500.5086435382</v>
      </c>
      <c r="AA44" s="199">
        <v>87513.312162667135</v>
      </c>
      <c r="AB44" s="199">
        <v>97987.196480871135</v>
      </c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</row>
    <row r="45" spans="1:64" s="43" customFormat="1" ht="14.1" customHeight="1">
      <c r="A45" s="42"/>
      <c r="B45" s="62" t="s">
        <v>492</v>
      </c>
      <c r="C45" s="42"/>
      <c r="D45" s="46"/>
      <c r="E45" s="198">
        <v>34143114.054541513</v>
      </c>
      <c r="F45" s="466">
        <v>33767864.532017052</v>
      </c>
      <c r="G45" s="466">
        <f t="shared" si="7"/>
        <v>27982848.446170349</v>
      </c>
      <c r="H45" s="466">
        <v>18836817.086698156</v>
      </c>
      <c r="I45" s="466">
        <v>3689246.4629183905</v>
      </c>
      <c r="J45" s="466">
        <v>317398.70147523138</v>
      </c>
      <c r="K45" s="466">
        <v>1185462.5268043773</v>
      </c>
      <c r="L45" s="466">
        <v>368656.95329132513</v>
      </c>
      <c r="M45" s="466">
        <v>315227.52712294465</v>
      </c>
      <c r="N45" s="466">
        <v>3270039.1878599231</v>
      </c>
      <c r="O45" s="42"/>
      <c r="P45" s="62" t="s">
        <v>492</v>
      </c>
      <c r="Q45" s="42"/>
      <c r="R45" s="46"/>
      <c r="S45" s="198">
        <f t="shared" si="8"/>
        <v>5785016.0858467203</v>
      </c>
      <c r="T45" s="198">
        <v>2336727.7764291186</v>
      </c>
      <c r="U45" s="198">
        <v>237314.09208864186</v>
      </c>
      <c r="V45" s="198">
        <v>124639.46531823787</v>
      </c>
      <c r="W45" s="198">
        <v>266343.80693064164</v>
      </c>
      <c r="X45" s="199">
        <v>53491.037507934358</v>
      </c>
      <c r="Y45" s="199">
        <v>2766499.907572146</v>
      </c>
      <c r="Z45" s="199">
        <v>375249.52252444712</v>
      </c>
      <c r="AA45" s="199">
        <v>208211.96160224048</v>
      </c>
      <c r="AB45" s="199">
        <v>167037.5609222067</v>
      </c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</row>
    <row r="46" spans="1:64" s="43" customFormat="1" ht="14.1" customHeight="1">
      <c r="A46" s="102"/>
      <c r="B46" s="62" t="s">
        <v>493</v>
      </c>
      <c r="C46" s="102"/>
      <c r="D46" s="46"/>
      <c r="E46" s="198">
        <v>67235972.565691277</v>
      </c>
      <c r="F46" s="466">
        <v>66423614.707381271</v>
      </c>
      <c r="G46" s="466">
        <f>SUM(H46:N46)</f>
        <v>57059219.500426494</v>
      </c>
      <c r="H46" s="466">
        <v>37053359.622180454</v>
      </c>
      <c r="I46" s="466">
        <v>9331917.8284029476</v>
      </c>
      <c r="J46" s="466">
        <v>99028.093568013152</v>
      </c>
      <c r="K46" s="466">
        <v>1862674.7533831005</v>
      </c>
      <c r="L46" s="466">
        <v>403205.51027234894</v>
      </c>
      <c r="M46" s="466">
        <v>589012.62332550227</v>
      </c>
      <c r="N46" s="466">
        <v>7720021.0692941304</v>
      </c>
      <c r="O46" s="102"/>
      <c r="P46" s="62" t="s">
        <v>493</v>
      </c>
      <c r="Q46" s="102"/>
      <c r="R46" s="46"/>
      <c r="S46" s="198">
        <f t="shared" si="8"/>
        <v>9364395.2069547884</v>
      </c>
      <c r="T46" s="198">
        <v>3718705.2212744346</v>
      </c>
      <c r="U46" s="198">
        <v>495946.16447658464</v>
      </c>
      <c r="V46" s="198">
        <v>172232.7334049168</v>
      </c>
      <c r="W46" s="198">
        <v>404649.01039559377</v>
      </c>
      <c r="X46" s="199">
        <v>151105.07892460306</v>
      </c>
      <c r="Y46" s="199">
        <v>4421756.9984786557</v>
      </c>
      <c r="Z46" s="199">
        <v>812357.85830993683</v>
      </c>
      <c r="AA46" s="199">
        <v>483162.30172301485</v>
      </c>
      <c r="AB46" s="199">
        <v>329195.55658692122</v>
      </c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</row>
    <row r="47" spans="1:64" s="43" customFormat="1" ht="14.1" customHeight="1">
      <c r="A47" s="102"/>
      <c r="B47" s="62" t="s">
        <v>494</v>
      </c>
      <c r="C47" s="102"/>
      <c r="D47" s="46"/>
      <c r="E47" s="198">
        <v>61387348.157512635</v>
      </c>
      <c r="F47" s="466">
        <v>60490358.206804246</v>
      </c>
      <c r="G47" s="466">
        <f t="shared" si="7"/>
        <v>54254565.693371743</v>
      </c>
      <c r="H47" s="466">
        <v>36693881.581279509</v>
      </c>
      <c r="I47" s="466">
        <v>7900161.5280735455</v>
      </c>
      <c r="J47" s="466">
        <v>34222.928760990617</v>
      </c>
      <c r="K47" s="466">
        <v>1196602.8910324909</v>
      </c>
      <c r="L47" s="466">
        <v>314234.35096320207</v>
      </c>
      <c r="M47" s="466">
        <v>504108.45669197332</v>
      </c>
      <c r="N47" s="466">
        <v>7611353.9565700395</v>
      </c>
      <c r="O47" s="102"/>
      <c r="P47" s="62" t="s">
        <v>494</v>
      </c>
      <c r="Q47" s="102"/>
      <c r="R47" s="46"/>
      <c r="S47" s="198">
        <f t="shared" si="8"/>
        <v>6235792.5134325232</v>
      </c>
      <c r="T47" s="198">
        <v>2873171.231964461</v>
      </c>
      <c r="U47" s="198">
        <v>310865.20668665488</v>
      </c>
      <c r="V47" s="198">
        <v>132523.24478642832</v>
      </c>
      <c r="W47" s="198">
        <v>305549.74894919916</v>
      </c>
      <c r="X47" s="199">
        <v>77099.079027454063</v>
      </c>
      <c r="Y47" s="199">
        <v>2536584.002018326</v>
      </c>
      <c r="Z47" s="199">
        <v>896989.9507083972</v>
      </c>
      <c r="AA47" s="199">
        <v>412298.29595049657</v>
      </c>
      <c r="AB47" s="199">
        <v>484691.65475790063</v>
      </c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</row>
    <row r="48" spans="1:64" s="43" customFormat="1" ht="14.1" customHeight="1">
      <c r="A48" s="102"/>
      <c r="B48" s="62" t="s">
        <v>495</v>
      </c>
      <c r="C48" s="102"/>
      <c r="D48" s="46"/>
      <c r="E48" s="198">
        <v>102351969.49276416</v>
      </c>
      <c r="F48" s="466">
        <v>100566395.10650156</v>
      </c>
      <c r="G48" s="466">
        <f t="shared" si="7"/>
        <v>90735139.168508142</v>
      </c>
      <c r="H48" s="466">
        <v>58150231.422566727</v>
      </c>
      <c r="I48" s="466">
        <v>13929564.451487489</v>
      </c>
      <c r="J48" s="466">
        <v>56369.62598295504</v>
      </c>
      <c r="K48" s="466">
        <v>1590496.9992512129</v>
      </c>
      <c r="L48" s="466">
        <v>295103.0489176602</v>
      </c>
      <c r="M48" s="466">
        <v>824412.71647777758</v>
      </c>
      <c r="N48" s="466">
        <v>15888960.903824301</v>
      </c>
      <c r="O48" s="102"/>
      <c r="P48" s="62" t="s">
        <v>495</v>
      </c>
      <c r="Q48" s="102"/>
      <c r="R48" s="46"/>
      <c r="S48" s="198">
        <f t="shared" si="8"/>
        <v>9831255.9379933458</v>
      </c>
      <c r="T48" s="198">
        <v>4495093.7449130546</v>
      </c>
      <c r="U48" s="198">
        <v>506833.43402575841</v>
      </c>
      <c r="V48" s="198">
        <v>160184.1305351019</v>
      </c>
      <c r="W48" s="198">
        <v>349321.3704819702</v>
      </c>
      <c r="X48" s="199">
        <v>125849.59507794173</v>
      </c>
      <c r="Y48" s="199">
        <v>4193973.6629595193</v>
      </c>
      <c r="Z48" s="199">
        <v>1785574.3862627035</v>
      </c>
      <c r="AA48" s="199">
        <v>826514.16733526159</v>
      </c>
      <c r="AB48" s="199">
        <v>959060.21892744163</v>
      </c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</row>
    <row r="49" spans="1:64" s="43" customFormat="1" ht="14.1" customHeight="1">
      <c r="A49" s="102"/>
      <c r="B49" s="62" t="s">
        <v>496</v>
      </c>
      <c r="C49" s="102"/>
      <c r="D49" s="46"/>
      <c r="E49" s="198">
        <v>53619476.3252661</v>
      </c>
      <c r="F49" s="466">
        <v>52991246.068962812</v>
      </c>
      <c r="G49" s="466">
        <f t="shared" si="7"/>
        <v>49487774.878576837</v>
      </c>
      <c r="H49" s="466">
        <v>35151718.322225429</v>
      </c>
      <c r="I49" s="466">
        <v>5639019.1845134385</v>
      </c>
      <c r="J49" s="466">
        <v>39712.654000000002</v>
      </c>
      <c r="K49" s="466">
        <v>541351.39447903144</v>
      </c>
      <c r="L49" s="466">
        <v>76727.545547743735</v>
      </c>
      <c r="M49" s="466">
        <v>271243.36748068611</v>
      </c>
      <c r="N49" s="466">
        <v>7768002.4103305014</v>
      </c>
      <c r="O49" s="102"/>
      <c r="P49" s="62" t="s">
        <v>496</v>
      </c>
      <c r="Q49" s="102"/>
      <c r="R49" s="46"/>
      <c r="S49" s="198">
        <f t="shared" si="8"/>
        <v>3503471.1903859749</v>
      </c>
      <c r="T49" s="198">
        <v>1958484.830284572</v>
      </c>
      <c r="U49" s="198">
        <v>145994.69562138154</v>
      </c>
      <c r="V49" s="198">
        <v>60601.389497918186</v>
      </c>
      <c r="W49" s="198">
        <v>141925.51606165266</v>
      </c>
      <c r="X49" s="199">
        <v>64721.646714238304</v>
      </c>
      <c r="Y49" s="199">
        <v>1131743.112206212</v>
      </c>
      <c r="Z49" s="199">
        <v>628230.25630329538</v>
      </c>
      <c r="AA49" s="199">
        <v>277116.5620200538</v>
      </c>
      <c r="AB49" s="199">
        <v>351113.69428324158</v>
      </c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</row>
    <row r="50" spans="1:64" s="43" customFormat="1" ht="14.1" customHeight="1">
      <c r="A50" s="102"/>
      <c r="B50" s="62" t="s">
        <v>497</v>
      </c>
      <c r="C50" s="102"/>
      <c r="D50" s="46"/>
      <c r="E50" s="198">
        <v>50466447.132992506</v>
      </c>
      <c r="F50" s="466">
        <v>49361819.305127956</v>
      </c>
      <c r="G50" s="466">
        <f t="shared" si="7"/>
        <v>45729716.335295394</v>
      </c>
      <c r="H50" s="466">
        <v>30021752.299484484</v>
      </c>
      <c r="I50" s="466">
        <v>6653049.8461784748</v>
      </c>
      <c r="J50" s="466">
        <v>112920.863</v>
      </c>
      <c r="K50" s="466">
        <v>720976.5498837725</v>
      </c>
      <c r="L50" s="466">
        <v>178764.92261690763</v>
      </c>
      <c r="M50" s="466">
        <v>469975.26771428582</v>
      </c>
      <c r="N50" s="466">
        <v>7572276.5864174748</v>
      </c>
      <c r="O50" s="102"/>
      <c r="P50" s="62" t="s">
        <v>497</v>
      </c>
      <c r="Q50" s="102"/>
      <c r="R50" s="46"/>
      <c r="S50" s="198">
        <f t="shared" si="8"/>
        <v>3632102.9698325442</v>
      </c>
      <c r="T50" s="198">
        <v>2005176.8947536647</v>
      </c>
      <c r="U50" s="198">
        <v>133091.25306008436</v>
      </c>
      <c r="V50" s="198">
        <v>83107.397375608285</v>
      </c>
      <c r="W50" s="198">
        <v>136549.98541225959</v>
      </c>
      <c r="X50" s="199">
        <v>92646.5115362379</v>
      </c>
      <c r="Y50" s="199">
        <v>1181530.9276946892</v>
      </c>
      <c r="Z50" s="199">
        <v>1104627.8278645633</v>
      </c>
      <c r="AA50" s="199">
        <v>471791.93271153385</v>
      </c>
      <c r="AB50" s="199">
        <v>632835.89515303005</v>
      </c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</row>
    <row r="51" spans="1:64" s="43" customFormat="1" ht="14.1" customHeight="1">
      <c r="A51" s="102"/>
      <c r="B51" s="62" t="s">
        <v>498</v>
      </c>
      <c r="C51" s="102"/>
      <c r="D51" s="46"/>
      <c r="E51" s="198">
        <v>72599694.678000018</v>
      </c>
      <c r="F51" s="466">
        <v>71580789.003000006</v>
      </c>
      <c r="G51" s="466">
        <f t="shared" si="7"/>
        <v>67137479.093999997</v>
      </c>
      <c r="H51" s="466">
        <v>44028572.423</v>
      </c>
      <c r="I51" s="466">
        <v>7896111.6320000011</v>
      </c>
      <c r="J51" s="466">
        <v>839047.326</v>
      </c>
      <c r="K51" s="466">
        <v>715290.2159999999</v>
      </c>
      <c r="L51" s="466">
        <v>144509.91</v>
      </c>
      <c r="M51" s="466">
        <v>571913.61699999997</v>
      </c>
      <c r="N51" s="466">
        <v>12942033.970000003</v>
      </c>
      <c r="O51" s="102"/>
      <c r="P51" s="62" t="s">
        <v>498</v>
      </c>
      <c r="Q51" s="102"/>
      <c r="R51" s="46"/>
      <c r="S51" s="198">
        <f t="shared" si="8"/>
        <v>4443309.9089999991</v>
      </c>
      <c r="T51" s="198">
        <v>2552796.4859999991</v>
      </c>
      <c r="U51" s="198">
        <v>184096.649</v>
      </c>
      <c r="V51" s="198">
        <v>57443.906000000017</v>
      </c>
      <c r="W51" s="198">
        <v>121802.927</v>
      </c>
      <c r="X51" s="199">
        <v>177682.64499999999</v>
      </c>
      <c r="Y51" s="199">
        <v>1349487.2959999999</v>
      </c>
      <c r="Z51" s="199">
        <v>1018905.6750000002</v>
      </c>
      <c r="AA51" s="199">
        <v>448697.08499999996</v>
      </c>
      <c r="AB51" s="199">
        <v>570208.59</v>
      </c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</row>
    <row r="52" spans="1:64" s="43" customFormat="1" ht="14.1" customHeight="1">
      <c r="A52" s="102"/>
      <c r="B52" s="62" t="s">
        <v>435</v>
      </c>
      <c r="C52" s="102"/>
      <c r="D52" s="46"/>
      <c r="E52" s="198">
        <v>84084357.252000004</v>
      </c>
      <c r="F52" s="466">
        <v>80333338.207000002</v>
      </c>
      <c r="G52" s="466">
        <f t="shared" si="7"/>
        <v>76266383.596000016</v>
      </c>
      <c r="H52" s="466">
        <v>48428493.252000004</v>
      </c>
      <c r="I52" s="466">
        <v>8970679.5310000014</v>
      </c>
      <c r="J52" s="466">
        <v>1035822.036</v>
      </c>
      <c r="K52" s="466">
        <v>539525.26000000013</v>
      </c>
      <c r="L52" s="466">
        <v>299802.45300000004</v>
      </c>
      <c r="M52" s="466">
        <v>498494.516</v>
      </c>
      <c r="N52" s="466">
        <v>16493566.548</v>
      </c>
      <c r="O52" s="102"/>
      <c r="P52" s="62" t="s">
        <v>435</v>
      </c>
      <c r="Q52" s="102"/>
      <c r="R52" s="46"/>
      <c r="S52" s="198">
        <f t="shared" si="8"/>
        <v>4066954.6110000005</v>
      </c>
      <c r="T52" s="198">
        <v>1692756.5170000002</v>
      </c>
      <c r="U52" s="198">
        <v>143108.58799999999</v>
      </c>
      <c r="V52" s="198">
        <v>169711.68899999998</v>
      </c>
      <c r="W52" s="198">
        <v>153225.01499999996</v>
      </c>
      <c r="X52" s="199">
        <v>645038.20200000005</v>
      </c>
      <c r="Y52" s="199">
        <v>1263114.5999999999</v>
      </c>
      <c r="Z52" s="199">
        <v>3751019.0449999999</v>
      </c>
      <c r="AA52" s="199">
        <v>283304.07800000004</v>
      </c>
      <c r="AB52" s="199">
        <v>3467714.9670000002</v>
      </c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</row>
    <row r="53" spans="1:64" s="43" customFormat="1" ht="14.1" customHeight="1">
      <c r="A53" s="1045" t="s">
        <v>22</v>
      </c>
      <c r="B53" s="1045"/>
      <c r="C53" s="1045"/>
      <c r="D53" s="2"/>
      <c r="E53" s="198"/>
      <c r="F53" s="466"/>
      <c r="G53" s="466"/>
      <c r="H53" s="466"/>
      <c r="I53" s="466"/>
      <c r="J53" s="466"/>
      <c r="K53" s="466"/>
      <c r="L53" s="466"/>
      <c r="M53" s="466"/>
      <c r="N53" s="466"/>
      <c r="O53" s="1045" t="s">
        <v>22</v>
      </c>
      <c r="P53" s="1045"/>
      <c r="Q53" s="1045"/>
      <c r="R53" s="2"/>
      <c r="S53" s="198"/>
      <c r="T53" s="198"/>
      <c r="U53" s="198"/>
      <c r="V53" s="198"/>
      <c r="W53" s="198"/>
      <c r="X53" s="199"/>
      <c r="Y53" s="199"/>
      <c r="Z53" s="199"/>
      <c r="AA53" s="199"/>
      <c r="AB53" s="199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</row>
    <row r="54" spans="1:64" s="43" customFormat="1" ht="14.1" customHeight="1">
      <c r="A54" s="44"/>
      <c r="B54" s="62" t="s">
        <v>490</v>
      </c>
      <c r="C54" s="44"/>
      <c r="D54" s="231"/>
      <c r="E54" s="198">
        <v>17623759.632080637</v>
      </c>
      <c r="F54" s="466">
        <v>17587134.897675626</v>
      </c>
      <c r="G54" s="466">
        <f t="shared" ref="G54:G63" si="9">SUM(H54:N54)</f>
        <v>14747264.010427466</v>
      </c>
      <c r="H54" s="466">
        <v>10228148.286096323</v>
      </c>
      <c r="I54" s="466">
        <v>1866338.6248168573</v>
      </c>
      <c r="J54" s="466">
        <v>0</v>
      </c>
      <c r="K54" s="466">
        <v>936617.95775922155</v>
      </c>
      <c r="L54" s="466">
        <v>385970.43766911654</v>
      </c>
      <c r="M54" s="466">
        <v>221321.36886635772</v>
      </c>
      <c r="N54" s="466">
        <v>1108867.3352195884</v>
      </c>
      <c r="O54" s="44"/>
      <c r="P54" s="62" t="s">
        <v>490</v>
      </c>
      <c r="Q54" s="44"/>
      <c r="R54" s="231"/>
      <c r="S54" s="451">
        <f t="shared" ref="S54:S63" si="10">SUM(T54:Y54)</f>
        <v>2839870.8872481566</v>
      </c>
      <c r="T54" s="198">
        <v>738268.01407255093</v>
      </c>
      <c r="U54" s="198">
        <v>84487.353930058787</v>
      </c>
      <c r="V54" s="198">
        <v>67889.306919055947</v>
      </c>
      <c r="W54" s="198">
        <v>133779.72079767624</v>
      </c>
      <c r="X54" s="461">
        <v>2951.7899611636813</v>
      </c>
      <c r="Y54" s="461">
        <v>1812494.7015676508</v>
      </c>
      <c r="Z54" s="461">
        <v>36624.734405015843</v>
      </c>
      <c r="AA54" s="461">
        <v>23184.57474357709</v>
      </c>
      <c r="AB54" s="461">
        <v>13440.159661438758</v>
      </c>
    </row>
    <row r="55" spans="1:64" s="43" customFormat="1" ht="14.1" customHeight="1">
      <c r="A55" s="6"/>
      <c r="B55" s="62" t="s">
        <v>491</v>
      </c>
      <c r="C55" s="6"/>
      <c r="D55" s="2"/>
      <c r="E55" s="198">
        <v>15797699.81259284</v>
      </c>
      <c r="F55" s="466">
        <v>15721661.303186674</v>
      </c>
      <c r="G55" s="466">
        <f t="shared" si="9"/>
        <v>13190173.077725535</v>
      </c>
      <c r="H55" s="466">
        <v>9157854.8035675846</v>
      </c>
      <c r="I55" s="466">
        <v>1371828.9178482734</v>
      </c>
      <c r="J55" s="466">
        <v>0</v>
      </c>
      <c r="K55" s="466">
        <v>673622.1271989065</v>
      </c>
      <c r="L55" s="466">
        <v>224938.38726978633</v>
      </c>
      <c r="M55" s="466">
        <v>128079.96487322</v>
      </c>
      <c r="N55" s="466">
        <v>1633848.8769677633</v>
      </c>
      <c r="O55" s="6"/>
      <c r="P55" s="62" t="s">
        <v>491</v>
      </c>
      <c r="Q55" s="6"/>
      <c r="R55" s="2"/>
      <c r="S55" s="451">
        <f t="shared" si="10"/>
        <v>2531488.2254611356</v>
      </c>
      <c r="T55" s="198">
        <v>706714.40536557476</v>
      </c>
      <c r="U55" s="198">
        <v>59682.187418456546</v>
      </c>
      <c r="V55" s="198">
        <v>51948.190944113318</v>
      </c>
      <c r="W55" s="198">
        <v>129175.3997340488</v>
      </c>
      <c r="X55" s="199">
        <v>17708.78796219327</v>
      </c>
      <c r="Y55" s="199">
        <v>1566259.2540367492</v>
      </c>
      <c r="Z55" s="199">
        <v>76038.509406165744</v>
      </c>
      <c r="AA55" s="199">
        <v>20407.4061402187</v>
      </c>
      <c r="AB55" s="199">
        <v>55631.103265947051</v>
      </c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</row>
    <row r="56" spans="1:64" s="43" customFormat="1" ht="14.1" customHeight="1">
      <c r="A56" s="102"/>
      <c r="B56" s="62" t="s">
        <v>492</v>
      </c>
      <c r="C56" s="102"/>
      <c r="D56" s="46"/>
      <c r="E56" s="198">
        <v>24395472.592983022</v>
      </c>
      <c r="F56" s="466">
        <v>24282222.31377849</v>
      </c>
      <c r="G56" s="466">
        <f t="shared" si="9"/>
        <v>20311595.03116728</v>
      </c>
      <c r="H56" s="466">
        <v>13808113.269518359</v>
      </c>
      <c r="I56" s="466">
        <v>2857445.8311112886</v>
      </c>
      <c r="J56" s="466">
        <v>28716.117620043402</v>
      </c>
      <c r="K56" s="466">
        <v>878686.08704022632</v>
      </c>
      <c r="L56" s="466">
        <v>202775.18495730736</v>
      </c>
      <c r="M56" s="466">
        <v>187107.33807023888</v>
      </c>
      <c r="N56" s="466">
        <v>2348751.2028498161</v>
      </c>
      <c r="O56" s="102"/>
      <c r="P56" s="62" t="s">
        <v>492</v>
      </c>
      <c r="Q56" s="102"/>
      <c r="R56" s="46"/>
      <c r="S56" s="451">
        <f t="shared" si="10"/>
        <v>3970627.2826112076</v>
      </c>
      <c r="T56" s="198">
        <v>1407042.8886913734</v>
      </c>
      <c r="U56" s="198">
        <v>152440.9739577802</v>
      </c>
      <c r="V56" s="198">
        <v>85524.966000339453</v>
      </c>
      <c r="W56" s="198">
        <v>194831.06585897371</v>
      </c>
      <c r="X56" s="199">
        <v>4200.3205906695066</v>
      </c>
      <c r="Y56" s="199">
        <v>2126587.0675120712</v>
      </c>
      <c r="Z56" s="199">
        <v>113250.27920453521</v>
      </c>
      <c r="AA56" s="199">
        <v>88452.114063027926</v>
      </c>
      <c r="AB56" s="199">
        <v>24798.165141507299</v>
      </c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</row>
    <row r="57" spans="1:64" s="43" customFormat="1" ht="14.1" customHeight="1">
      <c r="A57" s="102"/>
      <c r="B57" s="62" t="s">
        <v>493</v>
      </c>
      <c r="C57" s="102"/>
      <c r="D57" s="46"/>
      <c r="E57" s="198">
        <v>45304719.802989587</v>
      </c>
      <c r="F57" s="466">
        <v>44833499.476532109</v>
      </c>
      <c r="G57" s="466">
        <f t="shared" si="9"/>
        <v>38461678.134177536</v>
      </c>
      <c r="H57" s="466">
        <v>25787646.476800606</v>
      </c>
      <c r="I57" s="466">
        <v>6328493.6610110495</v>
      </c>
      <c r="J57" s="466">
        <v>24300.002853229296</v>
      </c>
      <c r="K57" s="466">
        <v>1020548.4714356225</v>
      </c>
      <c r="L57" s="466">
        <v>240972.97011311367</v>
      </c>
      <c r="M57" s="466">
        <v>493620.96901405812</v>
      </c>
      <c r="N57" s="466">
        <v>4566095.5829498619</v>
      </c>
      <c r="O57" s="102"/>
      <c r="P57" s="62" t="s">
        <v>493</v>
      </c>
      <c r="Q57" s="102"/>
      <c r="R57" s="46"/>
      <c r="S57" s="451">
        <f t="shared" si="10"/>
        <v>6371821.3423545705</v>
      </c>
      <c r="T57" s="198">
        <v>2519575.2198286057</v>
      </c>
      <c r="U57" s="198">
        <v>313248.04094844649</v>
      </c>
      <c r="V57" s="198">
        <v>120276.25669407517</v>
      </c>
      <c r="W57" s="198">
        <v>282112.95959609444</v>
      </c>
      <c r="X57" s="199">
        <v>53244.54626267292</v>
      </c>
      <c r="Y57" s="199">
        <v>3083364.3190246755</v>
      </c>
      <c r="Z57" s="199">
        <v>471220.32645745674</v>
      </c>
      <c r="AA57" s="199">
        <v>299031.72865972592</v>
      </c>
      <c r="AB57" s="199">
        <v>172188.59779773044</v>
      </c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</row>
    <row r="58" spans="1:64" s="43" customFormat="1" ht="14.1" customHeight="1">
      <c r="A58" s="102"/>
      <c r="B58" s="62" t="s">
        <v>494</v>
      </c>
      <c r="C58" s="102"/>
      <c r="D58" s="46"/>
      <c r="E58" s="198">
        <v>45439001.484911911</v>
      </c>
      <c r="F58" s="466">
        <v>44912541.783679664</v>
      </c>
      <c r="G58" s="466">
        <f t="shared" si="9"/>
        <v>39648639.590548709</v>
      </c>
      <c r="H58" s="466">
        <v>25498401.477231916</v>
      </c>
      <c r="I58" s="466">
        <v>6390827.7843637019</v>
      </c>
      <c r="J58" s="466">
        <v>337346.39031098183</v>
      </c>
      <c r="K58" s="466">
        <v>947475.16431105346</v>
      </c>
      <c r="L58" s="466">
        <v>178278.24823267918</v>
      </c>
      <c r="M58" s="466">
        <v>408134.37193237466</v>
      </c>
      <c r="N58" s="466">
        <v>5888176.1541660056</v>
      </c>
      <c r="O58" s="102"/>
      <c r="P58" s="62" t="s">
        <v>494</v>
      </c>
      <c r="Q58" s="102"/>
      <c r="R58" s="46"/>
      <c r="S58" s="451">
        <f t="shared" si="10"/>
        <v>5263902.1931309104</v>
      </c>
      <c r="T58" s="198">
        <v>2201496.5230073379</v>
      </c>
      <c r="U58" s="198">
        <v>345536.30850271287</v>
      </c>
      <c r="V58" s="198">
        <v>106813.47649098987</v>
      </c>
      <c r="W58" s="198">
        <v>243014.94243554006</v>
      </c>
      <c r="X58" s="199">
        <v>25062.546141660292</v>
      </c>
      <c r="Y58" s="199">
        <v>2341978.3965526694</v>
      </c>
      <c r="Z58" s="199">
        <v>526459.70123225264</v>
      </c>
      <c r="AA58" s="199">
        <v>254269.04067221854</v>
      </c>
      <c r="AB58" s="199">
        <v>272190.66056003445</v>
      </c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</row>
    <row r="59" spans="1:64" s="43" customFormat="1" ht="14.1" customHeight="1">
      <c r="A59" s="102"/>
      <c r="B59" s="62" t="s">
        <v>495</v>
      </c>
      <c r="C59" s="102"/>
      <c r="D59" s="46"/>
      <c r="E59" s="198">
        <v>77643363.191510022</v>
      </c>
      <c r="F59" s="466">
        <v>76324248.813968942</v>
      </c>
      <c r="G59" s="466">
        <f t="shared" si="9"/>
        <v>68711983.504450724</v>
      </c>
      <c r="H59" s="466">
        <v>46411422.771713868</v>
      </c>
      <c r="I59" s="466">
        <v>9561661.4901577458</v>
      </c>
      <c r="J59" s="466">
        <v>115291.40800293568</v>
      </c>
      <c r="K59" s="466">
        <v>1282424.8380238519</v>
      </c>
      <c r="L59" s="466">
        <v>286928.23794278241</v>
      </c>
      <c r="M59" s="466">
        <v>744308.26434918016</v>
      </c>
      <c r="N59" s="466">
        <v>10309946.494260361</v>
      </c>
      <c r="O59" s="102"/>
      <c r="P59" s="62" t="s">
        <v>495</v>
      </c>
      <c r="Q59" s="102"/>
      <c r="R59" s="46"/>
      <c r="S59" s="451">
        <f t="shared" si="10"/>
        <v>7612265.3095181212</v>
      </c>
      <c r="T59" s="198">
        <v>3498683.1840968546</v>
      </c>
      <c r="U59" s="198">
        <v>470616.08887880243</v>
      </c>
      <c r="V59" s="198">
        <v>175640.62320369156</v>
      </c>
      <c r="W59" s="198">
        <v>391757.5571984672</v>
      </c>
      <c r="X59" s="199">
        <v>53929.422963912606</v>
      </c>
      <c r="Y59" s="199">
        <v>3021638.4331763932</v>
      </c>
      <c r="Z59" s="199">
        <v>1319114.3775410783</v>
      </c>
      <c r="AA59" s="199">
        <v>577998.28589543584</v>
      </c>
      <c r="AB59" s="199">
        <v>741116.09164564218</v>
      </c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</row>
    <row r="60" spans="1:64" s="43" customFormat="1" ht="14.1" customHeight="1">
      <c r="A60" s="102"/>
      <c r="B60" s="62" t="s">
        <v>496</v>
      </c>
      <c r="C60" s="102"/>
      <c r="D60" s="46"/>
      <c r="E60" s="198">
        <v>40488178.842368014</v>
      </c>
      <c r="F60" s="466">
        <v>40022112.942631938</v>
      </c>
      <c r="G60" s="466">
        <f t="shared" si="9"/>
        <v>36056609.371339954</v>
      </c>
      <c r="H60" s="466">
        <v>24119829.94089216</v>
      </c>
      <c r="I60" s="466">
        <v>4979346.4159523919</v>
      </c>
      <c r="J60" s="466">
        <v>0</v>
      </c>
      <c r="K60" s="466">
        <v>729226.09936828434</v>
      </c>
      <c r="L60" s="466">
        <v>181247.33368858346</v>
      </c>
      <c r="M60" s="466">
        <v>280051.35141259129</v>
      </c>
      <c r="N60" s="466">
        <v>5766908.2300259443</v>
      </c>
      <c r="O60" s="102"/>
      <c r="P60" s="62" t="s">
        <v>496</v>
      </c>
      <c r="Q60" s="102"/>
      <c r="R60" s="46"/>
      <c r="S60" s="451">
        <f t="shared" si="10"/>
        <v>3965503.571291978</v>
      </c>
      <c r="T60" s="198">
        <v>2070214.2684000183</v>
      </c>
      <c r="U60" s="198">
        <v>199414.44386274597</v>
      </c>
      <c r="V60" s="198">
        <v>72728.111526913111</v>
      </c>
      <c r="W60" s="198">
        <v>153227.38087097375</v>
      </c>
      <c r="X60" s="199">
        <v>183180.21050368153</v>
      </c>
      <c r="Y60" s="199">
        <v>1286739.1561276456</v>
      </c>
      <c r="Z60" s="199">
        <v>466065.89973610023</v>
      </c>
      <c r="AA60" s="199">
        <v>197734.12842238022</v>
      </c>
      <c r="AB60" s="199">
        <v>268331.77131371998</v>
      </c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</row>
    <row r="61" spans="1:64" s="43" customFormat="1" ht="14.1" customHeight="1">
      <c r="A61" s="102"/>
      <c r="B61" s="62" t="s">
        <v>497</v>
      </c>
      <c r="C61" s="102"/>
      <c r="D61" s="46"/>
      <c r="E61" s="198">
        <v>50774075.094639942</v>
      </c>
      <c r="F61" s="466">
        <v>50082819.365093023</v>
      </c>
      <c r="G61" s="466">
        <f t="shared" si="9"/>
        <v>45973699.948091321</v>
      </c>
      <c r="H61" s="466">
        <v>31845066.085160136</v>
      </c>
      <c r="I61" s="466">
        <v>6781808.0163879143</v>
      </c>
      <c r="J61" s="466">
        <v>39712.654000000002</v>
      </c>
      <c r="K61" s="466">
        <v>448650.81075296429</v>
      </c>
      <c r="L61" s="466">
        <v>130550.33757604333</v>
      </c>
      <c r="M61" s="466">
        <v>343377.03349443193</v>
      </c>
      <c r="N61" s="466">
        <v>6384535.010719819</v>
      </c>
      <c r="O61" s="102"/>
      <c r="P61" s="62" t="s">
        <v>497</v>
      </c>
      <c r="Q61" s="102"/>
      <c r="R61" s="46"/>
      <c r="S61" s="451">
        <f t="shared" si="10"/>
        <v>4109119.4170017461</v>
      </c>
      <c r="T61" s="198">
        <v>2130293.0738698095</v>
      </c>
      <c r="U61" s="198">
        <v>191515.35671997053</v>
      </c>
      <c r="V61" s="198">
        <v>66992.23094120009</v>
      </c>
      <c r="W61" s="198">
        <v>146718.90365578668</v>
      </c>
      <c r="X61" s="199">
        <v>50234.589683761275</v>
      </c>
      <c r="Y61" s="199">
        <v>1523365.2621312179</v>
      </c>
      <c r="Z61" s="199">
        <v>691255.7295469169</v>
      </c>
      <c r="AA61" s="199">
        <v>370341.9902565332</v>
      </c>
      <c r="AB61" s="199">
        <v>320913.73929038411</v>
      </c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</row>
    <row r="62" spans="1:64" s="44" customFormat="1" ht="14.1" customHeight="1">
      <c r="A62" s="102"/>
      <c r="B62" s="62" t="s">
        <v>498</v>
      </c>
      <c r="C62" s="102"/>
      <c r="D62" s="46"/>
      <c r="E62" s="198">
        <v>69346318.349482939</v>
      </c>
      <c r="F62" s="466">
        <v>67543979.8676828</v>
      </c>
      <c r="G62" s="466">
        <f t="shared" si="9"/>
        <v>61883562.08889515</v>
      </c>
      <c r="H62" s="466">
        <v>36291228.904373892</v>
      </c>
      <c r="I62" s="466">
        <v>8958616.0356045235</v>
      </c>
      <c r="J62" s="466">
        <v>20666.2</v>
      </c>
      <c r="K62" s="466">
        <v>973319.55489503767</v>
      </c>
      <c r="L62" s="466">
        <v>167841.26562267166</v>
      </c>
      <c r="M62" s="466">
        <v>315746.16221273463</v>
      </c>
      <c r="N62" s="466">
        <v>15156143.966186294</v>
      </c>
      <c r="O62" s="102"/>
      <c r="P62" s="62" t="s">
        <v>498</v>
      </c>
      <c r="Q62" s="102"/>
      <c r="R62" s="46"/>
      <c r="S62" s="451">
        <f t="shared" si="10"/>
        <v>5660417.7787876595</v>
      </c>
      <c r="T62" s="198">
        <v>3239480.6047294368</v>
      </c>
      <c r="U62" s="198">
        <v>246263.20051882908</v>
      </c>
      <c r="V62" s="198">
        <v>86876.703107404595</v>
      </c>
      <c r="W62" s="198">
        <v>257566.15369226845</v>
      </c>
      <c r="X62" s="466">
        <v>147303.92610493448</v>
      </c>
      <c r="Y62" s="466">
        <v>1682927.1906347864</v>
      </c>
      <c r="Z62" s="466">
        <v>1802338.4818001543</v>
      </c>
      <c r="AA62" s="466">
        <v>665105.74319001462</v>
      </c>
      <c r="AB62" s="466">
        <v>1137232.7386101391</v>
      </c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</row>
    <row r="63" spans="1:64" s="43" customFormat="1" ht="14.1" customHeight="1" thickBot="1">
      <c r="A63" s="104"/>
      <c r="B63" s="63" t="s">
        <v>435</v>
      </c>
      <c r="C63" s="104"/>
      <c r="D63" s="232"/>
      <c r="E63" s="202">
        <v>167264341.68848982</v>
      </c>
      <c r="F63" s="467">
        <v>161639166.25385717</v>
      </c>
      <c r="G63" s="467">
        <f t="shared" si="9"/>
        <v>151037274.57471424</v>
      </c>
      <c r="H63" s="467">
        <v>99230988.225887746</v>
      </c>
      <c r="I63" s="467">
        <v>18562829.243561216</v>
      </c>
      <c r="J63" s="467">
        <v>1968489.456</v>
      </c>
      <c r="K63" s="467">
        <v>1480638.4460204085</v>
      </c>
      <c r="L63" s="467">
        <v>508386.58964285691</v>
      </c>
      <c r="M63" s="467">
        <v>1408667.088</v>
      </c>
      <c r="N63" s="467">
        <v>27877275.525602043</v>
      </c>
      <c r="O63" s="104"/>
      <c r="P63" s="63" t="s">
        <v>435</v>
      </c>
      <c r="Q63" s="104"/>
      <c r="R63" s="232"/>
      <c r="S63" s="452">
        <f t="shared" si="10"/>
        <v>10601891.679142855</v>
      </c>
      <c r="T63" s="202">
        <v>5442089.8369999966</v>
      </c>
      <c r="U63" s="202">
        <v>425440.9015102043</v>
      </c>
      <c r="V63" s="202">
        <v>284885.18593877536</v>
      </c>
      <c r="W63" s="202">
        <v>354463.46598979586</v>
      </c>
      <c r="X63" s="467">
        <v>880702.05714285711</v>
      </c>
      <c r="Y63" s="467">
        <v>3214310.2315612249</v>
      </c>
      <c r="Z63" s="467">
        <v>5625175.4346326562</v>
      </c>
      <c r="AA63" s="467">
        <v>1143383.4645510204</v>
      </c>
      <c r="AB63" s="467">
        <v>4481791.9700816339</v>
      </c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</row>
    <row r="65" spans="1:26" s="473" customFormat="1" ht="12.75">
      <c r="A65" s="471"/>
      <c r="B65" s="471"/>
      <c r="C65" s="471"/>
      <c r="D65" s="472"/>
      <c r="O65" s="471"/>
      <c r="P65" s="471"/>
      <c r="Q65" s="471"/>
      <c r="R65" s="472"/>
    </row>
    <row r="66" spans="1:26" s="473" customFormat="1" ht="20.25" customHeight="1">
      <c r="A66" s="471"/>
      <c r="B66" s="471"/>
      <c r="C66" s="471"/>
      <c r="D66" s="472"/>
      <c r="O66" s="471"/>
      <c r="P66" s="471"/>
      <c r="Q66" s="471"/>
      <c r="R66" s="472"/>
    </row>
    <row r="67" spans="1:26" s="473" customFormat="1" ht="12.75">
      <c r="A67" s="471"/>
      <c r="B67" s="471"/>
      <c r="C67" s="471"/>
      <c r="D67" s="471"/>
      <c r="E67" s="471"/>
      <c r="F67" s="472"/>
      <c r="G67" s="472"/>
      <c r="O67" s="471"/>
      <c r="P67" s="471"/>
      <c r="Q67" s="471"/>
      <c r="R67" s="471"/>
      <c r="W67" s="471"/>
      <c r="X67" s="471"/>
      <c r="Y67" s="471"/>
      <c r="Z67" s="472"/>
    </row>
    <row r="68" spans="1:26" s="473" customFormat="1" ht="12.75">
      <c r="A68" s="471"/>
      <c r="B68" s="471"/>
      <c r="C68" s="471"/>
      <c r="D68" s="471"/>
      <c r="E68" s="471"/>
      <c r="F68" s="472"/>
      <c r="G68" s="472"/>
      <c r="O68" s="471"/>
      <c r="P68" s="471"/>
      <c r="Q68" s="471"/>
      <c r="R68" s="471"/>
      <c r="W68" s="471"/>
      <c r="X68" s="471"/>
      <c r="Y68" s="471"/>
      <c r="Z68" s="472"/>
    </row>
    <row r="69" spans="1:26" s="473" customFormat="1" ht="12.75">
      <c r="A69" s="471"/>
      <c r="B69" s="471"/>
      <c r="C69" s="471"/>
      <c r="D69" s="471"/>
      <c r="E69" s="471"/>
      <c r="F69" s="472"/>
      <c r="G69" s="472"/>
      <c r="O69" s="471"/>
      <c r="P69" s="471"/>
      <c r="Q69" s="471"/>
      <c r="R69" s="471"/>
      <c r="W69" s="471"/>
      <c r="X69" s="471"/>
      <c r="Y69" s="471"/>
      <c r="Z69" s="472"/>
    </row>
    <row r="70" spans="1:26" s="473" customFormat="1" ht="15">
      <c r="A70" s="471"/>
      <c r="B70" s="471"/>
      <c r="C70" s="471"/>
      <c r="D70" s="471"/>
      <c r="E70" s="471"/>
      <c r="F70" s="472"/>
      <c r="G70" s="472"/>
      <c r="J70" s="474"/>
      <c r="O70" s="471"/>
      <c r="P70" s="471"/>
      <c r="Q70" s="471"/>
      <c r="R70" s="471"/>
      <c r="W70" s="471"/>
      <c r="X70" s="471"/>
      <c r="Y70" s="471"/>
      <c r="Z70" s="472"/>
    </row>
    <row r="71" spans="1:26" s="473" customFormat="1" ht="12.75">
      <c r="A71" s="471"/>
      <c r="B71" s="471"/>
      <c r="C71" s="471"/>
      <c r="D71" s="471"/>
      <c r="E71" s="471"/>
      <c r="F71" s="472"/>
      <c r="G71" s="472"/>
      <c r="O71" s="471"/>
      <c r="P71" s="471"/>
      <c r="Q71" s="471"/>
      <c r="R71" s="471"/>
      <c r="W71" s="471"/>
      <c r="X71" s="471"/>
      <c r="Y71" s="471"/>
      <c r="Z71" s="472"/>
    </row>
    <row r="72" spans="1:26" s="473" customFormat="1" ht="12.75">
      <c r="A72" s="471"/>
      <c r="B72" s="471"/>
      <c r="C72" s="471"/>
      <c r="D72" s="471"/>
      <c r="E72" s="471"/>
      <c r="F72" s="472"/>
      <c r="G72" s="472"/>
      <c r="O72" s="471"/>
      <c r="P72" s="471"/>
      <c r="Q72" s="471"/>
      <c r="R72" s="471"/>
      <c r="W72" s="471"/>
      <c r="X72" s="471"/>
      <c r="Y72" s="471"/>
      <c r="Z72" s="472"/>
    </row>
    <row r="73" spans="1:26" s="473" customFormat="1" ht="15">
      <c r="A73" s="471"/>
      <c r="B73" s="471"/>
      <c r="C73" s="471"/>
      <c r="D73" s="471"/>
      <c r="E73" s="471"/>
      <c r="F73" s="472"/>
      <c r="G73" s="472"/>
      <c r="J73" s="474"/>
      <c r="O73" s="471"/>
      <c r="P73" s="471"/>
      <c r="Q73" s="471"/>
      <c r="R73" s="471"/>
      <c r="W73" s="471"/>
      <c r="X73" s="471"/>
      <c r="Y73" s="471"/>
      <c r="Z73" s="472"/>
    </row>
    <row r="74" spans="1:26" s="473" customFormat="1" ht="15">
      <c r="A74" s="471"/>
      <c r="B74" s="471"/>
      <c r="C74" s="471"/>
      <c r="D74" s="471"/>
      <c r="E74" s="471"/>
      <c r="F74" s="472"/>
      <c r="G74" s="472"/>
      <c r="J74" s="474"/>
      <c r="O74" s="471"/>
      <c r="P74" s="471"/>
      <c r="Q74" s="471"/>
      <c r="R74" s="471"/>
      <c r="W74" s="471"/>
      <c r="X74" s="471"/>
      <c r="Y74" s="471"/>
      <c r="Z74" s="472"/>
    </row>
    <row r="75" spans="1:26" s="473" customFormat="1" ht="12.75">
      <c r="A75" s="471"/>
      <c r="B75" s="471"/>
      <c r="C75" s="471"/>
      <c r="D75" s="471"/>
      <c r="E75" s="471"/>
      <c r="F75" s="472"/>
      <c r="G75" s="472"/>
      <c r="O75" s="471"/>
      <c r="P75" s="471"/>
      <c r="Q75" s="471"/>
      <c r="R75" s="471"/>
      <c r="W75" s="471"/>
      <c r="X75" s="471"/>
      <c r="Y75" s="471"/>
      <c r="Z75" s="472"/>
    </row>
    <row r="76" spans="1:26" s="473" customFormat="1" ht="15">
      <c r="A76" s="471"/>
      <c r="B76" s="471"/>
      <c r="C76" s="471"/>
      <c r="D76" s="471"/>
      <c r="E76" s="471"/>
      <c r="F76" s="472"/>
      <c r="G76" s="472"/>
      <c r="J76" s="474"/>
      <c r="O76" s="471"/>
      <c r="P76" s="471"/>
      <c r="Q76" s="471"/>
      <c r="R76" s="471"/>
      <c r="W76" s="471"/>
      <c r="X76" s="471"/>
      <c r="Y76" s="471"/>
      <c r="Z76" s="472"/>
    </row>
    <row r="77" spans="1:26" s="473" customFormat="1" ht="12.75">
      <c r="A77" s="471"/>
      <c r="B77" s="471"/>
      <c r="C77" s="471"/>
      <c r="D77" s="471"/>
      <c r="E77" s="471"/>
      <c r="F77" s="472"/>
      <c r="G77" s="472"/>
      <c r="O77" s="471"/>
      <c r="P77" s="471"/>
      <c r="Q77" s="471"/>
      <c r="R77" s="471"/>
      <c r="W77" s="471"/>
      <c r="X77" s="471"/>
      <c r="Y77" s="471"/>
      <c r="Z77" s="472"/>
    </row>
    <row r="78" spans="1:26" s="473" customFormat="1" ht="15">
      <c r="A78" s="471"/>
      <c r="B78" s="471"/>
      <c r="C78" s="471"/>
      <c r="D78" s="471"/>
      <c r="E78" s="471"/>
      <c r="F78" s="472"/>
      <c r="G78" s="472"/>
      <c r="J78" s="474"/>
      <c r="O78" s="471"/>
      <c r="P78" s="471"/>
      <c r="Q78" s="471"/>
      <c r="R78" s="471"/>
      <c r="W78" s="471"/>
      <c r="X78" s="471"/>
      <c r="Y78" s="471"/>
      <c r="Z78" s="472"/>
    </row>
    <row r="79" spans="1:26" s="473" customFormat="1" ht="12.75">
      <c r="A79" s="471"/>
      <c r="B79" s="471"/>
      <c r="C79" s="471"/>
      <c r="D79" s="471"/>
      <c r="E79" s="471"/>
      <c r="F79" s="472"/>
      <c r="G79" s="472"/>
      <c r="O79" s="471"/>
      <c r="P79" s="471"/>
      <c r="Q79" s="471"/>
      <c r="R79" s="471"/>
      <c r="W79" s="471"/>
      <c r="X79" s="471"/>
      <c r="Y79" s="471"/>
      <c r="Z79" s="472"/>
    </row>
    <row r="80" spans="1:26" s="473" customFormat="1" ht="12.75">
      <c r="A80" s="471"/>
      <c r="B80" s="471"/>
      <c r="C80" s="471"/>
      <c r="D80" s="471"/>
      <c r="E80" s="471"/>
      <c r="F80" s="472"/>
      <c r="G80" s="472"/>
      <c r="O80" s="471"/>
      <c r="P80" s="471"/>
      <c r="Q80" s="471"/>
      <c r="R80" s="471"/>
      <c r="W80" s="471"/>
      <c r="X80" s="471"/>
      <c r="Y80" s="471"/>
      <c r="Z80" s="472"/>
    </row>
    <row r="81" spans="1:26" s="473" customFormat="1" ht="12.75">
      <c r="A81" s="471"/>
      <c r="B81" s="471"/>
      <c r="C81" s="471"/>
      <c r="D81" s="471"/>
      <c r="E81" s="471"/>
      <c r="F81" s="472"/>
      <c r="G81" s="472"/>
      <c r="O81" s="471"/>
      <c r="P81" s="471"/>
      <c r="Q81" s="471"/>
      <c r="R81" s="471"/>
      <c r="W81" s="471"/>
      <c r="X81" s="471"/>
      <c r="Y81" s="471"/>
      <c r="Z81" s="472"/>
    </row>
    <row r="82" spans="1:26" s="473" customFormat="1" ht="12.75">
      <c r="A82" s="471"/>
      <c r="B82" s="471"/>
      <c r="C82" s="471"/>
      <c r="D82" s="471"/>
      <c r="E82" s="471"/>
      <c r="F82" s="472"/>
      <c r="G82" s="472"/>
      <c r="O82" s="471"/>
      <c r="P82" s="471"/>
      <c r="Q82" s="471"/>
      <c r="R82" s="471"/>
      <c r="W82" s="471"/>
      <c r="X82" s="471"/>
      <c r="Y82" s="471"/>
      <c r="Z82" s="472"/>
    </row>
    <row r="83" spans="1:26" s="473" customFormat="1" ht="12.75">
      <c r="A83" s="471"/>
      <c r="B83" s="471"/>
      <c r="C83" s="471"/>
      <c r="D83" s="471"/>
      <c r="E83" s="471"/>
      <c r="F83" s="472"/>
      <c r="G83" s="472"/>
      <c r="O83" s="471"/>
      <c r="P83" s="471"/>
      <c r="Q83" s="471"/>
      <c r="R83" s="471"/>
      <c r="W83" s="471"/>
      <c r="X83" s="471"/>
      <c r="Y83" s="471"/>
      <c r="Z83" s="472"/>
    </row>
    <row r="84" spans="1:26" s="473" customFormat="1" ht="15">
      <c r="A84" s="471"/>
      <c r="B84" s="471"/>
      <c r="C84" s="471"/>
      <c r="D84" s="471"/>
      <c r="E84" s="471"/>
      <c r="F84" s="472"/>
      <c r="G84" s="472"/>
      <c r="J84" s="474"/>
      <c r="O84" s="471"/>
      <c r="P84" s="471"/>
      <c r="Q84" s="471"/>
      <c r="R84" s="471"/>
      <c r="W84" s="471"/>
      <c r="X84" s="471"/>
      <c r="Y84" s="471"/>
      <c r="Z84" s="472"/>
    </row>
    <row r="85" spans="1:26" s="473" customFormat="1" ht="15">
      <c r="A85" s="471"/>
      <c r="B85" s="471"/>
      <c r="C85" s="471"/>
      <c r="D85" s="471"/>
      <c r="E85" s="471"/>
      <c r="F85" s="472"/>
      <c r="G85" s="472"/>
      <c r="J85" s="474"/>
      <c r="O85" s="471"/>
      <c r="P85" s="471"/>
      <c r="Q85" s="471"/>
      <c r="R85" s="471"/>
      <c r="W85" s="471"/>
      <c r="X85" s="471"/>
      <c r="Y85" s="471"/>
      <c r="Z85" s="472"/>
    </row>
    <row r="86" spans="1:26" s="473" customFormat="1" ht="12.75">
      <c r="A86" s="471"/>
      <c r="B86" s="471"/>
      <c r="C86" s="471"/>
      <c r="D86" s="471"/>
      <c r="E86" s="471"/>
      <c r="F86" s="472"/>
      <c r="G86" s="472"/>
      <c r="O86" s="471"/>
      <c r="P86" s="471"/>
      <c r="Q86" s="471"/>
      <c r="R86" s="471"/>
      <c r="W86" s="471"/>
      <c r="X86" s="471"/>
      <c r="Y86" s="471"/>
      <c r="Z86" s="472"/>
    </row>
    <row r="87" spans="1:26" s="473" customFormat="1" ht="12.75">
      <c r="A87" s="471"/>
      <c r="B87" s="471"/>
      <c r="C87" s="471"/>
      <c r="D87" s="471"/>
      <c r="E87" s="471"/>
      <c r="F87" s="472"/>
      <c r="G87" s="472"/>
      <c r="O87" s="471"/>
      <c r="P87" s="471"/>
      <c r="Q87" s="471"/>
      <c r="R87" s="471"/>
      <c r="W87" s="471"/>
      <c r="X87" s="471"/>
      <c r="Y87" s="471"/>
      <c r="Z87" s="472"/>
    </row>
    <row r="88" spans="1:26" s="473" customFormat="1" ht="12.75">
      <c r="A88" s="471"/>
      <c r="B88" s="471"/>
      <c r="C88" s="471"/>
      <c r="D88" s="471"/>
      <c r="E88" s="471"/>
      <c r="F88" s="472"/>
      <c r="G88" s="472"/>
      <c r="O88" s="471"/>
      <c r="P88" s="471"/>
      <c r="Q88" s="471"/>
      <c r="R88" s="471"/>
      <c r="W88" s="471"/>
      <c r="X88" s="471"/>
      <c r="Y88" s="471"/>
      <c r="Z88" s="472"/>
    </row>
    <row r="89" spans="1:26" s="473" customFormat="1" ht="12.75">
      <c r="A89" s="471"/>
      <c r="B89" s="471"/>
      <c r="C89" s="471"/>
      <c r="D89" s="471"/>
      <c r="E89" s="471"/>
      <c r="F89" s="472"/>
      <c r="G89" s="472"/>
      <c r="O89" s="471"/>
      <c r="P89" s="471"/>
      <c r="Q89" s="471"/>
      <c r="R89" s="471"/>
      <c r="W89" s="471"/>
      <c r="X89" s="471"/>
      <c r="Y89" s="471"/>
      <c r="Z89" s="472"/>
    </row>
    <row r="90" spans="1:26" s="473" customFormat="1" ht="12.75">
      <c r="A90" s="471"/>
      <c r="B90" s="471"/>
      <c r="C90" s="471"/>
      <c r="D90" s="471"/>
      <c r="E90" s="471"/>
      <c r="F90" s="472"/>
      <c r="G90" s="472"/>
      <c r="O90" s="471"/>
      <c r="P90" s="471"/>
      <c r="Q90" s="471"/>
      <c r="R90" s="471"/>
      <c r="W90" s="471"/>
      <c r="X90" s="471"/>
      <c r="Y90" s="471"/>
      <c r="Z90" s="472"/>
    </row>
    <row r="91" spans="1:26" s="473" customFormat="1" ht="15">
      <c r="A91" s="471"/>
      <c r="B91" s="471"/>
      <c r="C91" s="471"/>
      <c r="D91" s="471"/>
      <c r="E91" s="471"/>
      <c r="F91" s="472"/>
      <c r="G91" s="472"/>
      <c r="J91" s="474"/>
      <c r="O91" s="471"/>
      <c r="P91" s="471"/>
      <c r="Q91" s="471"/>
      <c r="R91" s="471"/>
      <c r="W91" s="471"/>
      <c r="X91" s="471"/>
      <c r="Y91" s="471"/>
      <c r="Z91" s="472"/>
    </row>
    <row r="92" spans="1:26" s="473" customFormat="1" ht="12.75">
      <c r="A92" s="471"/>
      <c r="B92" s="471"/>
      <c r="C92" s="471"/>
      <c r="D92" s="471"/>
      <c r="E92" s="471"/>
      <c r="F92" s="472"/>
      <c r="G92" s="472"/>
      <c r="O92" s="471"/>
      <c r="P92" s="471"/>
      <c r="Q92" s="471"/>
      <c r="R92" s="471"/>
      <c r="W92" s="471"/>
      <c r="X92" s="471"/>
      <c r="Y92" s="471"/>
      <c r="Z92" s="472"/>
    </row>
    <row r="93" spans="1:26" s="473" customFormat="1" ht="12.75">
      <c r="A93" s="471"/>
      <c r="B93" s="471"/>
      <c r="C93" s="471"/>
      <c r="D93" s="471"/>
      <c r="E93" s="471"/>
      <c r="F93" s="472"/>
      <c r="G93" s="472"/>
      <c r="O93" s="471"/>
      <c r="P93" s="471"/>
      <c r="Q93" s="471"/>
      <c r="R93" s="471"/>
      <c r="W93" s="471"/>
      <c r="X93" s="471"/>
      <c r="Y93" s="471"/>
      <c r="Z93" s="472"/>
    </row>
    <row r="94" spans="1:26" s="473" customFormat="1" ht="12.75">
      <c r="A94" s="471"/>
      <c r="B94" s="471"/>
      <c r="C94" s="471"/>
      <c r="D94" s="471"/>
      <c r="E94" s="471"/>
      <c r="F94" s="472"/>
      <c r="G94" s="472"/>
      <c r="O94" s="471"/>
      <c r="P94" s="471"/>
      <c r="Q94" s="471"/>
      <c r="R94" s="471"/>
      <c r="W94" s="471"/>
      <c r="X94" s="471"/>
      <c r="Y94" s="471"/>
      <c r="Z94" s="472"/>
    </row>
    <row r="95" spans="1:26" s="473" customFormat="1" ht="12.75">
      <c r="A95" s="471"/>
      <c r="B95" s="471"/>
      <c r="C95" s="471"/>
      <c r="D95" s="471"/>
      <c r="E95" s="471"/>
      <c r="F95" s="472"/>
      <c r="G95" s="472"/>
      <c r="O95" s="471"/>
      <c r="P95" s="471"/>
      <c r="Q95" s="471"/>
      <c r="R95" s="471"/>
      <c r="W95" s="471"/>
      <c r="X95" s="471"/>
      <c r="Y95" s="471"/>
      <c r="Z95" s="472"/>
    </row>
    <row r="96" spans="1:26" s="473" customFormat="1" ht="12.75">
      <c r="A96" s="471"/>
      <c r="B96" s="471"/>
      <c r="C96" s="471"/>
      <c r="D96" s="471"/>
      <c r="E96" s="471"/>
      <c r="F96" s="472"/>
      <c r="G96" s="472"/>
      <c r="O96" s="471"/>
      <c r="P96" s="471"/>
      <c r="Q96" s="471"/>
      <c r="R96" s="471"/>
      <c r="W96" s="471"/>
      <c r="X96" s="471"/>
      <c r="Y96" s="471"/>
      <c r="Z96" s="472"/>
    </row>
    <row r="97" spans="1:26" s="473" customFormat="1" ht="15">
      <c r="A97" s="471"/>
      <c r="B97" s="471"/>
      <c r="C97" s="471"/>
      <c r="D97" s="471"/>
      <c r="E97" s="471"/>
      <c r="F97" s="472"/>
      <c r="G97" s="472"/>
      <c r="J97" s="474"/>
      <c r="O97" s="471"/>
      <c r="P97" s="471"/>
      <c r="Q97" s="471"/>
      <c r="R97" s="471"/>
      <c r="W97" s="471"/>
      <c r="X97" s="471"/>
      <c r="Y97" s="471"/>
      <c r="Z97" s="472"/>
    </row>
    <row r="98" spans="1:26" s="473" customFormat="1" ht="12.75">
      <c r="A98" s="471"/>
      <c r="B98" s="471"/>
      <c r="C98" s="471"/>
      <c r="D98" s="471"/>
      <c r="E98" s="471"/>
      <c r="F98" s="472"/>
      <c r="G98" s="472"/>
      <c r="O98" s="471"/>
      <c r="P98" s="471"/>
      <c r="Q98" s="471"/>
      <c r="R98" s="471"/>
      <c r="W98" s="471"/>
      <c r="X98" s="471"/>
      <c r="Y98" s="471"/>
      <c r="Z98" s="472"/>
    </row>
    <row r="99" spans="1:26" s="473" customFormat="1" ht="12.75">
      <c r="A99" s="471"/>
      <c r="B99" s="471"/>
      <c r="C99" s="471"/>
      <c r="D99" s="471"/>
      <c r="E99" s="471"/>
      <c r="F99" s="472"/>
      <c r="G99" s="472"/>
      <c r="O99" s="471"/>
      <c r="P99" s="471"/>
      <c r="Q99" s="471"/>
      <c r="R99" s="471"/>
      <c r="W99" s="471"/>
      <c r="X99" s="471"/>
      <c r="Y99" s="471"/>
      <c r="Z99" s="472"/>
    </row>
    <row r="100" spans="1:26" s="473" customFormat="1" ht="12.75">
      <c r="A100" s="471"/>
      <c r="B100" s="471"/>
      <c r="C100" s="471"/>
      <c r="D100" s="471"/>
      <c r="E100" s="471"/>
      <c r="F100" s="472"/>
      <c r="G100" s="472"/>
      <c r="O100" s="471"/>
      <c r="P100" s="471"/>
      <c r="Q100" s="471"/>
      <c r="R100" s="471"/>
      <c r="W100" s="471"/>
      <c r="X100" s="471"/>
      <c r="Y100" s="471"/>
      <c r="Z100" s="472"/>
    </row>
    <row r="101" spans="1:26" s="473" customFormat="1" ht="15">
      <c r="A101" s="471"/>
      <c r="B101" s="471"/>
      <c r="C101" s="471"/>
      <c r="D101" s="471"/>
      <c r="E101" s="471"/>
      <c r="F101" s="472"/>
      <c r="G101" s="472"/>
      <c r="J101" s="474"/>
      <c r="O101" s="471"/>
      <c r="P101" s="471"/>
      <c r="Q101" s="471"/>
      <c r="R101" s="471"/>
      <c r="W101" s="471"/>
      <c r="X101" s="471"/>
      <c r="Y101" s="471"/>
      <c r="Z101" s="472"/>
    </row>
    <row r="102" spans="1:26" s="473" customFormat="1" ht="15">
      <c r="A102" s="471"/>
      <c r="B102" s="471"/>
      <c r="C102" s="471"/>
      <c r="D102" s="471"/>
      <c r="E102" s="471"/>
      <c r="F102" s="472"/>
      <c r="G102" s="472"/>
      <c r="J102" s="474"/>
      <c r="O102" s="471"/>
      <c r="P102" s="471"/>
      <c r="Q102" s="471"/>
      <c r="R102" s="471"/>
      <c r="W102" s="471"/>
      <c r="X102" s="471"/>
      <c r="Y102" s="471"/>
      <c r="Z102" s="472"/>
    </row>
    <row r="103" spans="1:26" s="473" customFormat="1" ht="15">
      <c r="A103" s="471"/>
      <c r="B103" s="471"/>
      <c r="C103" s="471"/>
      <c r="D103" s="471"/>
      <c r="E103" s="471"/>
      <c r="F103" s="472"/>
      <c r="G103" s="472"/>
      <c r="J103" s="474"/>
      <c r="O103" s="471"/>
      <c r="P103" s="471"/>
      <c r="Q103" s="471"/>
      <c r="R103" s="471"/>
      <c r="W103" s="471"/>
      <c r="X103" s="471"/>
      <c r="Y103" s="471"/>
      <c r="Z103" s="472"/>
    </row>
    <row r="104" spans="1:26" s="473" customFormat="1" ht="15">
      <c r="A104" s="471"/>
      <c r="B104" s="471"/>
      <c r="C104" s="471"/>
      <c r="D104" s="471"/>
      <c r="E104" s="471"/>
      <c r="F104" s="472"/>
      <c r="G104" s="472"/>
      <c r="J104" s="474"/>
      <c r="O104" s="471"/>
      <c r="P104" s="471"/>
      <c r="Q104" s="471"/>
      <c r="R104" s="471"/>
      <c r="W104" s="471"/>
      <c r="X104" s="471"/>
      <c r="Y104" s="471"/>
      <c r="Z104" s="472"/>
    </row>
    <row r="105" spans="1:26" s="473" customFormat="1" ht="12.75">
      <c r="A105" s="471"/>
      <c r="B105" s="471"/>
      <c r="C105" s="471"/>
      <c r="D105" s="471"/>
      <c r="E105" s="471"/>
      <c r="F105" s="472"/>
      <c r="G105" s="472"/>
      <c r="O105" s="471"/>
      <c r="P105" s="471"/>
      <c r="Q105" s="471"/>
      <c r="R105" s="471"/>
      <c r="W105" s="471"/>
      <c r="X105" s="471"/>
      <c r="Y105" s="471"/>
      <c r="Z105" s="472"/>
    </row>
    <row r="106" spans="1:26" s="473" customFormat="1" ht="12.75">
      <c r="A106" s="471"/>
      <c r="B106" s="471"/>
      <c r="C106" s="471"/>
      <c r="D106" s="471"/>
      <c r="E106" s="471"/>
      <c r="F106" s="472"/>
      <c r="G106" s="472"/>
      <c r="O106" s="471"/>
      <c r="P106" s="471"/>
      <c r="Q106" s="471"/>
      <c r="R106" s="471"/>
      <c r="W106" s="471"/>
      <c r="X106" s="471"/>
      <c r="Y106" s="471"/>
      <c r="Z106" s="472"/>
    </row>
    <row r="107" spans="1:26" s="473" customFormat="1" ht="12.75">
      <c r="A107" s="471"/>
      <c r="B107" s="471"/>
      <c r="C107" s="471"/>
      <c r="D107" s="471"/>
      <c r="E107" s="471"/>
      <c r="F107" s="472"/>
      <c r="G107" s="472"/>
      <c r="O107" s="471"/>
      <c r="P107" s="471"/>
      <c r="Q107" s="471"/>
      <c r="R107" s="471"/>
      <c r="W107" s="471"/>
      <c r="X107" s="471"/>
      <c r="Y107" s="471"/>
      <c r="Z107" s="472"/>
    </row>
    <row r="108" spans="1:26" s="473" customFormat="1" ht="12.75">
      <c r="A108" s="471"/>
      <c r="B108" s="471"/>
      <c r="C108" s="471"/>
      <c r="D108" s="471"/>
      <c r="E108" s="471"/>
      <c r="F108" s="472"/>
      <c r="G108" s="472"/>
      <c r="O108" s="471"/>
      <c r="P108" s="471"/>
      <c r="Q108" s="471"/>
      <c r="R108" s="471"/>
      <c r="W108" s="471"/>
      <c r="X108" s="471"/>
      <c r="Y108" s="471"/>
      <c r="Z108" s="472"/>
    </row>
    <row r="109" spans="1:26" s="473" customFormat="1" ht="12.75">
      <c r="A109" s="471"/>
      <c r="B109" s="471"/>
      <c r="C109" s="471"/>
      <c r="D109" s="471"/>
      <c r="E109" s="471"/>
      <c r="F109" s="472"/>
      <c r="G109" s="472"/>
      <c r="O109" s="471"/>
      <c r="P109" s="471"/>
      <c r="Q109" s="471"/>
      <c r="R109" s="471"/>
      <c r="W109" s="471"/>
      <c r="X109" s="471"/>
      <c r="Y109" s="471"/>
      <c r="Z109" s="472"/>
    </row>
    <row r="110" spans="1:26" s="473" customFormat="1" ht="12.75">
      <c r="A110" s="471"/>
      <c r="B110" s="471"/>
      <c r="C110" s="471"/>
      <c r="D110" s="471"/>
      <c r="E110" s="471"/>
      <c r="F110" s="472"/>
      <c r="G110" s="472"/>
      <c r="O110" s="471"/>
      <c r="P110" s="471"/>
      <c r="Q110" s="471"/>
      <c r="R110" s="471"/>
      <c r="W110" s="471"/>
      <c r="X110" s="471"/>
      <c r="Y110" s="471"/>
      <c r="Z110" s="472"/>
    </row>
    <row r="111" spans="1:26" s="473" customFormat="1" ht="12.75">
      <c r="A111" s="471"/>
      <c r="B111" s="471"/>
      <c r="C111" s="471"/>
      <c r="D111" s="471"/>
      <c r="E111" s="471"/>
      <c r="F111" s="472"/>
      <c r="G111" s="472"/>
      <c r="O111" s="471"/>
      <c r="P111" s="471"/>
      <c r="Q111" s="471"/>
      <c r="R111" s="471"/>
      <c r="W111" s="471"/>
      <c r="X111" s="471"/>
      <c r="Y111" s="471"/>
      <c r="Z111" s="472"/>
    </row>
    <row r="112" spans="1:26" s="473" customFormat="1" ht="15">
      <c r="A112" s="471"/>
      <c r="B112" s="471"/>
      <c r="C112" s="471"/>
      <c r="D112" s="471"/>
      <c r="E112" s="471"/>
      <c r="F112" s="472"/>
      <c r="G112" s="472"/>
      <c r="J112" s="474"/>
      <c r="O112" s="471"/>
      <c r="P112" s="471"/>
      <c r="Q112" s="471"/>
      <c r="R112" s="471"/>
      <c r="W112" s="471"/>
      <c r="X112" s="471"/>
      <c r="Y112" s="471"/>
      <c r="Z112" s="472"/>
    </row>
    <row r="113" spans="1:26" s="473" customFormat="1" ht="12.75">
      <c r="A113" s="471"/>
      <c r="B113" s="471"/>
      <c r="C113" s="471"/>
      <c r="D113" s="471"/>
      <c r="E113" s="471"/>
      <c r="F113" s="472"/>
      <c r="G113" s="472"/>
      <c r="O113" s="471"/>
      <c r="P113" s="471"/>
      <c r="Q113" s="471"/>
      <c r="R113" s="471"/>
      <c r="W113" s="471"/>
      <c r="X113" s="471"/>
      <c r="Y113" s="471"/>
      <c r="Z113" s="472"/>
    </row>
    <row r="114" spans="1:26" s="473" customFormat="1" ht="12.75">
      <c r="A114" s="471"/>
      <c r="B114" s="471"/>
      <c r="C114" s="471"/>
      <c r="D114" s="471"/>
      <c r="E114" s="471"/>
      <c r="F114" s="472"/>
      <c r="G114" s="472"/>
      <c r="O114" s="471"/>
      <c r="P114" s="471"/>
      <c r="Q114" s="471"/>
      <c r="R114" s="471"/>
      <c r="W114" s="471"/>
      <c r="X114" s="471"/>
      <c r="Y114" s="471"/>
      <c r="Z114" s="472"/>
    </row>
    <row r="115" spans="1:26" s="473" customFormat="1" ht="12.75">
      <c r="A115" s="471"/>
      <c r="B115" s="471"/>
      <c r="C115" s="471"/>
      <c r="D115" s="471"/>
      <c r="E115" s="471"/>
      <c r="F115" s="472"/>
      <c r="G115" s="472"/>
      <c r="O115" s="471"/>
      <c r="P115" s="471"/>
      <c r="Q115" s="471"/>
      <c r="R115" s="471"/>
      <c r="W115" s="471"/>
      <c r="X115" s="471"/>
      <c r="Y115" s="471"/>
      <c r="Z115" s="472"/>
    </row>
    <row r="116" spans="1:26" s="473" customFormat="1" ht="12.75">
      <c r="A116" s="471"/>
      <c r="B116" s="471"/>
      <c r="C116" s="471"/>
      <c r="D116" s="471"/>
      <c r="E116" s="471"/>
      <c r="F116" s="472"/>
      <c r="G116" s="472"/>
      <c r="O116" s="471"/>
      <c r="P116" s="471"/>
      <c r="Q116" s="471"/>
      <c r="R116" s="471"/>
      <c r="W116" s="471"/>
      <c r="X116" s="471"/>
      <c r="Y116" s="471"/>
      <c r="Z116" s="472"/>
    </row>
    <row r="117" spans="1:26" s="473" customFormat="1" ht="12.75">
      <c r="A117" s="471"/>
      <c r="B117" s="471"/>
      <c r="C117" s="471"/>
      <c r="D117" s="471"/>
      <c r="E117" s="471"/>
      <c r="F117" s="472"/>
      <c r="G117" s="472"/>
      <c r="O117" s="471"/>
      <c r="P117" s="471"/>
      <c r="Q117" s="471"/>
      <c r="R117" s="471"/>
      <c r="W117" s="471"/>
      <c r="X117" s="471"/>
      <c r="Y117" s="471"/>
      <c r="Z117" s="472"/>
    </row>
    <row r="118" spans="1:26" s="473" customFormat="1" ht="12.75">
      <c r="A118" s="471"/>
      <c r="B118" s="471"/>
      <c r="C118" s="471"/>
      <c r="D118" s="471"/>
      <c r="E118" s="471"/>
      <c r="F118" s="472"/>
      <c r="G118" s="472"/>
      <c r="O118" s="471"/>
      <c r="P118" s="471"/>
      <c r="Q118" s="471"/>
      <c r="R118" s="471"/>
      <c r="W118" s="471"/>
      <c r="X118" s="471"/>
      <c r="Y118" s="471"/>
      <c r="Z118" s="472"/>
    </row>
    <row r="119" spans="1:26" s="473" customFormat="1" ht="12.75">
      <c r="A119" s="471"/>
      <c r="B119" s="471"/>
      <c r="C119" s="471"/>
      <c r="D119" s="471"/>
      <c r="E119" s="471"/>
      <c r="F119" s="472"/>
      <c r="G119" s="472"/>
      <c r="O119" s="471"/>
      <c r="P119" s="471"/>
      <c r="Q119" s="471"/>
      <c r="R119" s="471"/>
      <c r="W119" s="471"/>
      <c r="X119" s="471"/>
      <c r="Y119" s="471"/>
      <c r="Z119" s="472"/>
    </row>
    <row r="120" spans="1:26" s="473" customFormat="1" ht="12.75">
      <c r="A120" s="471"/>
      <c r="B120" s="471"/>
      <c r="C120" s="471"/>
      <c r="D120" s="471"/>
      <c r="E120" s="471"/>
      <c r="F120" s="472"/>
      <c r="G120" s="472"/>
      <c r="O120" s="471"/>
      <c r="P120" s="471"/>
      <c r="Q120" s="471"/>
      <c r="R120" s="471"/>
      <c r="W120" s="471"/>
      <c r="X120" s="471"/>
      <c r="Y120" s="471"/>
      <c r="Z120" s="472"/>
    </row>
    <row r="121" spans="1:26" s="473" customFormat="1" ht="15">
      <c r="A121" s="471"/>
      <c r="B121" s="471"/>
      <c r="C121" s="471"/>
      <c r="D121" s="471"/>
      <c r="E121" s="471"/>
      <c r="F121" s="472"/>
      <c r="G121" s="472"/>
      <c r="J121" s="474"/>
      <c r="O121" s="471"/>
      <c r="P121" s="471"/>
      <c r="Q121" s="471"/>
      <c r="R121" s="471"/>
      <c r="W121" s="471"/>
      <c r="X121" s="471"/>
      <c r="Y121" s="471"/>
      <c r="Z121" s="472"/>
    </row>
    <row r="122" spans="1:26" s="473" customFormat="1" ht="15">
      <c r="A122" s="471"/>
      <c r="B122" s="471"/>
      <c r="C122" s="471"/>
      <c r="D122" s="471"/>
      <c r="E122" s="471"/>
      <c r="F122" s="472"/>
      <c r="G122" s="472"/>
      <c r="J122" s="474"/>
      <c r="O122" s="471"/>
      <c r="P122" s="471"/>
      <c r="Q122" s="471"/>
      <c r="R122" s="471"/>
      <c r="W122" s="471"/>
      <c r="X122" s="471"/>
      <c r="Y122" s="471"/>
      <c r="Z122" s="472"/>
    </row>
    <row r="123" spans="1:26" s="473" customFormat="1" ht="15">
      <c r="A123" s="471"/>
      <c r="B123" s="471"/>
      <c r="C123" s="471"/>
      <c r="D123" s="471"/>
      <c r="E123" s="471"/>
      <c r="F123" s="472"/>
      <c r="G123" s="472"/>
      <c r="J123" s="474"/>
      <c r="O123" s="471"/>
      <c r="P123" s="471"/>
      <c r="Q123" s="471"/>
      <c r="R123" s="471"/>
      <c r="W123" s="471"/>
      <c r="X123" s="471"/>
      <c r="Y123" s="471"/>
      <c r="Z123" s="472"/>
    </row>
    <row r="124" spans="1:26" s="473" customFormat="1" ht="15">
      <c r="A124" s="471"/>
      <c r="B124" s="471"/>
      <c r="C124" s="471"/>
      <c r="D124" s="471"/>
      <c r="E124" s="471"/>
      <c r="F124" s="472"/>
      <c r="G124" s="472"/>
      <c r="J124" s="474"/>
      <c r="O124" s="471"/>
      <c r="P124" s="471"/>
      <c r="Q124" s="471"/>
      <c r="R124" s="471"/>
      <c r="W124" s="471"/>
      <c r="X124" s="471"/>
      <c r="Y124" s="471"/>
      <c r="Z124" s="472"/>
    </row>
    <row r="125" spans="1:26" s="473" customFormat="1" ht="12.75">
      <c r="A125" s="471"/>
      <c r="B125" s="471"/>
      <c r="C125" s="471"/>
      <c r="D125" s="471"/>
      <c r="E125" s="471"/>
      <c r="F125" s="472"/>
      <c r="G125" s="472"/>
      <c r="O125" s="471"/>
      <c r="P125" s="471"/>
      <c r="Q125" s="471"/>
      <c r="R125" s="471"/>
      <c r="W125" s="471"/>
      <c r="X125" s="471"/>
      <c r="Y125" s="471"/>
      <c r="Z125" s="472"/>
    </row>
    <row r="126" spans="1:26" s="473" customFormat="1" ht="12.75">
      <c r="A126" s="471"/>
      <c r="B126" s="471"/>
      <c r="C126" s="471"/>
      <c r="D126" s="471"/>
      <c r="E126" s="471"/>
      <c r="F126" s="472"/>
      <c r="G126" s="472"/>
      <c r="O126" s="471"/>
      <c r="P126" s="471"/>
      <c r="Q126" s="471"/>
      <c r="R126" s="471"/>
      <c r="W126" s="471"/>
      <c r="X126" s="471"/>
      <c r="Y126" s="471"/>
      <c r="Z126" s="472"/>
    </row>
    <row r="127" spans="1:26" s="473" customFormat="1" ht="12.75">
      <c r="A127" s="471"/>
      <c r="B127" s="471"/>
      <c r="C127" s="471"/>
      <c r="D127" s="471"/>
      <c r="E127" s="471"/>
      <c r="F127" s="472"/>
      <c r="G127" s="472"/>
      <c r="O127" s="471"/>
      <c r="P127" s="471"/>
      <c r="Q127" s="471"/>
      <c r="R127" s="471"/>
      <c r="W127" s="471"/>
      <c r="X127" s="471"/>
      <c r="Y127" s="471"/>
      <c r="Z127" s="472"/>
    </row>
    <row r="128" spans="1:26" s="473" customFormat="1" ht="15">
      <c r="A128" s="471"/>
      <c r="B128" s="471"/>
      <c r="C128" s="471"/>
      <c r="D128" s="471"/>
      <c r="E128" s="471"/>
      <c r="F128" s="472"/>
      <c r="G128" s="472"/>
      <c r="J128" s="474"/>
      <c r="O128" s="471"/>
      <c r="P128" s="471"/>
      <c r="Q128" s="471"/>
      <c r="R128" s="471"/>
      <c r="W128" s="471"/>
      <c r="X128" s="471"/>
      <c r="Y128" s="471"/>
      <c r="Z128" s="472"/>
    </row>
    <row r="129" spans="1:26" s="473" customFormat="1" ht="12.75">
      <c r="A129" s="471"/>
      <c r="B129" s="471"/>
      <c r="C129" s="471"/>
      <c r="D129" s="471"/>
      <c r="E129" s="471"/>
      <c r="F129" s="472"/>
      <c r="G129" s="472"/>
      <c r="O129" s="471"/>
      <c r="P129" s="471"/>
      <c r="Q129" s="471"/>
      <c r="R129" s="471"/>
      <c r="W129" s="471"/>
      <c r="X129" s="471"/>
      <c r="Y129" s="471"/>
      <c r="Z129" s="472"/>
    </row>
    <row r="130" spans="1:26" s="473" customFormat="1" ht="12.75">
      <c r="A130" s="471"/>
      <c r="B130" s="471"/>
      <c r="C130" s="471"/>
      <c r="D130" s="471"/>
      <c r="E130" s="471"/>
      <c r="F130" s="472"/>
      <c r="G130" s="472"/>
      <c r="O130" s="471"/>
      <c r="P130" s="471"/>
      <c r="Q130" s="471"/>
      <c r="R130" s="471"/>
      <c r="W130" s="471"/>
      <c r="X130" s="471"/>
      <c r="Y130" s="471"/>
      <c r="Z130" s="472"/>
    </row>
    <row r="131" spans="1:26" s="473" customFormat="1" ht="12.75">
      <c r="A131" s="471"/>
      <c r="B131" s="471"/>
      <c r="C131" s="471"/>
      <c r="D131" s="472"/>
      <c r="O131" s="471"/>
      <c r="P131" s="471"/>
      <c r="Q131" s="471"/>
      <c r="R131" s="472"/>
      <c r="S131" s="472"/>
    </row>
    <row r="132" spans="1:26" s="473" customFormat="1" ht="12.75">
      <c r="A132" s="471"/>
      <c r="B132" s="471"/>
      <c r="C132" s="471"/>
      <c r="D132" s="472"/>
      <c r="O132" s="471"/>
      <c r="P132" s="471"/>
      <c r="Q132" s="471"/>
      <c r="R132" s="472"/>
      <c r="S132" s="472"/>
    </row>
    <row r="133" spans="1:26" s="473" customFormat="1" ht="12.75">
      <c r="A133" s="471"/>
      <c r="B133" s="471"/>
      <c r="C133" s="471"/>
      <c r="D133" s="472"/>
      <c r="O133" s="471"/>
      <c r="P133" s="471"/>
      <c r="Q133" s="471"/>
      <c r="R133" s="472"/>
    </row>
    <row r="134" spans="1:26" s="473" customFormat="1" ht="12.75">
      <c r="A134" s="471"/>
      <c r="B134" s="471"/>
      <c r="C134" s="471"/>
      <c r="D134" s="472"/>
      <c r="O134" s="471"/>
      <c r="P134" s="471"/>
      <c r="Q134" s="471"/>
      <c r="R134" s="472"/>
    </row>
    <row r="135" spans="1:26" s="473" customFormat="1" ht="12.75">
      <c r="A135" s="471"/>
      <c r="B135" s="471"/>
      <c r="C135" s="471"/>
      <c r="D135" s="472"/>
      <c r="O135" s="471"/>
      <c r="P135" s="471"/>
      <c r="Q135" s="471"/>
      <c r="R135" s="472"/>
    </row>
    <row r="136" spans="1:26" s="473" customFormat="1" ht="12.75">
      <c r="A136" s="471"/>
      <c r="B136" s="471"/>
      <c r="C136" s="471"/>
      <c r="D136" s="472"/>
      <c r="O136" s="471"/>
      <c r="P136" s="471"/>
      <c r="Q136" s="471"/>
      <c r="R136" s="472"/>
    </row>
    <row r="137" spans="1:26" s="473" customFormat="1" ht="12.75">
      <c r="A137" s="471"/>
      <c r="B137" s="471"/>
      <c r="C137" s="471"/>
      <c r="D137" s="472"/>
      <c r="O137" s="471"/>
      <c r="P137" s="471"/>
      <c r="Q137" s="471"/>
      <c r="R137" s="472"/>
    </row>
    <row r="138" spans="1:26" s="473" customFormat="1" ht="12.75">
      <c r="A138" s="471"/>
      <c r="B138" s="471"/>
      <c r="C138" s="471"/>
      <c r="D138" s="472"/>
      <c r="O138" s="471"/>
      <c r="P138" s="471"/>
      <c r="Q138" s="471"/>
      <c r="R138" s="472"/>
    </row>
    <row r="139" spans="1:26" s="477" customFormat="1" ht="12.75">
      <c r="A139" s="475"/>
      <c r="B139" s="475"/>
      <c r="C139" s="475"/>
      <c r="D139" s="476"/>
      <c r="O139" s="475"/>
      <c r="P139" s="475"/>
      <c r="Q139" s="475"/>
      <c r="R139" s="476"/>
    </row>
    <row r="140" spans="1:26" s="477" customFormat="1" ht="12.75">
      <c r="A140" s="475"/>
      <c r="B140" s="475"/>
      <c r="C140" s="475"/>
      <c r="D140" s="476"/>
      <c r="O140" s="475"/>
      <c r="P140" s="475"/>
      <c r="Q140" s="475"/>
      <c r="R140" s="476"/>
    </row>
    <row r="141" spans="1:26" s="477" customFormat="1" ht="12.75">
      <c r="A141" s="475"/>
      <c r="B141" s="475"/>
      <c r="C141" s="475"/>
      <c r="D141" s="476"/>
      <c r="O141" s="475"/>
      <c r="P141" s="475"/>
      <c r="Q141" s="475"/>
      <c r="R141" s="476"/>
    </row>
    <row r="142" spans="1:26" s="477" customFormat="1" ht="12.75">
      <c r="A142" s="475"/>
      <c r="B142" s="475"/>
      <c r="C142" s="475"/>
      <c r="D142" s="476"/>
      <c r="O142" s="475"/>
      <c r="P142" s="475"/>
      <c r="Q142" s="475"/>
      <c r="R142" s="476"/>
    </row>
    <row r="143" spans="1:26" s="477" customFormat="1" ht="12.75">
      <c r="A143" s="475"/>
      <c r="B143" s="475"/>
      <c r="C143" s="475"/>
      <c r="D143" s="476"/>
      <c r="O143" s="475"/>
      <c r="P143" s="475"/>
      <c r="Q143" s="475"/>
      <c r="R143" s="476"/>
    </row>
    <row r="144" spans="1:26" s="477" customFormat="1" ht="12.75">
      <c r="A144" s="475"/>
      <c r="B144" s="475"/>
      <c r="C144" s="475"/>
      <c r="D144" s="476"/>
      <c r="O144" s="475"/>
      <c r="P144" s="475"/>
      <c r="Q144" s="475"/>
      <c r="R144" s="476"/>
    </row>
    <row r="145" spans="1:18" s="477" customFormat="1" ht="12.75">
      <c r="A145" s="475"/>
      <c r="B145" s="475"/>
      <c r="C145" s="475"/>
      <c r="D145" s="476"/>
      <c r="O145" s="475"/>
      <c r="P145" s="475"/>
      <c r="Q145" s="475"/>
      <c r="R145" s="476"/>
    </row>
    <row r="146" spans="1:18" s="477" customFormat="1" ht="12.75">
      <c r="A146" s="475"/>
      <c r="B146" s="475"/>
      <c r="C146" s="475"/>
      <c r="D146" s="476"/>
      <c r="O146" s="475"/>
      <c r="P146" s="475"/>
      <c r="Q146" s="475"/>
      <c r="R146" s="476"/>
    </row>
    <row r="147" spans="1:18" s="477" customFormat="1" ht="12.75">
      <c r="A147" s="475"/>
      <c r="B147" s="475"/>
      <c r="C147" s="475"/>
      <c r="D147" s="476"/>
      <c r="O147" s="475"/>
      <c r="P147" s="475"/>
      <c r="Q147" s="475"/>
      <c r="R147" s="476"/>
    </row>
    <row r="148" spans="1:18" s="477" customFormat="1" ht="12.75">
      <c r="A148" s="475"/>
      <c r="B148" s="475"/>
      <c r="C148" s="475"/>
      <c r="D148" s="476"/>
      <c r="O148" s="475"/>
      <c r="P148" s="475"/>
      <c r="Q148" s="475"/>
      <c r="R148" s="476"/>
    </row>
    <row r="149" spans="1:18" s="477" customFormat="1" ht="12.75">
      <c r="A149" s="475"/>
      <c r="B149" s="475"/>
      <c r="C149" s="475"/>
      <c r="D149" s="476"/>
      <c r="O149" s="475"/>
      <c r="P149" s="475"/>
      <c r="Q149" s="475"/>
      <c r="R149" s="476"/>
    </row>
    <row r="150" spans="1:18" s="477" customFormat="1" ht="12.75">
      <c r="A150" s="475"/>
      <c r="B150" s="475"/>
      <c r="C150" s="475"/>
      <c r="D150" s="476"/>
      <c r="O150" s="475"/>
      <c r="P150" s="475"/>
      <c r="Q150" s="475"/>
      <c r="R150" s="476"/>
    </row>
    <row r="151" spans="1:18" s="477" customFormat="1" ht="12.75">
      <c r="A151" s="475"/>
      <c r="B151" s="475"/>
      <c r="C151" s="475"/>
      <c r="D151" s="476"/>
      <c r="O151" s="475"/>
      <c r="P151" s="475"/>
      <c r="Q151" s="475"/>
      <c r="R151" s="476"/>
    </row>
    <row r="152" spans="1:18" s="477" customFormat="1" ht="12.75">
      <c r="A152" s="475"/>
      <c r="B152" s="475"/>
      <c r="C152" s="475"/>
      <c r="D152" s="476"/>
      <c r="O152" s="475"/>
      <c r="P152" s="475"/>
      <c r="Q152" s="475"/>
      <c r="R152" s="476"/>
    </row>
    <row r="153" spans="1:18" s="477" customFormat="1" ht="12.75">
      <c r="A153" s="475"/>
      <c r="B153" s="475"/>
      <c r="C153" s="475"/>
      <c r="D153" s="476"/>
      <c r="O153" s="475"/>
      <c r="P153" s="475"/>
      <c r="Q153" s="475"/>
      <c r="R153" s="476"/>
    </row>
    <row r="154" spans="1:18" s="477" customFormat="1" ht="12.75">
      <c r="A154" s="475"/>
      <c r="B154" s="475"/>
      <c r="C154" s="475"/>
      <c r="D154" s="476"/>
      <c r="O154" s="475"/>
      <c r="P154" s="475"/>
      <c r="Q154" s="475"/>
      <c r="R154" s="476"/>
    </row>
    <row r="155" spans="1:18" s="477" customFormat="1" ht="12.75">
      <c r="A155" s="475"/>
      <c r="B155" s="475"/>
      <c r="C155" s="475"/>
      <c r="D155" s="476"/>
      <c r="O155" s="475"/>
      <c r="P155" s="475"/>
      <c r="Q155" s="475"/>
      <c r="R155" s="476"/>
    </row>
    <row r="156" spans="1:18" s="477" customFormat="1" ht="12.75">
      <c r="A156" s="475"/>
      <c r="B156" s="475"/>
      <c r="C156" s="475"/>
      <c r="D156" s="476"/>
      <c r="O156" s="475"/>
      <c r="P156" s="475"/>
      <c r="Q156" s="475"/>
      <c r="R156" s="476"/>
    </row>
  </sheetData>
  <mergeCells count="70">
    <mergeCell ref="Y5:Y6"/>
    <mergeCell ref="V5:V6"/>
    <mergeCell ref="W5:W6"/>
    <mergeCell ref="S3:Y3"/>
    <mergeCell ref="S4:Y4"/>
    <mergeCell ref="I1:N1"/>
    <mergeCell ref="W1:AB1"/>
    <mergeCell ref="Z4:Z6"/>
    <mergeCell ref="AA4:AA6"/>
    <mergeCell ref="AB4:AB6"/>
    <mergeCell ref="T5:T6"/>
    <mergeCell ref="U5:U6"/>
    <mergeCell ref="L5:L6"/>
    <mergeCell ref="M5:M6"/>
    <mergeCell ref="X5:X6"/>
    <mergeCell ref="F3:N3"/>
    <mergeCell ref="O3:Q6"/>
    <mergeCell ref="F4:F6"/>
    <mergeCell ref="G5:G6"/>
    <mergeCell ref="H5:H6"/>
    <mergeCell ref="G4:N4"/>
    <mergeCell ref="I5:I6"/>
    <mergeCell ref="A8:C8"/>
    <mergeCell ref="O8:Q8"/>
    <mergeCell ref="N5:N6"/>
    <mergeCell ref="S5:S6"/>
    <mergeCell ref="J5:J6"/>
    <mergeCell ref="K5:K6"/>
    <mergeCell ref="A7:C7"/>
    <mergeCell ref="O7:Q7"/>
    <mergeCell ref="A3:C6"/>
    <mergeCell ref="E3:E6"/>
    <mergeCell ref="A11:C11"/>
    <mergeCell ref="O11:Q11"/>
    <mergeCell ref="A12:C12"/>
    <mergeCell ref="O12:Q12"/>
    <mergeCell ref="A9:C9"/>
    <mergeCell ref="O9:Q9"/>
    <mergeCell ref="A10:C10"/>
    <mergeCell ref="O10:Q10"/>
    <mergeCell ref="A13:C13"/>
    <mergeCell ref="O13:Q13"/>
    <mergeCell ref="A14:C14"/>
    <mergeCell ref="O14:Q14"/>
    <mergeCell ref="O42:Q42"/>
    <mergeCell ref="A21:C21"/>
    <mergeCell ref="O16:Q16"/>
    <mergeCell ref="A17:C17"/>
    <mergeCell ref="O17:Q17"/>
    <mergeCell ref="O24:Q24"/>
    <mergeCell ref="O19:Q19"/>
    <mergeCell ref="O21:Q21"/>
    <mergeCell ref="A23:C23"/>
    <mergeCell ref="O23:Q23"/>
    <mergeCell ref="O53:Q53"/>
    <mergeCell ref="A15:C15"/>
    <mergeCell ref="O15:Q15"/>
    <mergeCell ref="O31:Q31"/>
    <mergeCell ref="A24:C24"/>
    <mergeCell ref="A20:C20"/>
    <mergeCell ref="O20:Q20"/>
    <mergeCell ref="A18:C18"/>
    <mergeCell ref="O18:Q18"/>
    <mergeCell ref="A31:C31"/>
    <mergeCell ref="A42:C42"/>
    <mergeCell ref="A22:C22"/>
    <mergeCell ref="O22:Q22"/>
    <mergeCell ref="A53:C53"/>
    <mergeCell ref="A16:C16"/>
    <mergeCell ref="A19:C19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3" manualBreakCount="3">
    <brk id="8" max="58" man="1"/>
    <brk id="14" max="58" man="1"/>
    <brk id="22" max="58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X197"/>
  <sheetViews>
    <sheetView view="pageBreakPreview" topLeftCell="P1" zoomScaleNormal="60" zoomScaleSheetLayoutView="100" workbookViewId="0">
      <selection activeCell="A33" sqref="A33:C33"/>
    </sheetView>
  </sheetViews>
  <sheetFormatPr defaultRowHeight="15.75"/>
  <cols>
    <col min="1" max="1" width="2.28515625" style="585" customWidth="1"/>
    <col min="2" max="2" width="15.7109375" style="585" customWidth="1"/>
    <col min="3" max="3" width="2.28515625" style="585" customWidth="1"/>
    <col min="4" max="4" width="1.7109375" style="586" customWidth="1"/>
    <col min="5" max="5" width="10.7109375" style="548" customWidth="1"/>
    <col min="6" max="6" width="13.85546875" style="160" customWidth="1"/>
    <col min="7" max="9" width="13.85546875" style="548" customWidth="1"/>
    <col min="10" max="13" width="22.85546875" style="548" customWidth="1"/>
    <col min="14" max="14" width="2.140625" style="585" customWidth="1"/>
    <col min="15" max="15" width="18.7109375" style="585" customWidth="1"/>
    <col min="16" max="16" width="2.28515625" style="585" customWidth="1"/>
    <col min="17" max="17" width="1.7109375" style="586" customWidth="1"/>
    <col min="18" max="20" width="12" style="548" customWidth="1"/>
    <col min="21" max="22" width="22" style="553" customWidth="1"/>
    <col min="23" max="26" width="22.85546875" style="548" customWidth="1"/>
    <col min="27" max="27" width="9.140625" style="554"/>
    <col min="28" max="31" width="9.140625" style="548"/>
    <col min="32" max="32" width="8.5703125" style="548" bestFit="1" customWidth="1"/>
    <col min="33" max="36" width="13.5703125" style="548" bestFit="1" customWidth="1"/>
    <col min="37" max="37" width="4.85546875" style="548" bestFit="1" customWidth="1"/>
    <col min="38" max="38" width="14.85546875" style="548" bestFit="1" customWidth="1"/>
    <col min="39" max="39" width="13.5703125" style="548" bestFit="1" customWidth="1"/>
    <col min="40" max="43" width="9.140625" style="548"/>
    <col min="44" max="44" width="9.7109375" style="548" bestFit="1" customWidth="1"/>
    <col min="45" max="46" width="11" style="548" bestFit="1" customWidth="1"/>
    <col min="47" max="50" width="13.5703125" style="548" bestFit="1" customWidth="1"/>
    <col min="51" max="16384" width="9.140625" style="548"/>
  </cols>
  <sheetData>
    <row r="1" spans="1:50" s="547" customFormat="1" ht="35.1" customHeight="1">
      <c r="A1" s="542"/>
      <c r="B1" s="542"/>
      <c r="C1" s="542"/>
      <c r="D1" s="542"/>
      <c r="E1" s="542"/>
      <c r="F1" s="315"/>
      <c r="G1" s="542"/>
      <c r="H1" s="542"/>
      <c r="I1" s="543" t="s">
        <v>585</v>
      </c>
      <c r="J1" s="1213" t="s">
        <v>278</v>
      </c>
      <c r="K1" s="1213"/>
      <c r="L1" s="1213"/>
      <c r="M1" s="1213"/>
      <c r="N1" s="542"/>
      <c r="O1" s="542"/>
      <c r="P1" s="542"/>
      <c r="Q1" s="542"/>
      <c r="R1" s="542"/>
      <c r="S1" s="542"/>
      <c r="T1" s="542"/>
      <c r="U1" s="544"/>
      <c r="V1" s="543" t="s">
        <v>586</v>
      </c>
      <c r="W1" s="545" t="s">
        <v>279</v>
      </c>
      <c r="X1" s="545"/>
      <c r="Y1" s="545"/>
      <c r="Z1" s="545"/>
      <c r="AA1" s="546"/>
    </row>
    <row r="2" spans="1:50" ht="12.95" customHeight="1" thickBot="1">
      <c r="A2" s="548"/>
      <c r="B2" s="549"/>
      <c r="C2" s="549"/>
      <c r="D2" s="550"/>
      <c r="M2" s="551" t="s">
        <v>68</v>
      </c>
      <c r="N2" s="552"/>
      <c r="O2" s="549"/>
      <c r="P2" s="549"/>
      <c r="Q2" s="550"/>
      <c r="R2" s="552"/>
      <c r="S2" s="552"/>
      <c r="T2" s="552"/>
      <c r="Z2" s="551" t="s">
        <v>68</v>
      </c>
    </row>
    <row r="3" spans="1:50" s="557" customFormat="1" ht="15" customHeight="1">
      <c r="A3" s="1209" t="s">
        <v>25</v>
      </c>
      <c r="B3" s="1209"/>
      <c r="C3" s="1209"/>
      <c r="D3" s="555"/>
      <c r="E3" s="1197" t="s">
        <v>167</v>
      </c>
      <c r="F3" s="1039" t="s">
        <v>354</v>
      </c>
      <c r="G3" s="1197" t="s">
        <v>21</v>
      </c>
      <c r="H3" s="1197" t="s">
        <v>82</v>
      </c>
      <c r="I3" s="1200" t="s">
        <v>212</v>
      </c>
      <c r="J3" s="1206" t="s">
        <v>213</v>
      </c>
      <c r="K3" s="1197" t="s">
        <v>169</v>
      </c>
      <c r="L3" s="1197" t="s">
        <v>184</v>
      </c>
      <c r="M3" s="1197" t="s">
        <v>49</v>
      </c>
      <c r="N3" s="1209" t="s">
        <v>25</v>
      </c>
      <c r="O3" s="1209"/>
      <c r="P3" s="1209"/>
      <c r="Q3" s="556"/>
      <c r="R3" s="1199" t="s">
        <v>481</v>
      </c>
      <c r="S3" s="1199"/>
      <c r="T3" s="1199"/>
      <c r="U3" s="1203" t="s">
        <v>848</v>
      </c>
      <c r="V3" s="1203" t="s">
        <v>849</v>
      </c>
      <c r="W3" s="1206" t="s">
        <v>50</v>
      </c>
      <c r="X3" s="1039" t="s">
        <v>51</v>
      </c>
      <c r="Y3" s="1197" t="s">
        <v>52</v>
      </c>
      <c r="Z3" s="1200" t="s">
        <v>353</v>
      </c>
    </row>
    <row r="4" spans="1:50" s="557" customFormat="1" ht="15" customHeight="1">
      <c r="A4" s="1210"/>
      <c r="B4" s="1210"/>
      <c r="C4" s="1210"/>
      <c r="D4" s="558"/>
      <c r="E4" s="1198"/>
      <c r="F4" s="1040"/>
      <c r="G4" s="1198"/>
      <c r="H4" s="1198"/>
      <c r="I4" s="1202"/>
      <c r="J4" s="1208"/>
      <c r="K4" s="1198"/>
      <c r="L4" s="1198"/>
      <c r="M4" s="1198"/>
      <c r="N4" s="1210"/>
      <c r="O4" s="1210"/>
      <c r="P4" s="1210"/>
      <c r="Q4" s="559"/>
      <c r="R4" s="1214"/>
      <c r="S4" s="1214"/>
      <c r="T4" s="1214"/>
      <c r="U4" s="1204"/>
      <c r="V4" s="1204"/>
      <c r="W4" s="1207"/>
      <c r="X4" s="1040"/>
      <c r="Y4" s="1198"/>
      <c r="Z4" s="1201"/>
    </row>
    <row r="5" spans="1:50" s="558" customFormat="1" ht="48.75" customHeight="1">
      <c r="A5" s="1211"/>
      <c r="B5" s="1211"/>
      <c r="C5" s="1211"/>
      <c r="D5" s="560"/>
      <c r="E5" s="1199"/>
      <c r="F5" s="1041"/>
      <c r="G5" s="1199"/>
      <c r="H5" s="1199"/>
      <c r="I5" s="561" t="s">
        <v>55</v>
      </c>
      <c r="J5" s="562" t="s">
        <v>53</v>
      </c>
      <c r="K5" s="1199"/>
      <c r="L5" s="1199"/>
      <c r="M5" s="1199"/>
      <c r="N5" s="1211"/>
      <c r="O5" s="1211"/>
      <c r="P5" s="1211"/>
      <c r="Q5" s="563"/>
      <c r="R5" s="564" t="s">
        <v>482</v>
      </c>
      <c r="S5" s="564" t="s">
        <v>483</v>
      </c>
      <c r="T5" s="564" t="s">
        <v>484</v>
      </c>
      <c r="U5" s="1205"/>
      <c r="V5" s="1205"/>
      <c r="W5" s="1208"/>
      <c r="X5" s="1041"/>
      <c r="Y5" s="1199"/>
      <c r="Z5" s="1202"/>
    </row>
    <row r="6" spans="1:50" s="569" customFormat="1" ht="24.6" hidden="1" customHeight="1">
      <c r="A6" s="1212" t="s">
        <v>214</v>
      </c>
      <c r="B6" s="1212"/>
      <c r="C6" s="1212"/>
      <c r="D6" s="565"/>
      <c r="E6" s="178">
        <v>15868</v>
      </c>
      <c r="F6" s="50"/>
      <c r="G6" s="183">
        <v>38000283</v>
      </c>
      <c r="H6" s="183">
        <v>14880553</v>
      </c>
      <c r="I6" s="183">
        <v>14414416</v>
      </c>
      <c r="J6" s="183">
        <v>14269542</v>
      </c>
      <c r="K6" s="183">
        <v>16883181</v>
      </c>
      <c r="L6" s="183">
        <v>55706999</v>
      </c>
      <c r="M6" s="183">
        <v>11504050</v>
      </c>
      <c r="N6" s="1212" t="s">
        <v>214</v>
      </c>
      <c r="O6" s="1212"/>
      <c r="P6" s="1212"/>
      <c r="Q6" s="22"/>
      <c r="R6" s="566">
        <v>18.899999999999999</v>
      </c>
      <c r="S6" s="566"/>
      <c r="T6" s="566"/>
      <c r="U6" s="567">
        <v>41.92</v>
      </c>
      <c r="V6" s="567">
        <v>94.56</v>
      </c>
      <c r="W6" s="183">
        <v>8469278</v>
      </c>
      <c r="X6" s="183">
        <v>34947120</v>
      </c>
      <c r="Y6" s="183">
        <v>33164217</v>
      </c>
      <c r="Z6" s="183">
        <v>36373904</v>
      </c>
      <c r="AA6" s="568"/>
    </row>
    <row r="7" spans="1:50" s="569" customFormat="1" ht="24.6" hidden="1" customHeight="1">
      <c r="A7" s="1196" t="s">
        <v>215</v>
      </c>
      <c r="B7" s="1196"/>
      <c r="C7" s="1196"/>
      <c r="D7" s="565"/>
      <c r="E7" s="182">
        <v>15359.729863485445</v>
      </c>
      <c r="F7" s="50"/>
      <c r="G7" s="183">
        <v>32226756</v>
      </c>
      <c r="H7" s="183">
        <v>10087914</v>
      </c>
      <c r="I7" s="183">
        <v>9627870</v>
      </c>
      <c r="J7" s="183">
        <v>9484193</v>
      </c>
      <c r="K7" s="183">
        <v>17277708</v>
      </c>
      <c r="L7" s="183">
        <v>78915637</v>
      </c>
      <c r="M7" s="183">
        <v>12322412</v>
      </c>
      <c r="N7" s="1196" t="s">
        <v>215</v>
      </c>
      <c r="O7" s="1196"/>
      <c r="P7" s="1196"/>
      <c r="Q7" s="22"/>
      <c r="R7" s="566">
        <v>16</v>
      </c>
      <c r="S7" s="566"/>
      <c r="T7" s="566"/>
      <c r="U7" s="567">
        <v>59.76</v>
      </c>
      <c r="V7" s="567">
        <v>90.97</v>
      </c>
      <c r="W7" s="183">
        <v>8025685</v>
      </c>
      <c r="X7" s="183">
        <v>32649973</v>
      </c>
      <c r="Y7" s="183">
        <v>32569579</v>
      </c>
      <c r="Z7" s="183">
        <v>31897761</v>
      </c>
      <c r="AA7" s="570"/>
    </row>
    <row r="8" spans="1:50" s="569" customFormat="1" ht="24.6" hidden="1" customHeight="1">
      <c r="A8" s="1196" t="s">
        <v>216</v>
      </c>
      <c r="B8" s="1196"/>
      <c r="C8" s="1196"/>
      <c r="D8" s="565"/>
      <c r="E8" s="182">
        <v>16753</v>
      </c>
      <c r="F8" s="50"/>
      <c r="G8" s="183">
        <v>29069572.076642986</v>
      </c>
      <c r="H8" s="183">
        <v>7421640.541992479</v>
      </c>
      <c r="I8" s="183">
        <v>7118931.4749597088</v>
      </c>
      <c r="J8" s="183">
        <v>6988200.5610935353</v>
      </c>
      <c r="K8" s="278" t="s">
        <v>16</v>
      </c>
      <c r="L8" s="183">
        <v>57010888.165052943</v>
      </c>
      <c r="M8" s="183">
        <v>15098341.343795979</v>
      </c>
      <c r="N8" s="1196" t="s">
        <v>216</v>
      </c>
      <c r="O8" s="1196"/>
      <c r="P8" s="1196"/>
      <c r="Q8" s="22"/>
      <c r="R8" s="566">
        <v>13.57619530830299</v>
      </c>
      <c r="S8" s="566"/>
      <c r="T8" s="566"/>
      <c r="U8" s="567">
        <v>164.07353906762967</v>
      </c>
      <c r="V8" s="567">
        <v>135.94096579717066</v>
      </c>
      <c r="W8" s="183">
        <v>5637055.8108995399</v>
      </c>
      <c r="X8" s="183">
        <v>30230996.896078315</v>
      </c>
      <c r="Y8" s="183">
        <v>29201524.025547665</v>
      </c>
      <c r="Z8" s="183">
        <v>28838948.785292186</v>
      </c>
      <c r="AA8" s="570"/>
    </row>
    <row r="9" spans="1:50" s="569" customFormat="1" ht="19.5" hidden="1" customHeight="1">
      <c r="A9" s="1196" t="s">
        <v>217</v>
      </c>
      <c r="B9" s="1196"/>
      <c r="C9" s="1196"/>
      <c r="D9" s="565"/>
      <c r="E9" s="182">
        <v>16709.810728069348</v>
      </c>
      <c r="F9" s="50"/>
      <c r="G9" s="183">
        <v>24819993.317398824</v>
      </c>
      <c r="H9" s="183">
        <v>6975698.5134360436</v>
      </c>
      <c r="I9" s="183">
        <v>6548806.3404298052</v>
      </c>
      <c r="J9" s="183">
        <v>6417702.466510267</v>
      </c>
      <c r="K9" s="183">
        <v>14805676.077794375</v>
      </c>
      <c r="L9" s="183">
        <v>53138709.460663401</v>
      </c>
      <c r="M9" s="183">
        <v>8445820.0297598224</v>
      </c>
      <c r="N9" s="1196" t="s">
        <v>217</v>
      </c>
      <c r="O9" s="1196"/>
      <c r="P9" s="1196"/>
      <c r="Q9" s="22"/>
      <c r="R9" s="566">
        <v>13.847147503094851</v>
      </c>
      <c r="S9" s="566"/>
      <c r="T9" s="566"/>
      <c r="U9" s="567">
        <v>61.15</v>
      </c>
      <c r="V9" s="567">
        <v>78.349999999999994</v>
      </c>
      <c r="W9" s="183">
        <v>5466865</v>
      </c>
      <c r="X9" s="183">
        <v>24047011</v>
      </c>
      <c r="Y9" s="183">
        <v>25081570.798095502</v>
      </c>
      <c r="Z9" s="183">
        <v>24475804</v>
      </c>
      <c r="AA9" s="570"/>
    </row>
    <row r="10" spans="1:50" s="569" customFormat="1" ht="19.5" hidden="1" customHeight="1">
      <c r="A10" s="1196" t="s">
        <v>218</v>
      </c>
      <c r="B10" s="1196"/>
      <c r="C10" s="1196"/>
      <c r="D10" s="565"/>
      <c r="E10" s="182">
        <v>16533.995190724807</v>
      </c>
      <c r="F10" s="50"/>
      <c r="G10" s="183">
        <v>29102293.856366757</v>
      </c>
      <c r="H10" s="183">
        <v>8265246.9581146343</v>
      </c>
      <c r="I10" s="183">
        <v>7858442.3894925797</v>
      </c>
      <c r="J10" s="183">
        <v>7712526.0002924874</v>
      </c>
      <c r="K10" s="183">
        <v>17081478.033633858</v>
      </c>
      <c r="L10" s="183">
        <v>66167213.224742383</v>
      </c>
      <c r="M10" s="183">
        <v>9760846.2545314189</v>
      </c>
      <c r="N10" s="1196" t="s">
        <v>218</v>
      </c>
      <c r="O10" s="1196"/>
      <c r="P10" s="1196"/>
      <c r="Q10" s="22"/>
      <c r="R10" s="566">
        <v>13.847147503094851</v>
      </c>
      <c r="S10" s="566"/>
      <c r="T10" s="566"/>
      <c r="U10" s="567">
        <v>68.360652328271073</v>
      </c>
      <c r="V10" s="567">
        <v>84.572712609675065</v>
      </c>
      <c r="W10" s="183">
        <v>6094944.5022909548</v>
      </c>
      <c r="X10" s="183">
        <v>26861193.28509086</v>
      </c>
      <c r="Y10" s="183">
        <v>28831743.493352219</v>
      </c>
      <c r="Z10" s="183">
        <v>28796357.604535799</v>
      </c>
      <c r="AA10" s="570"/>
    </row>
    <row r="11" spans="1:50" s="569" customFormat="1" ht="19.5" hidden="1" customHeight="1">
      <c r="A11" s="1196" t="s">
        <v>219</v>
      </c>
      <c r="B11" s="1196"/>
      <c r="C11" s="1196"/>
      <c r="D11" s="565"/>
      <c r="E11" s="182">
        <v>13011.99059823642</v>
      </c>
      <c r="F11" s="50"/>
      <c r="G11" s="50">
        <v>40672262.673198916</v>
      </c>
      <c r="H11" s="50">
        <v>10792351.597330956</v>
      </c>
      <c r="I11" s="50">
        <v>10313606.368681652</v>
      </c>
      <c r="J11" s="50">
        <v>10157442.369034547</v>
      </c>
      <c r="K11" s="50">
        <v>19960205.087424122</v>
      </c>
      <c r="L11" s="50">
        <v>84883820.509927526</v>
      </c>
      <c r="M11" s="50">
        <v>11015532.111912977</v>
      </c>
      <c r="N11" s="1196" t="s">
        <v>219</v>
      </c>
      <c r="O11" s="1196"/>
      <c r="P11" s="1196"/>
      <c r="Q11" s="22"/>
      <c r="R11" s="566">
        <v>14.903616465171332</v>
      </c>
      <c r="S11" s="566"/>
      <c r="T11" s="566"/>
      <c r="U11" s="394">
        <v>58.440175409068338</v>
      </c>
      <c r="V11" s="394">
        <v>92.121796485387435</v>
      </c>
      <c r="W11" s="50">
        <v>8039996.3683346724</v>
      </c>
      <c r="X11" s="50">
        <v>36036883.255956419</v>
      </c>
      <c r="Y11" s="50">
        <v>38156267.566526264</v>
      </c>
      <c r="Z11" s="50">
        <v>40418461.932847165</v>
      </c>
      <c r="AA11" s="570"/>
    </row>
    <row r="12" spans="1:50" s="569" customFormat="1" ht="19.5" hidden="1" customHeight="1">
      <c r="A12" s="1196" t="s">
        <v>220</v>
      </c>
      <c r="B12" s="1196"/>
      <c r="C12" s="1196"/>
      <c r="D12" s="565"/>
      <c r="E12" s="182">
        <v>12681.999974313834</v>
      </c>
      <c r="F12" s="50"/>
      <c r="G12" s="50">
        <v>43572072.339658655</v>
      </c>
      <c r="H12" s="50">
        <v>11126542.005419679</v>
      </c>
      <c r="I12" s="50">
        <v>10601341.314587303</v>
      </c>
      <c r="J12" s="50">
        <v>10414175.687696068</v>
      </c>
      <c r="K12" s="50">
        <v>21442343.416419532</v>
      </c>
      <c r="L12" s="50">
        <v>87573289.677770346</v>
      </c>
      <c r="M12" s="50">
        <v>11777836.200894887</v>
      </c>
      <c r="N12" s="1196" t="s">
        <v>220</v>
      </c>
      <c r="O12" s="1196"/>
      <c r="P12" s="1196"/>
      <c r="Q12" s="22"/>
      <c r="R12" s="571">
        <v>13.100477577883749</v>
      </c>
      <c r="S12" s="571"/>
      <c r="T12" s="571"/>
      <c r="U12" s="394">
        <v>90.247757722919943</v>
      </c>
      <c r="V12" s="394">
        <v>97.045204296512836</v>
      </c>
      <c r="W12" s="50">
        <v>7963101.510900951</v>
      </c>
      <c r="X12" s="50">
        <v>39498517.644465148</v>
      </c>
      <c r="Y12" s="50">
        <v>41772861.846913978</v>
      </c>
      <c r="Z12" s="50">
        <v>42917264.444858715</v>
      </c>
      <c r="AA12" s="570"/>
    </row>
    <row r="13" spans="1:50" s="569" customFormat="1" ht="18.600000000000001" hidden="1" customHeight="1">
      <c r="A13" s="1196" t="s">
        <v>221</v>
      </c>
      <c r="B13" s="1196"/>
      <c r="C13" s="1196"/>
      <c r="D13" s="565"/>
      <c r="E13" s="182">
        <v>12737</v>
      </c>
      <c r="F13" s="185" t="s">
        <v>400</v>
      </c>
      <c r="G13" s="50">
        <f>AG13/12.737</f>
        <v>47259483.913721323</v>
      </c>
      <c r="H13" s="50">
        <f>AH13/12.737</f>
        <v>13574827.144921239</v>
      </c>
      <c r="I13" s="50">
        <f>AI13/12.737</f>
        <v>13062430.544395834</v>
      </c>
      <c r="J13" s="50">
        <f>AJ13/12.737</f>
        <v>12871699.04661341</v>
      </c>
      <c r="K13" s="185" t="s">
        <v>400</v>
      </c>
      <c r="L13" s="50">
        <f>AL13/12.737</f>
        <v>142431770.12462345</v>
      </c>
      <c r="M13" s="50">
        <f>AM13/12.737</f>
        <v>12961093.194887342</v>
      </c>
      <c r="N13" s="1196" t="s">
        <v>221</v>
      </c>
      <c r="O13" s="1196"/>
      <c r="P13" s="1196"/>
      <c r="Q13" s="22"/>
      <c r="R13" s="571">
        <f>AR13/12737</f>
        <v>12.240656488573869</v>
      </c>
      <c r="S13" s="185" t="s">
        <v>400</v>
      </c>
      <c r="T13" s="185" t="s">
        <v>400</v>
      </c>
      <c r="U13" s="394">
        <f>AS13/12737</f>
        <v>131.52585555764125</v>
      </c>
      <c r="V13" s="394">
        <f>AT13/12737</f>
        <v>127.80136291986295</v>
      </c>
      <c r="W13" s="50">
        <f>AU13/12.737</f>
        <v>7929324.4792687837</v>
      </c>
      <c r="X13" s="50">
        <f>AV13/12.737</f>
        <v>43826792.517200515</v>
      </c>
      <c r="Y13" s="50">
        <f>AW13/12.737</f>
        <v>42144515.372293949</v>
      </c>
      <c r="Z13" s="50">
        <f>AX13/12.737</f>
        <v>46621288.660913199</v>
      </c>
      <c r="AA13" s="570"/>
      <c r="AB13" s="1045" t="s">
        <v>18</v>
      </c>
      <c r="AC13" s="1045"/>
      <c r="AD13" s="1045"/>
      <c r="AE13" s="2"/>
      <c r="AF13" s="50">
        <v>12737</v>
      </c>
      <c r="AG13" s="50">
        <v>601944046.60906851</v>
      </c>
      <c r="AH13" s="50">
        <v>172902573.34486184</v>
      </c>
      <c r="AI13" s="50">
        <v>166376177.84396973</v>
      </c>
      <c r="AJ13" s="50">
        <v>163946830.756715</v>
      </c>
      <c r="AK13" s="50" t="s">
        <v>148</v>
      </c>
      <c r="AL13" s="50">
        <v>1814153456.0773289</v>
      </c>
      <c r="AM13" s="50">
        <v>165085444.02328008</v>
      </c>
      <c r="AN13" s="1045" t="s">
        <v>18</v>
      </c>
      <c r="AO13" s="1045"/>
      <c r="AP13" s="1045"/>
      <c r="AQ13" s="2"/>
      <c r="AR13" s="50">
        <v>155909.24169496537</v>
      </c>
      <c r="AS13" s="50">
        <v>1675244.8222376767</v>
      </c>
      <c r="AT13" s="50">
        <v>1627805.9595102945</v>
      </c>
      <c r="AU13" s="50">
        <v>100995805.8924465</v>
      </c>
      <c r="AV13" s="50">
        <v>558221856.29158294</v>
      </c>
      <c r="AW13" s="50">
        <v>536794692.29690802</v>
      </c>
      <c r="AX13" s="50">
        <v>593815353.6740514</v>
      </c>
    </row>
    <row r="14" spans="1:50" s="569" customFormat="1" ht="18.600000000000001" hidden="1" customHeight="1">
      <c r="A14" s="1196" t="s">
        <v>222</v>
      </c>
      <c r="B14" s="1196"/>
      <c r="C14" s="1196"/>
      <c r="D14" s="565"/>
      <c r="E14" s="182">
        <v>13442</v>
      </c>
      <c r="F14" s="185" t="s">
        <v>761</v>
      </c>
      <c r="G14" s="50">
        <v>42939979.182363406</v>
      </c>
      <c r="H14" s="50">
        <v>9829135.2239819821</v>
      </c>
      <c r="I14" s="50">
        <v>9358780.7247106209</v>
      </c>
      <c r="J14" s="50">
        <v>9154501.6172999758</v>
      </c>
      <c r="K14" s="50">
        <v>22456195.072108354</v>
      </c>
      <c r="L14" s="50">
        <v>138244500.80078667</v>
      </c>
      <c r="M14" s="50">
        <v>11921681.545171928</v>
      </c>
      <c r="N14" s="1196" t="s">
        <v>222</v>
      </c>
      <c r="O14" s="1196"/>
      <c r="P14" s="1196"/>
      <c r="Q14" s="22"/>
      <c r="R14" s="571">
        <v>10.831309840344083</v>
      </c>
      <c r="S14" s="185" t="s">
        <v>761</v>
      </c>
      <c r="T14" s="185" t="s">
        <v>761</v>
      </c>
      <c r="U14" s="394">
        <v>113.26823231784209</v>
      </c>
      <c r="V14" s="394">
        <v>129.80041048940825</v>
      </c>
      <c r="W14" s="50">
        <v>6822570.1342531946</v>
      </c>
      <c r="X14" s="50">
        <v>42281520.22431957</v>
      </c>
      <c r="Y14" s="50">
        <v>41212179.990529448</v>
      </c>
      <c r="Z14" s="50">
        <v>42139700.34691707</v>
      </c>
      <c r="AA14" s="570"/>
    </row>
    <row r="15" spans="1:50" s="569" customFormat="1" ht="18.75" hidden="1" customHeight="1">
      <c r="A15" s="1196" t="s">
        <v>223</v>
      </c>
      <c r="B15" s="1196"/>
      <c r="C15" s="1196"/>
      <c r="D15" s="22"/>
      <c r="E15" s="50">
        <v>13388.599999999908</v>
      </c>
      <c r="F15" s="185" t="s">
        <v>761</v>
      </c>
      <c r="G15" s="183">
        <f>('1'!G16/'1'!$E$16)*1000</f>
        <v>44155190.766599782</v>
      </c>
      <c r="H15" s="183">
        <f>('1'!H16/'1'!$E$16)*1000</f>
        <v>9004430.1931582335</v>
      </c>
      <c r="I15" s="183">
        <f>('1'!I16/'1'!$E$16)*1000</f>
        <v>8587820.6020268314</v>
      </c>
      <c r="J15" s="183">
        <f>('1'!J16/'1'!$E$16)*1000</f>
        <v>8427731.5318030715</v>
      </c>
      <c r="K15" s="183">
        <f>('1'!K16/'1'!$E$16)*1000</f>
        <v>21797162.505395111</v>
      </c>
      <c r="L15" s="183">
        <f>('1'!L16/'1'!$E$16)*1000</f>
        <v>120770471.13732949</v>
      </c>
      <c r="M15" s="183">
        <f>('1'!M16/'1'!$E$16)*1000</f>
        <v>12226858.972444175</v>
      </c>
      <c r="N15" s="1196" t="s">
        <v>223</v>
      </c>
      <c r="O15" s="1196"/>
      <c r="P15" s="1196"/>
      <c r="Q15" s="22"/>
      <c r="R15" s="566">
        <f>('1'!R16/'1'!$E$16)</f>
        <v>10.332716066932209</v>
      </c>
      <c r="S15" s="185" t="s">
        <v>761</v>
      </c>
      <c r="T15" s="185" t="s">
        <v>761</v>
      </c>
      <c r="U15" s="567">
        <f>('1'!U16/'1'!$E$16)</f>
        <v>112.45681335526096</v>
      </c>
      <c r="V15" s="567">
        <f>('1'!V16/'1'!$E$16)</f>
        <v>123.02323353233747</v>
      </c>
      <c r="W15" s="183">
        <f>('1'!W16/'1'!$E$16)*1000</f>
        <v>6206733.0816315329</v>
      </c>
      <c r="X15" s="183">
        <f>('1'!X16/'1'!$E$16)*1000</f>
        <v>41438903.097240709</v>
      </c>
      <c r="Y15" s="183">
        <f>('1'!Y16/'1'!$E$16)*1000</f>
        <v>41831884.227947295</v>
      </c>
      <c r="Z15" s="183">
        <f>('1'!Z16/'1'!$E$16)*1000</f>
        <v>49010148.666992024</v>
      </c>
      <c r="AA15" s="570"/>
    </row>
    <row r="16" spans="1:50" s="569" customFormat="1" ht="19.5" hidden="1" customHeight="1">
      <c r="A16" s="1196" t="s">
        <v>224</v>
      </c>
      <c r="B16" s="1196"/>
      <c r="C16" s="1196"/>
      <c r="D16" s="565"/>
      <c r="E16" s="182">
        <v>13660.999999999831</v>
      </c>
      <c r="F16" s="185">
        <v>42446412.520102024</v>
      </c>
      <c r="G16" s="183">
        <v>38200211.007092766</v>
      </c>
      <c r="H16" s="183">
        <v>8360227.7814652566</v>
      </c>
      <c r="I16" s="183">
        <v>7973972.2527150605</v>
      </c>
      <c r="J16" s="183">
        <v>7820158.1750555597</v>
      </c>
      <c r="K16" s="183">
        <v>21122603.460555427</v>
      </c>
      <c r="L16" s="183">
        <v>122811991.37389635</v>
      </c>
      <c r="M16" s="183">
        <v>12003172.649837723</v>
      </c>
      <c r="N16" s="1196" t="s">
        <v>224</v>
      </c>
      <c r="O16" s="1196"/>
      <c r="P16" s="1196"/>
      <c r="Q16" s="22"/>
      <c r="R16" s="566">
        <v>10.118940514693909</v>
      </c>
      <c r="S16" s="185" t="s">
        <v>761</v>
      </c>
      <c r="T16" s="185" t="s">
        <v>761</v>
      </c>
      <c r="U16" s="567">
        <v>98.129397653440961</v>
      </c>
      <c r="V16" s="567">
        <v>108.47500227458528</v>
      </c>
      <c r="W16" s="183">
        <v>6240397.617036419</v>
      </c>
      <c r="X16" s="183">
        <v>38246013.372758999</v>
      </c>
      <c r="Y16" s="183">
        <v>36351802.774204522</v>
      </c>
      <c r="Z16" s="183">
        <v>43135040.312187381</v>
      </c>
      <c r="AA16" s="570"/>
    </row>
    <row r="17" spans="1:27" s="569" customFormat="1" ht="21.75" hidden="1" customHeight="1">
      <c r="A17" s="1196" t="s">
        <v>367</v>
      </c>
      <c r="B17" s="1196"/>
      <c r="C17" s="1196"/>
      <c r="D17" s="565"/>
      <c r="E17" s="533">
        <v>13884.215801226181</v>
      </c>
      <c r="F17" s="301">
        <v>49115862.536230616</v>
      </c>
      <c r="G17" s="453">
        <v>42535953.206094816</v>
      </c>
      <c r="H17" s="453">
        <v>9551601.6308908071</v>
      </c>
      <c r="I17" s="453">
        <v>9158464.8092755899</v>
      </c>
      <c r="J17" s="453">
        <v>8997663.2648026906</v>
      </c>
      <c r="K17" s="453">
        <v>22350964.708077282</v>
      </c>
      <c r="L17" s="453">
        <v>137271807.67072111</v>
      </c>
      <c r="M17" s="453">
        <v>13756847.357891547</v>
      </c>
      <c r="N17" s="1196" t="s">
        <v>367</v>
      </c>
      <c r="O17" s="1196"/>
      <c r="P17" s="1196"/>
      <c r="Q17" s="22"/>
      <c r="R17" s="537">
        <v>10.69811914487429</v>
      </c>
      <c r="S17" s="572" t="s">
        <v>761</v>
      </c>
      <c r="T17" s="572" t="s">
        <v>761</v>
      </c>
      <c r="U17" s="573">
        <v>132.6044055498507</v>
      </c>
      <c r="V17" s="573">
        <v>144.08993176227312</v>
      </c>
      <c r="W17" s="453">
        <v>6698070.0509349806</v>
      </c>
      <c r="X17" s="453">
        <v>40964835.446321748</v>
      </c>
      <c r="Y17" s="453">
        <v>39820027.144423097</v>
      </c>
      <c r="Z17" s="453">
        <v>48378006.616693579</v>
      </c>
      <c r="AA17" s="570"/>
    </row>
    <row r="18" spans="1:27" s="569" customFormat="1" ht="17.25" customHeight="1">
      <c r="A18" s="1196" t="s">
        <v>1023</v>
      </c>
      <c r="B18" s="1196"/>
      <c r="C18" s="1196"/>
      <c r="D18" s="22"/>
      <c r="E18" s="301">
        <v>14177.803997248742</v>
      </c>
      <c r="F18" s="310" t="s">
        <v>830</v>
      </c>
      <c r="G18" s="453">
        <f>'[1]1'!G19/'[1]1'!$E$19*1000</f>
        <v>42829781.066332154</v>
      </c>
      <c r="H18" s="453">
        <f>'[1]1'!H19/'[1]1'!$E$19*1000</f>
        <v>12007051.62516146</v>
      </c>
      <c r="I18" s="453">
        <f>'[1]1'!I19/'[1]1'!$E$19*1000</f>
        <v>11584673.074904718</v>
      </c>
      <c r="J18" s="453">
        <f>'[1]1'!J19/'[1]1'!$E$19*1000</f>
        <v>11420663.849207671</v>
      </c>
      <c r="K18" s="574" t="s">
        <v>831</v>
      </c>
      <c r="L18" s="453">
        <f>'[1]1'!L19/'[1]1'!$E$19*1000</f>
        <v>133487314.86550899</v>
      </c>
      <c r="M18" s="453">
        <f>'[1]1'!M19/'[1]1'!$E$19*1000</f>
        <v>10482399.909803633</v>
      </c>
      <c r="N18" s="1196" t="s">
        <v>1023</v>
      </c>
      <c r="O18" s="1196"/>
      <c r="P18" s="1196"/>
      <c r="Q18" s="22"/>
      <c r="R18" s="536">
        <f>'[1]1'!R19/'[1]1'!E19</f>
        <v>11.226386672059109</v>
      </c>
      <c r="S18" s="575" t="s">
        <v>830</v>
      </c>
      <c r="T18" s="575" t="s">
        <v>830</v>
      </c>
      <c r="U18" s="575" t="s">
        <v>830</v>
      </c>
      <c r="V18" s="575" t="s">
        <v>830</v>
      </c>
      <c r="W18" s="453">
        <f>'[1]1'!W19/'[1]1'!$E$19*1000</f>
        <v>6540541.8101217076</v>
      </c>
      <c r="X18" s="453">
        <f>'[1]1'!X19/'[1]1'!$E$19*1000</f>
        <v>43382558.55981715</v>
      </c>
      <c r="Y18" s="453">
        <f>'[1]1'!Y19/'[1]1'!$E$19*1000</f>
        <v>38731168.642797194</v>
      </c>
      <c r="Z18" s="453">
        <f>'[1]1'!Z19/'[1]1'!$E$19*1000</f>
        <v>58083639.396758847</v>
      </c>
      <c r="AA18" s="570"/>
    </row>
    <row r="19" spans="1:27" s="569" customFormat="1" ht="17.25" customHeight="1">
      <c r="A19" s="1196" t="s">
        <v>1024</v>
      </c>
      <c r="B19" s="1196"/>
      <c r="C19" s="1196"/>
      <c r="D19" s="565"/>
      <c r="E19" s="533">
        <v>14412.000000000007</v>
      </c>
      <c r="F19" s="301">
        <v>47435023.247933954</v>
      </c>
      <c r="G19" s="453">
        <v>39879561.30494196</v>
      </c>
      <c r="H19" s="453">
        <v>9115642.151042521</v>
      </c>
      <c r="I19" s="453">
        <v>8660463.1377619859</v>
      </c>
      <c r="J19" s="453">
        <v>8493793.4604348596</v>
      </c>
      <c r="K19" s="453">
        <v>23571814.181840964</v>
      </c>
      <c r="L19" s="453">
        <v>133087571.49141754</v>
      </c>
      <c r="M19" s="453">
        <v>13230544.797983168</v>
      </c>
      <c r="N19" s="1196" t="s">
        <v>1024</v>
      </c>
      <c r="O19" s="1196"/>
      <c r="P19" s="1196"/>
      <c r="Q19" s="22"/>
      <c r="R19" s="536">
        <v>9.7218342469995918</v>
      </c>
      <c r="S19" s="536">
        <v>7.5465635776771265</v>
      </c>
      <c r="T19" s="536">
        <v>2.1752706693224568</v>
      </c>
      <c r="U19" s="536">
        <v>104.97929521473753</v>
      </c>
      <c r="V19" s="536">
        <v>137.86796058334116</v>
      </c>
      <c r="W19" s="453">
        <v>6259954.0290331859</v>
      </c>
      <c r="X19" s="453">
        <v>39096934.490936048</v>
      </c>
      <c r="Y19" s="453">
        <v>36707776.877159506</v>
      </c>
      <c r="Z19" s="453">
        <v>47697245.190451905</v>
      </c>
      <c r="AA19" s="570"/>
    </row>
    <row r="20" spans="1:27" s="569" customFormat="1" ht="17.25" customHeight="1">
      <c r="A20" s="1196" t="s">
        <v>1025</v>
      </c>
      <c r="B20" s="1196"/>
      <c r="C20" s="1196"/>
      <c r="D20" s="565"/>
      <c r="E20" s="182">
        <v>14563.000000000739</v>
      </c>
      <c r="F20" s="50">
        <v>45509962.204318993</v>
      </c>
      <c r="G20" s="183">
        <v>38989204.94335188</v>
      </c>
      <c r="H20" s="183">
        <v>8939243.2289417535</v>
      </c>
      <c r="I20" s="183">
        <v>8321274.0637128521</v>
      </c>
      <c r="J20" s="183">
        <v>8120514.1035530707</v>
      </c>
      <c r="K20" s="183">
        <v>21957904.250088058</v>
      </c>
      <c r="L20" s="183">
        <v>137543935.25461546</v>
      </c>
      <c r="M20" s="183">
        <v>13075241.425932759</v>
      </c>
      <c r="N20" s="1196" t="s">
        <v>1025</v>
      </c>
      <c r="O20" s="1196"/>
      <c r="P20" s="1196"/>
      <c r="Q20" s="22"/>
      <c r="R20" s="536">
        <v>8.5109939004192352</v>
      </c>
      <c r="S20" s="536">
        <v>6.6164437711059216</v>
      </c>
      <c r="T20" s="536">
        <v>1.8945501293133007</v>
      </c>
      <c r="U20" s="536">
        <v>131.54422071410485</v>
      </c>
      <c r="V20" s="536">
        <v>140.13021375550409</v>
      </c>
      <c r="W20" s="183">
        <v>5752775.2306968234</v>
      </c>
      <c r="X20" s="183">
        <v>37552211.996995367</v>
      </c>
      <c r="Y20" s="183">
        <v>36384650.840976566</v>
      </c>
      <c r="Z20" s="183">
        <v>45364093.473824903</v>
      </c>
      <c r="AA20" s="570"/>
    </row>
    <row r="21" spans="1:27" s="569" customFormat="1" ht="17.25" customHeight="1">
      <c r="A21" s="1196" t="s">
        <v>1026</v>
      </c>
      <c r="B21" s="1196"/>
      <c r="C21" s="1196"/>
      <c r="D21" s="565"/>
      <c r="E21" s="533">
        <v>14821.00000024477</v>
      </c>
      <c r="F21" s="301">
        <v>48327530.361962661</v>
      </c>
      <c r="G21" s="453">
        <v>41210969.153543569</v>
      </c>
      <c r="H21" s="453">
        <v>9544437.6522240601</v>
      </c>
      <c r="I21" s="453">
        <v>9024502.1241934709</v>
      </c>
      <c r="J21" s="453">
        <v>8827576.9486802239</v>
      </c>
      <c r="K21" s="453">
        <v>22459416.915849142</v>
      </c>
      <c r="L21" s="453">
        <v>152701417.52390888</v>
      </c>
      <c r="M21" s="453">
        <v>13994991.850793503</v>
      </c>
      <c r="N21" s="1196" t="s">
        <v>1026</v>
      </c>
      <c r="O21" s="1196"/>
      <c r="P21" s="1196"/>
      <c r="Q21" s="22"/>
      <c r="R21" s="536">
        <v>8.7543969219633251</v>
      </c>
      <c r="S21" s="536">
        <v>6.7780893239552684</v>
      </c>
      <c r="T21" s="536">
        <v>1.9763075980080611</v>
      </c>
      <c r="U21" s="536">
        <v>131.95636741124386</v>
      </c>
      <c r="V21" s="536">
        <v>141.57546016262012</v>
      </c>
      <c r="W21" s="453">
        <v>6113501.9775059745</v>
      </c>
      <c r="X21" s="453">
        <v>39670326.330035061</v>
      </c>
      <c r="Y21" s="453">
        <v>38180245.582422793</v>
      </c>
      <c r="Z21" s="453">
        <v>48014488.17296461</v>
      </c>
      <c r="AA21" s="570"/>
    </row>
    <row r="22" spans="1:27" s="569" customFormat="1" ht="18.600000000000001" customHeight="1">
      <c r="A22" s="1196" t="s">
        <v>1027</v>
      </c>
      <c r="B22" s="1196"/>
      <c r="C22" s="1196"/>
      <c r="D22" s="565"/>
      <c r="E22" s="533">
        <v>14935.000010349095</v>
      </c>
      <c r="F22" s="301">
        <v>48501149.157458</v>
      </c>
      <c r="G22" s="453">
        <v>39613652.357231922</v>
      </c>
      <c r="H22" s="453">
        <v>8863421.8810383417</v>
      </c>
      <c r="I22" s="453">
        <v>8406973.1728139557</v>
      </c>
      <c r="J22" s="453">
        <v>8164089.7418151125</v>
      </c>
      <c r="K22" s="453">
        <v>22543901.875294793</v>
      </c>
      <c r="L22" s="453">
        <v>153797652.24766204</v>
      </c>
      <c r="M22" s="453">
        <v>14606058.191880787</v>
      </c>
      <c r="N22" s="1196" t="s">
        <v>1027</v>
      </c>
      <c r="O22" s="1196"/>
      <c r="P22" s="1196"/>
      <c r="Q22" s="22"/>
      <c r="R22" s="536">
        <v>8.7311312693919358</v>
      </c>
      <c r="S22" s="536">
        <v>6.7894131812802048</v>
      </c>
      <c r="T22" s="536">
        <v>1.941718088111746</v>
      </c>
      <c r="U22" s="536">
        <v>119.39517283194242</v>
      </c>
      <c r="V22" s="536">
        <v>129.4933603741249</v>
      </c>
      <c r="W22" s="453">
        <v>6134118.1102373004</v>
      </c>
      <c r="X22" s="453">
        <v>38278493.919796385</v>
      </c>
      <c r="Y22" s="453">
        <v>37099225.316913657</v>
      </c>
      <c r="Z22" s="453">
        <v>48963204.266625918</v>
      </c>
      <c r="AA22" s="570"/>
    </row>
    <row r="23" spans="1:27" ht="18.600000000000001" customHeight="1">
      <c r="A23" s="1196" t="s">
        <v>65</v>
      </c>
      <c r="B23" s="1196"/>
      <c r="C23" s="1196"/>
      <c r="D23" s="565"/>
      <c r="E23" s="533"/>
      <c r="F23" s="303"/>
      <c r="G23" s="301"/>
      <c r="H23" s="301"/>
      <c r="I23" s="301"/>
      <c r="J23" s="301"/>
      <c r="K23" s="301"/>
      <c r="L23" s="301"/>
      <c r="M23" s="301"/>
      <c r="N23" s="1196" t="s">
        <v>65</v>
      </c>
      <c r="O23" s="1196"/>
      <c r="P23" s="1196"/>
      <c r="Q23" s="22"/>
      <c r="R23" s="537"/>
      <c r="S23" s="536"/>
      <c r="T23" s="536"/>
      <c r="U23" s="536"/>
      <c r="V23" s="536"/>
      <c r="W23" s="453"/>
      <c r="X23" s="453"/>
      <c r="Y23" s="453"/>
      <c r="Z23" s="453"/>
      <c r="AA23" s="576"/>
    </row>
    <row r="24" spans="1:27" ht="18.600000000000001" customHeight="1">
      <c r="A24" s="577"/>
      <c r="B24" s="577" t="s">
        <v>66</v>
      </c>
      <c r="C24" s="577"/>
      <c r="D24" s="578"/>
      <c r="E24" s="534">
        <v>10247.966904793726</v>
      </c>
      <c r="F24" s="303">
        <v>67900051.601100668</v>
      </c>
      <c r="G24" s="303">
        <v>55156371.592802987</v>
      </c>
      <c r="H24" s="303">
        <v>12367817.275599213</v>
      </c>
      <c r="I24" s="303">
        <v>11749231.153865302</v>
      </c>
      <c r="J24" s="303">
        <v>11442986.303089503</v>
      </c>
      <c r="K24" s="303">
        <v>32316939.169326421</v>
      </c>
      <c r="L24" s="303">
        <v>221746582.81222826</v>
      </c>
      <c r="M24" s="303">
        <v>19868644.498900548</v>
      </c>
      <c r="N24" s="577"/>
      <c r="O24" s="577" t="s">
        <v>66</v>
      </c>
      <c r="P24" s="577"/>
      <c r="Q24" s="579"/>
      <c r="R24" s="538">
        <v>11.294509598832137</v>
      </c>
      <c r="S24" s="539">
        <v>8.808808689895482</v>
      </c>
      <c r="T24" s="539">
        <v>2.4857009089366771</v>
      </c>
      <c r="U24" s="539">
        <v>153.44246397759846</v>
      </c>
      <c r="V24" s="539">
        <v>168.99428013262079</v>
      </c>
      <c r="W24" s="304">
        <v>8622355.7930081412</v>
      </c>
      <c r="X24" s="304">
        <v>53308486.26464352</v>
      </c>
      <c r="Y24" s="304">
        <v>51726612.814833336</v>
      </c>
      <c r="Z24" s="304">
        <v>68545257.334848896</v>
      </c>
      <c r="AA24" s="576"/>
    </row>
    <row r="25" spans="1:27" ht="18.600000000000001" customHeight="1">
      <c r="A25" s="577"/>
      <c r="B25" s="577" t="s">
        <v>771</v>
      </c>
      <c r="C25" s="577"/>
      <c r="D25" s="578"/>
      <c r="E25" s="534">
        <v>4687.0331055553106</v>
      </c>
      <c r="F25" s="303">
        <v>6086404.956879938</v>
      </c>
      <c r="G25" s="303">
        <v>5630262.7055048598</v>
      </c>
      <c r="H25" s="303">
        <v>1201234.0500616455</v>
      </c>
      <c r="I25" s="303">
        <v>1099290.8062226234</v>
      </c>
      <c r="J25" s="303">
        <v>994943.99706784904</v>
      </c>
      <c r="K25" s="303">
        <v>1175637.4544947243</v>
      </c>
      <c r="L25" s="303">
        <v>5230664.1424460812</v>
      </c>
      <c r="M25" s="303">
        <v>3099672.5757781966</v>
      </c>
      <c r="N25" s="577"/>
      <c r="O25" s="577" t="s">
        <v>771</v>
      </c>
      <c r="P25" s="577"/>
      <c r="Q25" s="579"/>
      <c r="R25" s="538">
        <v>3.1264308772755753</v>
      </c>
      <c r="S25" s="539">
        <v>2.3741044190165517</v>
      </c>
      <c r="T25" s="539">
        <v>0.75232645825902289</v>
      </c>
      <c r="U25" s="539">
        <v>44.952448617982775</v>
      </c>
      <c r="V25" s="539">
        <v>43.126545957095253</v>
      </c>
      <c r="W25" s="304">
        <v>693709.03907612676</v>
      </c>
      <c r="X25" s="304">
        <v>5416156.3470717352</v>
      </c>
      <c r="Y25" s="304">
        <v>5117163.4013273949</v>
      </c>
      <c r="Z25" s="304">
        <v>6148010.2512030127</v>
      </c>
      <c r="AA25" s="576"/>
    </row>
    <row r="26" spans="1:27" ht="18.600000000000001" customHeight="1">
      <c r="A26" s="1196" t="s">
        <v>772</v>
      </c>
      <c r="B26" s="1196"/>
      <c r="C26" s="1196"/>
      <c r="D26" s="565"/>
      <c r="E26" s="534"/>
      <c r="F26" s="303"/>
      <c r="G26" s="303"/>
      <c r="H26" s="303"/>
      <c r="I26" s="303"/>
      <c r="J26" s="303"/>
      <c r="K26" s="303"/>
      <c r="L26" s="303"/>
      <c r="M26" s="303"/>
      <c r="N26" s="1196" t="s">
        <v>772</v>
      </c>
      <c r="O26" s="1196"/>
      <c r="P26" s="1196"/>
      <c r="Q26" s="22"/>
      <c r="R26" s="538"/>
      <c r="S26" s="539"/>
      <c r="T26" s="539"/>
      <c r="U26" s="539"/>
      <c r="V26" s="539"/>
      <c r="W26" s="304"/>
      <c r="X26" s="304"/>
      <c r="Y26" s="304"/>
      <c r="Z26" s="304"/>
      <c r="AA26" s="576"/>
    </row>
    <row r="27" spans="1:27" ht="18.600000000000001" customHeight="1">
      <c r="A27" s="577"/>
      <c r="B27" s="102" t="s">
        <v>83</v>
      </c>
      <c r="C27" s="577"/>
      <c r="D27" s="578"/>
      <c r="E27" s="534">
        <v>2203.0000033755896</v>
      </c>
      <c r="F27" s="303">
        <v>208868658.20501474</v>
      </c>
      <c r="G27" s="303">
        <v>168134700.8314549</v>
      </c>
      <c r="H27" s="303">
        <v>35474990.932746239</v>
      </c>
      <c r="I27" s="303">
        <v>33886733.904579811</v>
      </c>
      <c r="J27" s="303">
        <v>33071115.668804023</v>
      </c>
      <c r="K27" s="303">
        <v>115079049.29948018</v>
      </c>
      <c r="L27" s="303">
        <v>851708429.45586407</v>
      </c>
      <c r="M27" s="303">
        <v>51050021.009136789</v>
      </c>
      <c r="N27" s="577"/>
      <c r="O27" s="102" t="s">
        <v>83</v>
      </c>
      <c r="P27" s="577"/>
      <c r="Q27" s="579"/>
      <c r="R27" s="538">
        <v>24.963317633724809</v>
      </c>
      <c r="S27" s="539">
        <v>19.522704109374612</v>
      </c>
      <c r="T27" s="539">
        <v>5.4406135243502272</v>
      </c>
      <c r="U27" s="539">
        <v>196.25984024672073</v>
      </c>
      <c r="V27" s="539">
        <v>306.73535034029658</v>
      </c>
      <c r="W27" s="304">
        <v>26487731.588424671</v>
      </c>
      <c r="X27" s="304">
        <v>165238061.12015164</v>
      </c>
      <c r="Y27" s="304">
        <v>161371902.53650412</v>
      </c>
      <c r="Z27" s="304">
        <v>215065001.67209756</v>
      </c>
      <c r="AA27" s="576"/>
    </row>
    <row r="28" spans="1:27" ht="18.600000000000001" customHeight="1">
      <c r="A28" s="577"/>
      <c r="B28" s="102" t="s">
        <v>84</v>
      </c>
      <c r="C28" s="577"/>
      <c r="D28" s="578"/>
      <c r="E28" s="534">
        <v>1072.0000028236757</v>
      </c>
      <c r="F28" s="303">
        <v>48467083.170408569</v>
      </c>
      <c r="G28" s="303">
        <v>40688923.011641882</v>
      </c>
      <c r="H28" s="303">
        <v>8982722.4874556251</v>
      </c>
      <c r="I28" s="303">
        <v>8543547.6830747444</v>
      </c>
      <c r="J28" s="303">
        <v>8301246.0380847901</v>
      </c>
      <c r="K28" s="303">
        <v>16774595.868616153</v>
      </c>
      <c r="L28" s="303">
        <v>67738744.763868213</v>
      </c>
      <c r="M28" s="303">
        <v>13338267.129201956</v>
      </c>
      <c r="N28" s="577"/>
      <c r="O28" s="102" t="s">
        <v>84</v>
      </c>
      <c r="P28" s="577"/>
      <c r="Q28" s="579"/>
      <c r="R28" s="538">
        <v>10.071085750499311</v>
      </c>
      <c r="S28" s="539">
        <v>7.9334406648367723</v>
      </c>
      <c r="T28" s="539">
        <v>2.1376450856625429</v>
      </c>
      <c r="U28" s="539">
        <v>66.145400031877614</v>
      </c>
      <c r="V28" s="539">
        <v>109.57993928660807</v>
      </c>
      <c r="W28" s="304">
        <v>6272794.8483899627</v>
      </c>
      <c r="X28" s="304">
        <v>39355730.516781874</v>
      </c>
      <c r="Y28" s="304">
        <v>37458778.76633174</v>
      </c>
      <c r="Z28" s="304">
        <v>48683137.94234699</v>
      </c>
      <c r="AA28" s="576"/>
    </row>
    <row r="29" spans="1:27" ht="18.600000000000001" customHeight="1">
      <c r="A29" s="577"/>
      <c r="B29" s="102" t="s">
        <v>85</v>
      </c>
      <c r="C29" s="577"/>
      <c r="D29" s="578"/>
      <c r="E29" s="534">
        <v>5658.9999928497255</v>
      </c>
      <c r="F29" s="303">
        <v>20936326.879644096</v>
      </c>
      <c r="G29" s="303">
        <v>16566620.340671353</v>
      </c>
      <c r="H29" s="303">
        <v>3918384.4510945445</v>
      </c>
      <c r="I29" s="303">
        <v>3665486.4001291343</v>
      </c>
      <c r="J29" s="303">
        <v>3519500.8892600434</v>
      </c>
      <c r="K29" s="303">
        <v>5737834.095481962</v>
      </c>
      <c r="L29" s="303">
        <v>27313631.672173724</v>
      </c>
      <c r="M29" s="303">
        <v>8752754.3286126014</v>
      </c>
      <c r="N29" s="577"/>
      <c r="O29" s="102" t="s">
        <v>85</v>
      </c>
      <c r="P29" s="577"/>
      <c r="Q29" s="579"/>
      <c r="R29" s="538">
        <v>5.6937501768822738</v>
      </c>
      <c r="S29" s="539">
        <v>4.3229894843461469</v>
      </c>
      <c r="T29" s="539">
        <v>1.3707606925361275</v>
      </c>
      <c r="U29" s="539">
        <v>55.600254818837215</v>
      </c>
      <c r="V29" s="539">
        <v>83.219616565044902</v>
      </c>
      <c r="W29" s="304">
        <v>2554654.1313888384</v>
      </c>
      <c r="X29" s="304">
        <v>15884622.471705422</v>
      </c>
      <c r="Y29" s="304">
        <v>15364636.4295361</v>
      </c>
      <c r="Z29" s="304">
        <v>20879083.552239876</v>
      </c>
      <c r="AA29" s="576"/>
    </row>
    <row r="30" spans="1:27" ht="18.600000000000001" customHeight="1">
      <c r="A30" s="577"/>
      <c r="B30" s="102" t="s">
        <v>773</v>
      </c>
      <c r="C30" s="577"/>
      <c r="D30" s="578"/>
      <c r="E30" s="534">
        <v>5671.0000113001051</v>
      </c>
      <c r="F30" s="303">
        <v>6493192.1730318321</v>
      </c>
      <c r="G30" s="303">
        <v>5955217.7902318472</v>
      </c>
      <c r="H30" s="303">
        <v>1607783.6313940517</v>
      </c>
      <c r="I30" s="303">
        <v>1509163.0407774115</v>
      </c>
      <c r="J30" s="303">
        <v>1407482.9444826529</v>
      </c>
      <c r="K30" s="303">
        <v>1322390.3413600959</v>
      </c>
      <c r="L30" s="303">
        <v>6032318.2367095435</v>
      </c>
      <c r="M30" s="303">
        <v>3507048.4940249538</v>
      </c>
      <c r="N30" s="577"/>
      <c r="O30" s="102" t="s">
        <v>773</v>
      </c>
      <c r="P30" s="577"/>
      <c r="Q30" s="579"/>
      <c r="R30" s="538">
        <v>3.6780321923057873</v>
      </c>
      <c r="S30" s="539">
        <v>2.8539803924298726</v>
      </c>
      <c r="T30" s="539">
        <v>0.82405179987592414</v>
      </c>
      <c r="U30" s="539">
        <v>42.399966078709049</v>
      </c>
      <c r="V30" s="539">
        <v>47.288389241233979</v>
      </c>
      <c r="W30" s="304">
        <v>1036377.8508207987</v>
      </c>
      <c r="X30" s="304">
        <v>5799757.5020947158</v>
      </c>
      <c r="Y30" s="304">
        <v>5399905.1098083276</v>
      </c>
      <c r="Z30" s="304">
        <v>6541927.4256322803</v>
      </c>
      <c r="AA30" s="576"/>
    </row>
    <row r="31" spans="1:27" ht="18.600000000000001" customHeight="1">
      <c r="A31" s="577"/>
      <c r="B31" s="102" t="s">
        <v>774</v>
      </c>
      <c r="C31" s="577"/>
      <c r="D31" s="578"/>
      <c r="E31" s="534">
        <v>330</v>
      </c>
      <c r="F31" s="303">
        <v>172632510.88939393</v>
      </c>
      <c r="G31" s="303">
        <v>151782065.87121212</v>
      </c>
      <c r="H31" s="303">
        <v>40310435.260606058</v>
      </c>
      <c r="I31" s="303">
        <v>37713743.160606064</v>
      </c>
      <c r="J31" s="303">
        <v>37204198.093939394</v>
      </c>
      <c r="K31" s="303">
        <v>76430252.063636363</v>
      </c>
      <c r="L31" s="303">
        <v>482609733.75757575</v>
      </c>
      <c r="M31" s="303">
        <v>66543489.875757575</v>
      </c>
      <c r="N31" s="577"/>
      <c r="O31" s="102" t="s">
        <v>774</v>
      </c>
      <c r="P31" s="577"/>
      <c r="Q31" s="579"/>
      <c r="R31" s="538">
        <v>34.939393939393938</v>
      </c>
      <c r="S31" s="539">
        <v>27.993939393939392</v>
      </c>
      <c r="T31" s="539">
        <v>6.9454545454545453</v>
      </c>
      <c r="U31" s="539">
        <v>2196.383515151515</v>
      </c>
      <c r="V31" s="539">
        <v>1217.1618181818187</v>
      </c>
      <c r="W31" s="304">
        <v>18794117.124242425</v>
      </c>
      <c r="X31" s="304">
        <v>129390943.46666667</v>
      </c>
      <c r="Y31" s="304">
        <v>123780237.37121212</v>
      </c>
      <c r="Z31" s="304">
        <v>151620995.84848484</v>
      </c>
      <c r="AA31" s="576"/>
    </row>
    <row r="32" spans="1:27" ht="18.600000000000001" customHeight="1">
      <c r="A32" s="1196" t="s">
        <v>775</v>
      </c>
      <c r="B32" s="1196"/>
      <c r="C32" s="1196"/>
      <c r="D32" s="565"/>
      <c r="E32" s="534"/>
      <c r="F32" s="303"/>
      <c r="G32" s="303"/>
      <c r="H32" s="303"/>
      <c r="I32" s="303"/>
      <c r="J32" s="303"/>
      <c r="K32" s="303"/>
      <c r="L32" s="303"/>
      <c r="M32" s="303"/>
      <c r="N32" s="1196" t="s">
        <v>775</v>
      </c>
      <c r="O32" s="1196"/>
      <c r="P32" s="1196"/>
      <c r="Q32" s="22"/>
      <c r="R32" s="538"/>
      <c r="S32" s="539"/>
      <c r="T32" s="539"/>
      <c r="U32" s="539"/>
      <c r="V32" s="539"/>
      <c r="W32" s="304"/>
      <c r="X32" s="304"/>
      <c r="Y32" s="304"/>
      <c r="Z32" s="304"/>
      <c r="AA32" s="576"/>
    </row>
    <row r="33" spans="1:27" ht="18.600000000000001" customHeight="1">
      <c r="A33" s="1059" t="s">
        <v>67</v>
      </c>
      <c r="B33" s="1059"/>
      <c r="C33" s="580"/>
      <c r="D33" s="565"/>
      <c r="E33" s="534">
        <v>14611.00001620583</v>
      </c>
      <c r="F33" s="303">
        <v>49172329.189219654</v>
      </c>
      <c r="G33" s="303">
        <v>40128534.003497019</v>
      </c>
      <c r="H33" s="303">
        <v>8977770.4737921413</v>
      </c>
      <c r="I33" s="303">
        <v>8514615.0704737846</v>
      </c>
      <c r="J33" s="303">
        <v>8270038.9277256615</v>
      </c>
      <c r="K33" s="303">
        <v>22909330.089170769</v>
      </c>
      <c r="L33" s="303">
        <v>156697824.21034658</v>
      </c>
      <c r="M33" s="303">
        <v>14849766.667972701</v>
      </c>
      <c r="N33" s="1059" t="s">
        <v>67</v>
      </c>
      <c r="O33" s="1059"/>
      <c r="P33" s="580"/>
      <c r="Q33" s="22"/>
      <c r="R33" s="538">
        <v>8.7738280992604096</v>
      </c>
      <c r="S33" s="539">
        <v>6.8045375213302481</v>
      </c>
      <c r="T33" s="539">
        <v>1.9692905779301768</v>
      </c>
      <c r="U33" s="539">
        <v>120.62583042988101</v>
      </c>
      <c r="V33" s="539">
        <v>131.37011913940745</v>
      </c>
      <c r="W33" s="304">
        <v>6224380.8492017929</v>
      </c>
      <c r="X33" s="304">
        <v>38780258.338658348</v>
      </c>
      <c r="Y33" s="304">
        <v>37565431.158258833</v>
      </c>
      <c r="Z33" s="304">
        <v>49643508.315821871</v>
      </c>
      <c r="AA33" s="576"/>
    </row>
    <row r="34" spans="1:27" ht="18.600000000000001" customHeight="1">
      <c r="A34" s="7"/>
      <c r="B34" s="102" t="s">
        <v>776</v>
      </c>
      <c r="C34" s="581"/>
      <c r="D34" s="565"/>
      <c r="E34" s="534">
        <v>4793.9999998711646</v>
      </c>
      <c r="F34" s="303">
        <v>80471948.570164189</v>
      </c>
      <c r="G34" s="303">
        <v>67415263.032969952</v>
      </c>
      <c r="H34" s="303">
        <v>15624702.376534266</v>
      </c>
      <c r="I34" s="303">
        <v>14939201.669366272</v>
      </c>
      <c r="J34" s="303">
        <v>14528034.102204913</v>
      </c>
      <c r="K34" s="303">
        <v>42997086.760134622</v>
      </c>
      <c r="L34" s="303">
        <v>323280412.88483733</v>
      </c>
      <c r="M34" s="303">
        <v>25664582.807812978</v>
      </c>
      <c r="N34" s="7"/>
      <c r="O34" s="102" t="s">
        <v>776</v>
      </c>
      <c r="P34" s="581"/>
      <c r="Q34" s="22"/>
      <c r="R34" s="538">
        <v>13.445535506283044</v>
      </c>
      <c r="S34" s="539">
        <v>10.5998355295728</v>
      </c>
      <c r="T34" s="539">
        <v>2.8456999767102538</v>
      </c>
      <c r="U34" s="539">
        <v>135.98613044503739</v>
      </c>
      <c r="V34" s="539">
        <v>192.99237516071591</v>
      </c>
      <c r="W34" s="304">
        <v>11041841.330839528</v>
      </c>
      <c r="X34" s="304">
        <v>64270365.908938363</v>
      </c>
      <c r="Y34" s="304">
        <v>62891002.565006867</v>
      </c>
      <c r="Z34" s="304">
        <v>82348182.988441378</v>
      </c>
      <c r="AA34" s="576"/>
    </row>
    <row r="35" spans="1:27" ht="18.600000000000001" customHeight="1">
      <c r="A35" s="190"/>
      <c r="B35" s="190" t="s">
        <v>898</v>
      </c>
      <c r="C35" s="582"/>
      <c r="D35" s="578"/>
      <c r="E35" s="534">
        <v>1448.000000020279</v>
      </c>
      <c r="F35" s="303">
        <v>49734740.287553571</v>
      </c>
      <c r="G35" s="303">
        <v>46287316.894774623</v>
      </c>
      <c r="H35" s="303">
        <v>11501756.786017457</v>
      </c>
      <c r="I35" s="303">
        <v>10932000.743545745</v>
      </c>
      <c r="J35" s="303">
        <v>10768226.300043143</v>
      </c>
      <c r="K35" s="303">
        <v>27172428.293061532</v>
      </c>
      <c r="L35" s="303">
        <v>150906378.49219522</v>
      </c>
      <c r="M35" s="303">
        <v>23642587.57943007</v>
      </c>
      <c r="N35" s="190"/>
      <c r="O35" s="190" t="s">
        <v>898</v>
      </c>
      <c r="P35" s="582"/>
      <c r="Q35" s="579"/>
      <c r="R35" s="538">
        <v>10.55551807430945</v>
      </c>
      <c r="S35" s="539">
        <v>8.5079313890188093</v>
      </c>
      <c r="T35" s="539">
        <v>2.0475866852906401</v>
      </c>
      <c r="U35" s="539">
        <v>54.8592655270688</v>
      </c>
      <c r="V35" s="539">
        <v>124.53672098862535</v>
      </c>
      <c r="W35" s="304">
        <v>7742736.0873888806</v>
      </c>
      <c r="X35" s="304">
        <v>45039006.549371555</v>
      </c>
      <c r="Y35" s="304">
        <v>43090235.944205113</v>
      </c>
      <c r="Z35" s="304">
        <v>49383682.138412863</v>
      </c>
      <c r="AA35" s="576"/>
    </row>
    <row r="36" spans="1:27" ht="18.600000000000001" customHeight="1">
      <c r="A36" s="190"/>
      <c r="B36" s="190" t="s">
        <v>899</v>
      </c>
      <c r="C36" s="582"/>
      <c r="D36" s="578"/>
      <c r="E36" s="534">
        <v>1011.0000008480786</v>
      </c>
      <c r="F36" s="303">
        <v>183350297.04785296</v>
      </c>
      <c r="G36" s="303">
        <v>162588763.98695451</v>
      </c>
      <c r="H36" s="303">
        <v>39834738.310921259</v>
      </c>
      <c r="I36" s="303">
        <v>38134758.305976383</v>
      </c>
      <c r="J36" s="303">
        <v>37191289.675205752</v>
      </c>
      <c r="K36" s="303">
        <v>124631827.13795537</v>
      </c>
      <c r="L36" s="303">
        <v>1095200333.3812695</v>
      </c>
      <c r="M36" s="303">
        <v>63280680.945875295</v>
      </c>
      <c r="N36" s="190"/>
      <c r="O36" s="190" t="s">
        <v>899</v>
      </c>
      <c r="P36" s="582"/>
      <c r="Q36" s="579"/>
      <c r="R36" s="538">
        <v>30.969168163379347</v>
      </c>
      <c r="S36" s="539">
        <v>24.551839204023857</v>
      </c>
      <c r="T36" s="539">
        <v>6.4173289593555136</v>
      </c>
      <c r="U36" s="539">
        <v>222.89964072187561</v>
      </c>
      <c r="V36" s="539">
        <v>488.86971026033348</v>
      </c>
      <c r="W36" s="304">
        <v>29667026.666835897</v>
      </c>
      <c r="X36" s="304">
        <v>159657969.99440336</v>
      </c>
      <c r="Y36" s="304">
        <v>159186718.91973516</v>
      </c>
      <c r="Z36" s="304">
        <v>191530931.79385367</v>
      </c>
      <c r="AA36" s="576"/>
    </row>
    <row r="37" spans="1:27" ht="18.600000000000001" customHeight="1">
      <c r="A37" s="190"/>
      <c r="B37" s="190" t="s">
        <v>900</v>
      </c>
      <c r="C37" s="582"/>
      <c r="D37" s="578"/>
      <c r="E37" s="534">
        <v>1158.9999999869187</v>
      </c>
      <c r="F37" s="303">
        <v>63943288.754857801</v>
      </c>
      <c r="G37" s="303">
        <v>42104624.146023996</v>
      </c>
      <c r="H37" s="303">
        <v>6688093.123427866</v>
      </c>
      <c r="I37" s="303">
        <v>6278756.331738485</v>
      </c>
      <c r="J37" s="303">
        <v>6002238.360637079</v>
      </c>
      <c r="K37" s="303">
        <v>19211144.494975492</v>
      </c>
      <c r="L37" s="303">
        <v>124382482.29084347</v>
      </c>
      <c r="M37" s="303">
        <v>14477160.443999805</v>
      </c>
      <c r="N37" s="190"/>
      <c r="O37" s="190" t="s">
        <v>900</v>
      </c>
      <c r="P37" s="582"/>
      <c r="Q37" s="579"/>
      <c r="R37" s="538">
        <v>7.2426183394783621</v>
      </c>
      <c r="S37" s="539">
        <v>5.6041728189698841</v>
      </c>
      <c r="T37" s="539">
        <v>1.6384455205084776</v>
      </c>
      <c r="U37" s="539">
        <v>217.6543007761523</v>
      </c>
      <c r="V37" s="539">
        <v>134.51207250218025</v>
      </c>
      <c r="W37" s="304">
        <v>5268252.7678997954</v>
      </c>
      <c r="X37" s="304">
        <v>39319410.047982454</v>
      </c>
      <c r="Y37" s="304">
        <v>38052847.26254867</v>
      </c>
      <c r="Z37" s="304">
        <v>65010366.71603474</v>
      </c>
      <c r="AA37" s="576"/>
    </row>
    <row r="38" spans="1:27" ht="18.600000000000001" customHeight="1">
      <c r="A38" s="190"/>
      <c r="B38" s="190" t="s">
        <v>31</v>
      </c>
      <c r="C38" s="582"/>
      <c r="D38" s="578"/>
      <c r="E38" s="534">
        <v>1175.9999990158794</v>
      </c>
      <c r="F38" s="303">
        <v>46164281.807930797</v>
      </c>
      <c r="G38" s="303">
        <v>36554622.64403481</v>
      </c>
      <c r="H38" s="303">
        <v>8695458.3139228038</v>
      </c>
      <c r="I38" s="303">
        <v>8467411.9595136549</v>
      </c>
      <c r="J38" s="303">
        <v>8076543.9254184132</v>
      </c>
      <c r="K38" s="303">
        <v>15743081.59654746</v>
      </c>
      <c r="L38" s="303">
        <v>67931146.585557058</v>
      </c>
      <c r="M38" s="303">
        <v>6841620.5138046201</v>
      </c>
      <c r="N38" s="190"/>
      <c r="O38" s="190" t="s">
        <v>31</v>
      </c>
      <c r="P38" s="582"/>
      <c r="Q38" s="579"/>
      <c r="R38" s="538">
        <v>8.0522817658991954</v>
      </c>
      <c r="S38" s="539">
        <v>6.1045757897444206</v>
      </c>
      <c r="T38" s="539">
        <v>1.9477059761547761</v>
      </c>
      <c r="U38" s="539">
        <v>80.670426339714751</v>
      </c>
      <c r="V38" s="539">
        <v>80.552300225136577</v>
      </c>
      <c r="W38" s="304">
        <v>4782173.9331413386</v>
      </c>
      <c r="X38" s="304">
        <v>30535925.73127269</v>
      </c>
      <c r="Y38" s="304">
        <v>28965800.790231351</v>
      </c>
      <c r="Z38" s="304">
        <v>46160569.995688729</v>
      </c>
      <c r="AA38" s="576"/>
    </row>
    <row r="39" spans="1:27" ht="18.600000000000001" customHeight="1">
      <c r="A39" s="190"/>
      <c r="B39" s="102" t="s">
        <v>777</v>
      </c>
      <c r="C39" s="582"/>
      <c r="D39" s="578"/>
      <c r="E39" s="534">
        <v>4528.0000020727457</v>
      </c>
      <c r="F39" s="303">
        <v>36532243.032543994</v>
      </c>
      <c r="G39" s="303">
        <v>28121141.724521734</v>
      </c>
      <c r="H39" s="303">
        <v>5789628.1844072863</v>
      </c>
      <c r="I39" s="303">
        <v>5475800.1650295742</v>
      </c>
      <c r="J39" s="303">
        <v>5326961.4600787377</v>
      </c>
      <c r="K39" s="303">
        <v>12707869.696481384</v>
      </c>
      <c r="L39" s="303">
        <v>74730924.52978912</v>
      </c>
      <c r="M39" s="303">
        <v>8699739.4027942661</v>
      </c>
      <c r="N39" s="190"/>
      <c r="O39" s="102" t="s">
        <v>777</v>
      </c>
      <c r="P39" s="582"/>
      <c r="Q39" s="579"/>
      <c r="R39" s="538">
        <v>6.4405990548653413</v>
      </c>
      <c r="S39" s="539">
        <v>4.8669071244172466</v>
      </c>
      <c r="T39" s="539">
        <v>1.5736919304480939</v>
      </c>
      <c r="U39" s="539">
        <v>67.164743765731515</v>
      </c>
      <c r="V39" s="539">
        <v>78.141399638298481</v>
      </c>
      <c r="W39" s="304">
        <v>4104620.320869484</v>
      </c>
      <c r="X39" s="304">
        <v>26917826.467118982</v>
      </c>
      <c r="Y39" s="304">
        <v>26662260.870277911</v>
      </c>
      <c r="Z39" s="304">
        <v>36322310.956621282</v>
      </c>
      <c r="AA39" s="576"/>
    </row>
    <row r="40" spans="1:27" s="554" customFormat="1" ht="18.600000000000001" customHeight="1">
      <c r="A40" s="190"/>
      <c r="B40" s="190" t="s">
        <v>901</v>
      </c>
      <c r="C40" s="582"/>
      <c r="D40" s="578"/>
      <c r="E40" s="534">
        <v>2133.0000002842571</v>
      </c>
      <c r="F40" s="303">
        <v>53532749.470383957</v>
      </c>
      <c r="G40" s="303">
        <v>40278609.018192381</v>
      </c>
      <c r="H40" s="303">
        <v>8609864.9749672003</v>
      </c>
      <c r="I40" s="303">
        <v>8228320.6897044871</v>
      </c>
      <c r="J40" s="303">
        <v>8044408.1651407564</v>
      </c>
      <c r="K40" s="303">
        <v>19140950.073952787</v>
      </c>
      <c r="L40" s="303">
        <v>129182028.45395467</v>
      </c>
      <c r="M40" s="303">
        <v>12964605.058221987</v>
      </c>
      <c r="N40" s="190"/>
      <c r="O40" s="190" t="s">
        <v>901</v>
      </c>
      <c r="P40" s="582"/>
      <c r="Q40" s="579"/>
      <c r="R40" s="538">
        <v>7.5857736586919726</v>
      </c>
      <c r="S40" s="539">
        <v>5.6521843097014388</v>
      </c>
      <c r="T40" s="539">
        <v>1.9335893489905283</v>
      </c>
      <c r="U40" s="539">
        <v>61.486119456103651</v>
      </c>
      <c r="V40" s="539">
        <v>95.125067073450452</v>
      </c>
      <c r="W40" s="304">
        <v>6421046.2548016775</v>
      </c>
      <c r="X40" s="304">
        <v>38440414.134247735</v>
      </c>
      <c r="Y40" s="304">
        <v>38861966.38597282</v>
      </c>
      <c r="Z40" s="304">
        <v>53290962.237156451</v>
      </c>
      <c r="AA40" s="576"/>
    </row>
    <row r="41" spans="1:27" ht="18.600000000000001" customHeight="1">
      <c r="A41" s="190"/>
      <c r="B41" s="190" t="s">
        <v>902</v>
      </c>
      <c r="C41" s="582"/>
      <c r="D41" s="578"/>
      <c r="E41" s="534">
        <v>2395.0000017884827</v>
      </c>
      <c r="F41" s="303">
        <v>21391499.729969505</v>
      </c>
      <c r="G41" s="303">
        <v>17293635.368993435</v>
      </c>
      <c r="H41" s="303">
        <v>3277909.992100914</v>
      </c>
      <c r="I41" s="303">
        <v>3024390.446645577</v>
      </c>
      <c r="J41" s="303">
        <v>2906788.6758026271</v>
      </c>
      <c r="K41" s="303">
        <v>6978533.3972211564</v>
      </c>
      <c r="L41" s="303">
        <v>26236475.845450319</v>
      </c>
      <c r="M41" s="303">
        <v>4901426.9028166505</v>
      </c>
      <c r="N41" s="190"/>
      <c r="O41" s="190" t="s">
        <v>902</v>
      </c>
      <c r="P41" s="582"/>
      <c r="Q41" s="579"/>
      <c r="R41" s="538">
        <v>5.420700337344007</v>
      </c>
      <c r="S41" s="539">
        <v>4.1675350011673418</v>
      </c>
      <c r="T41" s="539">
        <v>1.2531653361766704</v>
      </c>
      <c r="U41" s="539">
        <v>72.222157396214044</v>
      </c>
      <c r="V41" s="539">
        <v>63.015653242910446</v>
      </c>
      <c r="W41" s="304">
        <v>2041598.8118731915</v>
      </c>
      <c r="X41" s="304">
        <v>16655747.352752669</v>
      </c>
      <c r="Y41" s="304">
        <v>15797136.924969843</v>
      </c>
      <c r="Z41" s="304">
        <v>21209938.030034032</v>
      </c>
      <c r="AA41" s="576"/>
    </row>
    <row r="42" spans="1:27" ht="18.600000000000001" customHeight="1">
      <c r="A42" s="190"/>
      <c r="B42" s="102" t="s">
        <v>778</v>
      </c>
      <c r="C42" s="582"/>
      <c r="D42" s="578"/>
      <c r="E42" s="534">
        <v>4572.0000120504301</v>
      </c>
      <c r="F42" s="303">
        <v>34760303.211807147</v>
      </c>
      <c r="G42" s="303">
        <v>28032323.334635358</v>
      </c>
      <c r="H42" s="303">
        <v>6011569.8893726002</v>
      </c>
      <c r="I42" s="303">
        <v>5587437.0280959457</v>
      </c>
      <c r="J42" s="303">
        <v>5406941.172340584</v>
      </c>
      <c r="K42" s="303">
        <v>14628965.801851749</v>
      </c>
      <c r="L42" s="303">
        <v>84759081.882990062</v>
      </c>
      <c r="M42" s="303">
        <v>11335253.580045912</v>
      </c>
      <c r="N42" s="190"/>
      <c r="O42" s="102" t="s">
        <v>778</v>
      </c>
      <c r="P42" s="582"/>
      <c r="Q42" s="579"/>
      <c r="R42" s="538">
        <v>6.7520184370801246</v>
      </c>
      <c r="S42" s="539">
        <v>5.1981839862960326</v>
      </c>
      <c r="T42" s="539">
        <v>1.553834450784088</v>
      </c>
      <c r="U42" s="539">
        <v>164.19075372999595</v>
      </c>
      <c r="V42" s="539">
        <v>121.31676558072523</v>
      </c>
      <c r="W42" s="304">
        <v>3916439.0389072569</v>
      </c>
      <c r="X42" s="304">
        <v>28247636.712752208</v>
      </c>
      <c r="Y42" s="304">
        <v>26205321.188219219</v>
      </c>
      <c r="Z42" s="304">
        <v>34449989.51760979</v>
      </c>
      <c r="AA42" s="576"/>
    </row>
    <row r="43" spans="1:27" ht="18.600000000000001" customHeight="1">
      <c r="A43" s="190"/>
      <c r="B43" s="190" t="s">
        <v>903</v>
      </c>
      <c r="C43" s="580"/>
      <c r="D43" s="565"/>
      <c r="E43" s="534">
        <v>1243.0000012116491</v>
      </c>
      <c r="F43" s="303">
        <v>26982997.466907691</v>
      </c>
      <c r="G43" s="303">
        <v>22214279.022142123</v>
      </c>
      <c r="H43" s="303">
        <v>5729588.1632209476</v>
      </c>
      <c r="I43" s="303">
        <v>5317964.8713218868</v>
      </c>
      <c r="J43" s="303">
        <v>5144287.5332072442</v>
      </c>
      <c r="K43" s="303">
        <v>11709973.77778461</v>
      </c>
      <c r="L43" s="303">
        <v>56202718.667623274</v>
      </c>
      <c r="M43" s="303">
        <v>7827906.0171898128</v>
      </c>
      <c r="N43" s="190"/>
      <c r="O43" s="190" t="s">
        <v>903</v>
      </c>
      <c r="P43" s="580"/>
      <c r="Q43" s="22"/>
      <c r="R43" s="538">
        <v>5.8300182027123393</v>
      </c>
      <c r="S43" s="539">
        <v>4.516954608320912</v>
      </c>
      <c r="T43" s="539">
        <v>1.3130635943914231</v>
      </c>
      <c r="U43" s="539">
        <v>58.580464035598744</v>
      </c>
      <c r="V43" s="539">
        <v>74.675040041142324</v>
      </c>
      <c r="W43" s="304">
        <v>3644257.473298796</v>
      </c>
      <c r="X43" s="304">
        <v>23384632.297116015</v>
      </c>
      <c r="Y43" s="304">
        <v>20378954.710713055</v>
      </c>
      <c r="Z43" s="304">
        <v>27653154.058437482</v>
      </c>
      <c r="AA43" s="576"/>
    </row>
    <row r="44" spans="1:27" ht="18.600000000000001" customHeight="1">
      <c r="A44" s="190"/>
      <c r="B44" s="190" t="s">
        <v>904</v>
      </c>
      <c r="C44" s="580"/>
      <c r="D44" s="565"/>
      <c r="E44" s="534">
        <v>1828.0000001124272</v>
      </c>
      <c r="F44" s="303">
        <v>50695493.979314886</v>
      </c>
      <c r="G44" s="303">
        <v>39609491.799626499</v>
      </c>
      <c r="H44" s="303">
        <v>8208027.5424678214</v>
      </c>
      <c r="I44" s="303">
        <v>7657637.0981861325</v>
      </c>
      <c r="J44" s="303">
        <v>7438305.9435663782</v>
      </c>
      <c r="K44" s="303">
        <v>21113309.744349428</v>
      </c>
      <c r="L44" s="303">
        <v>141049401.95256677</v>
      </c>
      <c r="M44" s="303">
        <v>17288617.618579898</v>
      </c>
      <c r="N44" s="190"/>
      <c r="O44" s="190" t="s">
        <v>904</v>
      </c>
      <c r="P44" s="580"/>
      <c r="Q44" s="22"/>
      <c r="R44" s="538">
        <v>8.4657023271117051</v>
      </c>
      <c r="S44" s="539">
        <v>6.5862828392083603</v>
      </c>
      <c r="T44" s="539">
        <v>1.8794194879033455</v>
      </c>
      <c r="U44" s="539">
        <v>295.12188532352042</v>
      </c>
      <c r="V44" s="539">
        <v>181.07100415383991</v>
      </c>
      <c r="W44" s="304">
        <v>5521033.6058445228</v>
      </c>
      <c r="X44" s="304">
        <v>39518298.99822025</v>
      </c>
      <c r="Y44" s="304">
        <v>37627309.606278956</v>
      </c>
      <c r="Z44" s="304">
        <v>49230460.24339769</v>
      </c>
      <c r="AA44" s="576"/>
    </row>
    <row r="45" spans="1:27" ht="18.600000000000001" customHeight="1">
      <c r="A45" s="190"/>
      <c r="B45" s="190" t="s">
        <v>34</v>
      </c>
      <c r="C45" s="580"/>
      <c r="D45" s="565"/>
      <c r="E45" s="534">
        <v>1501.0000107263659</v>
      </c>
      <c r="F45" s="303">
        <v>21794055.6865693</v>
      </c>
      <c r="G45" s="303">
        <v>18751021.023993991</v>
      </c>
      <c r="H45" s="303">
        <v>3570116.6728709447</v>
      </c>
      <c r="I45" s="303">
        <v>3289387.8525387784</v>
      </c>
      <c r="J45" s="303">
        <v>3150541.2362544816</v>
      </c>
      <c r="K45" s="303">
        <v>9149236.5684172902</v>
      </c>
      <c r="L45" s="303">
        <v>39853588.811343402</v>
      </c>
      <c r="M45" s="303">
        <v>6989406.5503227059</v>
      </c>
      <c r="N45" s="190"/>
      <c r="O45" s="190" t="s">
        <v>34</v>
      </c>
      <c r="P45" s="580"/>
      <c r="Q45" s="22"/>
      <c r="R45" s="538">
        <v>5.4285222048763364</v>
      </c>
      <c r="S45" s="539">
        <v>4.0718171817993323</v>
      </c>
      <c r="T45" s="539">
        <v>1.3567050230770084</v>
      </c>
      <c r="U45" s="539">
        <v>92.193073798408292</v>
      </c>
      <c r="V45" s="539">
        <v>87.169475207719358</v>
      </c>
      <c r="W45" s="304">
        <v>2187673.4402281838</v>
      </c>
      <c r="X45" s="304">
        <v>18548731.942238595</v>
      </c>
      <c r="Y45" s="304">
        <v>17119897.341820452</v>
      </c>
      <c r="Z45" s="304">
        <v>22078081.541786969</v>
      </c>
      <c r="AA45" s="576"/>
    </row>
    <row r="46" spans="1:27" ht="18.600000000000001" customHeight="1">
      <c r="A46" s="190"/>
      <c r="B46" s="102" t="s">
        <v>779</v>
      </c>
      <c r="C46" s="580"/>
      <c r="D46" s="565"/>
      <c r="E46" s="534">
        <v>717.00000221147445</v>
      </c>
      <c r="F46" s="303">
        <v>11621029.134626595</v>
      </c>
      <c r="G46" s="303">
        <v>10645645.146190686</v>
      </c>
      <c r="H46" s="303">
        <v>3583050.6295718774</v>
      </c>
      <c r="I46" s="303">
        <v>3414676.1586064822</v>
      </c>
      <c r="J46" s="303">
        <v>3270748.6866326905</v>
      </c>
      <c r="K46" s="303">
        <v>5823322.9210003242</v>
      </c>
      <c r="L46" s="303">
        <v>19254481.017785743</v>
      </c>
      <c r="M46" s="303">
        <v>3789025.8050551824</v>
      </c>
      <c r="N46" s="190"/>
      <c r="O46" s="102" t="s">
        <v>779</v>
      </c>
      <c r="P46" s="580"/>
      <c r="Q46" s="22"/>
      <c r="R46" s="538">
        <v>5.1649154312344336</v>
      </c>
      <c r="S46" s="539">
        <v>3.9079966261440706</v>
      </c>
      <c r="T46" s="539">
        <v>1.2569188050903626</v>
      </c>
      <c r="U46" s="539">
        <v>77.746740467710097</v>
      </c>
      <c r="V46" s="539">
        <v>119.60788660188574</v>
      </c>
      <c r="W46" s="304">
        <v>2117379.6245052847</v>
      </c>
      <c r="X46" s="304">
        <v>10424138.552819554</v>
      </c>
      <c r="Y46" s="304">
        <v>9528037.5010893438</v>
      </c>
      <c r="Z46" s="304">
        <v>11982336.078092616</v>
      </c>
      <c r="AA46" s="576"/>
    </row>
    <row r="47" spans="1:27" ht="18.600000000000001" customHeight="1">
      <c r="A47" s="1059" t="s">
        <v>780</v>
      </c>
      <c r="B47" s="1059"/>
      <c r="C47" s="580"/>
      <c r="D47" s="565"/>
      <c r="E47" s="534">
        <v>323.99999414327948</v>
      </c>
      <c r="F47" s="303">
        <v>18233829.304944701</v>
      </c>
      <c r="G47" s="303">
        <v>16394714.462445887</v>
      </c>
      <c r="H47" s="303">
        <v>3706794.3477668599</v>
      </c>
      <c r="I47" s="303">
        <v>3552788.6145364065</v>
      </c>
      <c r="J47" s="303">
        <v>3386239.1707082232</v>
      </c>
      <c r="K47" s="303">
        <v>6064668.1241260776</v>
      </c>
      <c r="L47" s="303">
        <v>23012425.82865883</v>
      </c>
      <c r="M47" s="303">
        <v>3615858.7705993252</v>
      </c>
      <c r="N47" s="1059" t="s">
        <v>780</v>
      </c>
      <c r="O47" s="1059"/>
      <c r="P47" s="580"/>
      <c r="Q47" s="22"/>
      <c r="R47" s="538">
        <v>6.8056886978575859</v>
      </c>
      <c r="S47" s="539">
        <v>6.1073707840242619</v>
      </c>
      <c r="T47" s="539">
        <v>0.69831791383332464</v>
      </c>
      <c r="U47" s="539">
        <v>63.897831756452256</v>
      </c>
      <c r="V47" s="539">
        <v>44.85964788759518</v>
      </c>
      <c r="W47" s="304">
        <v>2063658.5290254951</v>
      </c>
      <c r="X47" s="304">
        <v>15651086.312863061</v>
      </c>
      <c r="Y47" s="304">
        <v>16075355.938577086</v>
      </c>
      <c r="Z47" s="304">
        <v>18284430.644698497</v>
      </c>
      <c r="AA47" s="576"/>
    </row>
    <row r="48" spans="1:27" ht="18.600000000000001" customHeight="1">
      <c r="A48" s="1045" t="s">
        <v>166</v>
      </c>
      <c r="B48" s="1045"/>
      <c r="C48" s="1045"/>
      <c r="D48" s="578"/>
      <c r="E48" s="534"/>
      <c r="F48" s="303"/>
      <c r="G48" s="303"/>
      <c r="H48" s="303"/>
      <c r="I48" s="303"/>
      <c r="J48" s="303"/>
      <c r="K48" s="303"/>
      <c r="L48" s="303"/>
      <c r="M48" s="303"/>
      <c r="N48" s="1045" t="s">
        <v>166</v>
      </c>
      <c r="O48" s="1045"/>
      <c r="P48" s="1045"/>
      <c r="Q48" s="579"/>
      <c r="R48" s="538"/>
      <c r="S48" s="539"/>
      <c r="T48" s="539"/>
      <c r="U48" s="539"/>
      <c r="V48" s="539"/>
      <c r="W48" s="304"/>
      <c r="X48" s="304"/>
      <c r="Y48" s="304"/>
      <c r="Z48" s="304"/>
      <c r="AA48" s="576"/>
    </row>
    <row r="49" spans="1:27" ht="18.600000000000001" customHeight="1">
      <c r="A49" s="1059" t="s">
        <v>781</v>
      </c>
      <c r="B49" s="1059" t="s">
        <v>781</v>
      </c>
      <c r="C49" s="106"/>
      <c r="D49" s="578"/>
      <c r="E49" s="534">
        <v>5535.5039966196873</v>
      </c>
      <c r="F49" s="303">
        <v>61386601.229745209</v>
      </c>
      <c r="G49" s="303">
        <v>53915460.725580379</v>
      </c>
      <c r="H49" s="303">
        <v>11012090.162852183</v>
      </c>
      <c r="I49" s="303">
        <v>10273637.67649956</v>
      </c>
      <c r="J49" s="303">
        <v>9958833.865583621</v>
      </c>
      <c r="K49" s="303">
        <v>29120254.550402272</v>
      </c>
      <c r="L49" s="303">
        <v>218510107.45469233</v>
      </c>
      <c r="M49" s="303">
        <v>17666706.429956868</v>
      </c>
      <c r="N49" s="1059" t="s">
        <v>781</v>
      </c>
      <c r="O49" s="1059" t="s">
        <v>781</v>
      </c>
      <c r="P49" s="106"/>
      <c r="Q49" s="579"/>
      <c r="R49" s="538">
        <v>11.100558526194725</v>
      </c>
      <c r="S49" s="539">
        <v>8.684444689265705</v>
      </c>
      <c r="T49" s="539">
        <v>2.4161138369290258</v>
      </c>
      <c r="U49" s="539">
        <v>227.25704515582623</v>
      </c>
      <c r="V49" s="539">
        <v>168.7278328398458</v>
      </c>
      <c r="W49" s="304">
        <v>7477480.3545059627</v>
      </c>
      <c r="X49" s="304">
        <v>51839981.617628716</v>
      </c>
      <c r="Y49" s="304">
        <v>51051598.580789879</v>
      </c>
      <c r="Z49" s="304">
        <v>61844689.051262006</v>
      </c>
      <c r="AA49" s="576"/>
    </row>
    <row r="50" spans="1:27" s="554" customFormat="1" ht="18.600000000000001" customHeight="1">
      <c r="A50" s="102"/>
      <c r="B50" s="102" t="s">
        <v>782</v>
      </c>
      <c r="C50" s="102"/>
      <c r="D50" s="578"/>
      <c r="E50" s="534">
        <v>3456.2344054082319</v>
      </c>
      <c r="F50" s="303">
        <v>38133572.594041593</v>
      </c>
      <c r="G50" s="303">
        <v>34371124.971439801</v>
      </c>
      <c r="H50" s="303">
        <v>7155763.5300391</v>
      </c>
      <c r="I50" s="303">
        <v>6569707.7995925713</v>
      </c>
      <c r="J50" s="303">
        <v>6295808.3559652371</v>
      </c>
      <c r="K50" s="303">
        <v>17727503.247017194</v>
      </c>
      <c r="L50" s="303">
        <v>83861354.720442906</v>
      </c>
      <c r="M50" s="303">
        <v>12532418.489819953</v>
      </c>
      <c r="N50" s="102"/>
      <c r="O50" s="102" t="s">
        <v>782</v>
      </c>
      <c r="P50" s="102"/>
      <c r="Q50" s="579"/>
      <c r="R50" s="538">
        <v>8.1469360069989207</v>
      </c>
      <c r="S50" s="539">
        <v>6.4599381502481243</v>
      </c>
      <c r="T50" s="539">
        <v>1.6869978567507944</v>
      </c>
      <c r="U50" s="539">
        <v>93.133882985299749</v>
      </c>
      <c r="V50" s="539">
        <v>127.8236186421131</v>
      </c>
      <c r="W50" s="304">
        <v>4264404.985828653</v>
      </c>
      <c r="X50" s="304">
        <v>31872367.494323466</v>
      </c>
      <c r="Y50" s="304">
        <v>31091718.522625383</v>
      </c>
      <c r="Z50" s="304">
        <v>38144978.132889196</v>
      </c>
      <c r="AA50" s="576"/>
    </row>
    <row r="51" spans="1:27" ht="18.600000000000001" customHeight="1">
      <c r="A51" s="102"/>
      <c r="B51" s="102" t="s">
        <v>783</v>
      </c>
      <c r="C51" s="102"/>
      <c r="D51" s="578"/>
      <c r="E51" s="534">
        <v>1304.9187615615062</v>
      </c>
      <c r="F51" s="304">
        <v>79140243.683328763</v>
      </c>
      <c r="G51" s="303">
        <v>67322125.946732059</v>
      </c>
      <c r="H51" s="303">
        <v>12221538.713864228</v>
      </c>
      <c r="I51" s="303">
        <v>11285730.588314032</v>
      </c>
      <c r="J51" s="303">
        <v>11049202.499253063</v>
      </c>
      <c r="K51" s="303">
        <v>43735345.279978193</v>
      </c>
      <c r="L51" s="303">
        <v>349470456.48828936</v>
      </c>
      <c r="M51" s="303">
        <v>21356948.383724827</v>
      </c>
      <c r="N51" s="102"/>
      <c r="O51" s="102" t="s">
        <v>783</v>
      </c>
      <c r="P51" s="102"/>
      <c r="Q51" s="579"/>
      <c r="R51" s="538">
        <v>14.116970229464078</v>
      </c>
      <c r="S51" s="539">
        <v>10.815289618571791</v>
      </c>
      <c r="T51" s="539">
        <v>3.3016806108922956</v>
      </c>
      <c r="U51" s="539">
        <v>118.89803385043547</v>
      </c>
      <c r="V51" s="539">
        <v>144.50992181603564</v>
      </c>
      <c r="W51" s="304">
        <v>9915621.6557925008</v>
      </c>
      <c r="X51" s="304">
        <v>65522604.156504676</v>
      </c>
      <c r="Y51" s="304">
        <v>67354663.848469615</v>
      </c>
      <c r="Z51" s="304">
        <v>81718650.759729117</v>
      </c>
      <c r="AA51" s="576"/>
    </row>
    <row r="52" spans="1:27" ht="18.600000000000001" customHeight="1">
      <c r="A52" s="102"/>
      <c r="B52" s="102" t="s">
        <v>784</v>
      </c>
      <c r="C52" s="102"/>
      <c r="D52" s="578"/>
      <c r="E52" s="534">
        <v>774.35082964995104</v>
      </c>
      <c r="F52" s="304">
        <v>135256033.90379983</v>
      </c>
      <c r="G52" s="303">
        <v>118556957.53896104</v>
      </c>
      <c r="H52" s="303">
        <v>26186267.333648693</v>
      </c>
      <c r="I52" s="303">
        <v>25100187.099717919</v>
      </c>
      <c r="J52" s="303">
        <v>24470902.396868713</v>
      </c>
      <c r="K52" s="303">
        <v>55341590.093169309</v>
      </c>
      <c r="L52" s="303">
        <v>598809351.79586327</v>
      </c>
      <c r="M52" s="303">
        <v>34364353.246769309</v>
      </c>
      <c r="N52" s="102"/>
      <c r="O52" s="102" t="s">
        <v>784</v>
      </c>
      <c r="P52" s="102"/>
      <c r="Q52" s="579"/>
      <c r="R52" s="538">
        <v>19.200555720074629</v>
      </c>
      <c r="S52" s="539">
        <v>15.022445916948231</v>
      </c>
      <c r="T52" s="539">
        <v>4.1781098031263921</v>
      </c>
      <c r="U52" s="539">
        <v>1008.5060234336122</v>
      </c>
      <c r="V52" s="539">
        <v>392.11102334457377</v>
      </c>
      <c r="W52" s="304">
        <v>17710006.756766468</v>
      </c>
      <c r="X52" s="304">
        <v>117905700.29409158</v>
      </c>
      <c r="Y52" s="304">
        <v>112666885.37225758</v>
      </c>
      <c r="Z52" s="304">
        <v>134134726.88809136</v>
      </c>
      <c r="AA52" s="576"/>
    </row>
    <row r="53" spans="1:27" ht="18.600000000000001" customHeight="1" thickBot="1">
      <c r="A53" s="1060" t="s">
        <v>785</v>
      </c>
      <c r="B53" s="1060"/>
      <c r="C53" s="104"/>
      <c r="D53" s="583"/>
      <c r="E53" s="535">
        <v>9399.496013729382</v>
      </c>
      <c r="F53" s="305">
        <v>40912713.422157802</v>
      </c>
      <c r="G53" s="305">
        <v>31191103.18371832</v>
      </c>
      <c r="H53" s="305">
        <v>7598038.9451854797</v>
      </c>
      <c r="I53" s="305">
        <v>7307666.4860079419</v>
      </c>
      <c r="J53" s="305">
        <v>7107138.0440306133</v>
      </c>
      <c r="K53" s="305">
        <v>18670989.278378814</v>
      </c>
      <c r="L53" s="305">
        <v>115687518.05468424</v>
      </c>
      <c r="M53" s="305">
        <v>12803596.599326255</v>
      </c>
      <c r="N53" s="1060" t="s">
        <v>785</v>
      </c>
      <c r="O53" s="1060"/>
      <c r="P53" s="104"/>
      <c r="Q53" s="584"/>
      <c r="R53" s="540">
        <v>7.3357400664408994</v>
      </c>
      <c r="S53" s="541">
        <v>5.673400740735314</v>
      </c>
      <c r="T53" s="541">
        <v>1.6623393257055832</v>
      </c>
      <c r="U53" s="541">
        <v>55.873700567937121</v>
      </c>
      <c r="V53" s="541">
        <v>106.3875918497243</v>
      </c>
      <c r="W53" s="305">
        <v>5342991.962495395</v>
      </c>
      <c r="X53" s="305">
        <v>30291930.678340796</v>
      </c>
      <c r="Y53" s="305">
        <v>28882463.710578125</v>
      </c>
      <c r="Z53" s="305">
        <v>41377104.926449068</v>
      </c>
      <c r="AA53" s="576"/>
    </row>
    <row r="54" spans="1:27" s="160" customFormat="1" ht="16.5">
      <c r="B54" s="520"/>
      <c r="C54" s="14"/>
      <c r="D54" s="15"/>
      <c r="F54" s="528"/>
      <c r="I54" s="168"/>
      <c r="O54" s="520"/>
      <c r="W54" s="161" t="s">
        <v>770</v>
      </c>
    </row>
    <row r="55" spans="1:27" ht="26.1" customHeight="1">
      <c r="E55" s="554"/>
      <c r="F55" s="528"/>
    </row>
    <row r="56" spans="1:27" ht="26.1" customHeight="1">
      <c r="E56" s="554"/>
      <c r="F56" s="528"/>
    </row>
    <row r="57" spans="1:27" ht="26.1" customHeight="1">
      <c r="E57" s="554">
        <f>E37+E38</f>
        <v>2334.9999990027982</v>
      </c>
      <c r="F57" s="528"/>
    </row>
    <row r="58" spans="1:27" ht="26.1" customHeight="1">
      <c r="E58" s="554"/>
    </row>
    <row r="59" spans="1:27" ht="26.1" customHeight="1">
      <c r="E59" s="554"/>
    </row>
    <row r="60" spans="1:27" ht="26.1" customHeight="1">
      <c r="E60" s="554"/>
    </row>
    <row r="61" spans="1:27" ht="26.1" customHeight="1">
      <c r="B61" s="420" t="s">
        <v>961</v>
      </c>
      <c r="E61" s="554">
        <f>E37+E38</f>
        <v>2334.9999990027982</v>
      </c>
      <c r="F61" s="554">
        <f t="shared" ref="F61:M61" si="0">F37+F38</f>
        <v>110107570.56278861</v>
      </c>
      <c r="G61" s="554">
        <f t="shared" si="0"/>
        <v>78659246.790058807</v>
      </c>
      <c r="H61" s="554">
        <f t="shared" si="0"/>
        <v>15383551.43735067</v>
      </c>
      <c r="I61" s="554">
        <f t="shared" si="0"/>
        <v>14746168.29125214</v>
      </c>
      <c r="J61" s="554">
        <f t="shared" si="0"/>
        <v>14078782.286055492</v>
      </c>
      <c r="K61" s="554">
        <f t="shared" si="0"/>
        <v>34954226.091522954</v>
      </c>
      <c r="L61" s="554">
        <f t="shared" si="0"/>
        <v>192313628.87640053</v>
      </c>
      <c r="M61" s="554">
        <f t="shared" si="0"/>
        <v>21318780.957804427</v>
      </c>
      <c r="O61" s="420" t="s">
        <v>961</v>
      </c>
    </row>
    <row r="62" spans="1:27" ht="26.1" customHeight="1">
      <c r="E62" s="554"/>
    </row>
    <row r="63" spans="1:27" ht="26.1" customHeight="1">
      <c r="E63" s="554"/>
    </row>
    <row r="64" spans="1:27" ht="26.1" customHeight="1">
      <c r="E64" s="554"/>
    </row>
    <row r="65" spans="5:5" ht="26.1" customHeight="1">
      <c r="E65" s="554"/>
    </row>
    <row r="66" spans="5:5" ht="26.1" customHeight="1">
      <c r="E66" s="554"/>
    </row>
    <row r="67" spans="5:5" ht="26.1" customHeight="1">
      <c r="E67" s="554"/>
    </row>
    <row r="68" spans="5:5" ht="26.1" customHeight="1">
      <c r="E68" s="554"/>
    </row>
    <row r="69" spans="5:5" ht="26.1" customHeight="1">
      <c r="E69" s="554"/>
    </row>
    <row r="70" spans="5:5" ht="26.1" customHeight="1">
      <c r="E70" s="554"/>
    </row>
    <row r="71" spans="5:5" ht="26.1" customHeight="1">
      <c r="E71" s="554"/>
    </row>
    <row r="72" spans="5:5" ht="26.1" customHeight="1">
      <c r="E72" s="554"/>
    </row>
    <row r="73" spans="5:5" ht="26.1" customHeight="1">
      <c r="E73" s="554"/>
    </row>
    <row r="74" spans="5:5" ht="26.1" customHeight="1">
      <c r="E74" s="554"/>
    </row>
    <row r="75" spans="5:5" ht="26.1" customHeight="1">
      <c r="E75" s="554"/>
    </row>
    <row r="76" spans="5:5">
      <c r="E76" s="554"/>
    </row>
    <row r="77" spans="5:5">
      <c r="E77" s="554"/>
    </row>
    <row r="78" spans="5:5">
      <c r="E78" s="554"/>
    </row>
    <row r="79" spans="5:5">
      <c r="E79" s="554"/>
    </row>
    <row r="80" spans="5:5">
      <c r="E80" s="554"/>
    </row>
    <row r="81" spans="5:5">
      <c r="E81" s="554"/>
    </row>
    <row r="82" spans="5:5">
      <c r="E82" s="554"/>
    </row>
    <row r="83" spans="5:5">
      <c r="E83" s="554"/>
    </row>
    <row r="84" spans="5:5">
      <c r="E84" s="554"/>
    </row>
    <row r="85" spans="5:5">
      <c r="E85" s="554"/>
    </row>
    <row r="86" spans="5:5">
      <c r="E86" s="554"/>
    </row>
    <row r="87" spans="5:5">
      <c r="E87" s="554"/>
    </row>
    <row r="88" spans="5:5">
      <c r="E88" s="554"/>
    </row>
    <row r="89" spans="5:5">
      <c r="E89" s="554"/>
    </row>
    <row r="90" spans="5:5">
      <c r="E90" s="554"/>
    </row>
    <row r="91" spans="5:5">
      <c r="E91" s="554"/>
    </row>
    <row r="92" spans="5:5">
      <c r="E92" s="554"/>
    </row>
    <row r="93" spans="5:5">
      <c r="E93" s="554"/>
    </row>
    <row r="94" spans="5:5">
      <c r="E94" s="554"/>
    </row>
    <row r="95" spans="5:5">
      <c r="E95" s="554"/>
    </row>
    <row r="96" spans="5:5">
      <c r="E96" s="554"/>
    </row>
    <row r="97" spans="5:5">
      <c r="E97" s="554"/>
    </row>
    <row r="98" spans="5:5">
      <c r="E98" s="554"/>
    </row>
    <row r="99" spans="5:5">
      <c r="E99" s="554"/>
    </row>
    <row r="100" spans="5:5">
      <c r="E100" s="554"/>
    </row>
    <row r="101" spans="5:5">
      <c r="E101" s="554"/>
    </row>
    <row r="102" spans="5:5">
      <c r="E102" s="554"/>
    </row>
    <row r="103" spans="5:5">
      <c r="E103" s="554"/>
    </row>
    <row r="104" spans="5:5">
      <c r="E104" s="554"/>
    </row>
    <row r="105" spans="5:5">
      <c r="E105" s="554"/>
    </row>
    <row r="106" spans="5:5">
      <c r="E106" s="554"/>
    </row>
    <row r="107" spans="5:5">
      <c r="E107" s="554"/>
    </row>
    <row r="108" spans="5:5">
      <c r="E108" s="554"/>
    </row>
    <row r="109" spans="5:5">
      <c r="E109" s="554"/>
    </row>
    <row r="110" spans="5:5">
      <c r="E110" s="554"/>
    </row>
    <row r="111" spans="5:5">
      <c r="E111" s="554"/>
    </row>
    <row r="112" spans="5:5">
      <c r="E112" s="554"/>
    </row>
    <row r="113" spans="5:5">
      <c r="E113" s="554"/>
    </row>
    <row r="114" spans="5:5">
      <c r="E114" s="554"/>
    </row>
    <row r="115" spans="5:5">
      <c r="E115" s="554"/>
    </row>
    <row r="116" spans="5:5">
      <c r="E116" s="554"/>
    </row>
    <row r="117" spans="5:5">
      <c r="E117" s="554"/>
    </row>
    <row r="118" spans="5:5">
      <c r="E118" s="554"/>
    </row>
    <row r="119" spans="5:5">
      <c r="E119" s="554"/>
    </row>
    <row r="120" spans="5:5">
      <c r="E120" s="554"/>
    </row>
    <row r="121" spans="5:5">
      <c r="E121" s="554"/>
    </row>
    <row r="122" spans="5:5">
      <c r="E122" s="554"/>
    </row>
    <row r="123" spans="5:5">
      <c r="E123" s="554"/>
    </row>
    <row r="124" spans="5:5">
      <c r="E124" s="554"/>
    </row>
    <row r="125" spans="5:5">
      <c r="E125" s="554"/>
    </row>
    <row r="126" spans="5:5">
      <c r="E126" s="554"/>
    </row>
    <row r="127" spans="5:5">
      <c r="E127" s="554"/>
    </row>
    <row r="128" spans="5:5">
      <c r="E128" s="554"/>
    </row>
    <row r="129" spans="5:5">
      <c r="E129" s="554"/>
    </row>
    <row r="130" spans="5:5">
      <c r="E130" s="554"/>
    </row>
    <row r="131" spans="5:5">
      <c r="E131" s="554"/>
    </row>
    <row r="132" spans="5:5">
      <c r="E132" s="554"/>
    </row>
    <row r="133" spans="5:5">
      <c r="E133" s="554"/>
    </row>
    <row r="134" spans="5:5">
      <c r="E134" s="554"/>
    </row>
    <row r="135" spans="5:5">
      <c r="E135" s="554"/>
    </row>
    <row r="136" spans="5:5">
      <c r="E136" s="554"/>
    </row>
    <row r="137" spans="5:5">
      <c r="E137" s="554"/>
    </row>
    <row r="138" spans="5:5">
      <c r="E138" s="554"/>
    </row>
    <row r="139" spans="5:5">
      <c r="E139" s="554"/>
    </row>
    <row r="140" spans="5:5">
      <c r="E140" s="554"/>
    </row>
    <row r="141" spans="5:5">
      <c r="E141" s="554"/>
    </row>
    <row r="142" spans="5:5">
      <c r="E142" s="554"/>
    </row>
    <row r="143" spans="5:5">
      <c r="E143" s="554"/>
    </row>
    <row r="144" spans="5:5">
      <c r="E144" s="554"/>
    </row>
    <row r="145" spans="5:5">
      <c r="E145" s="554"/>
    </row>
    <row r="146" spans="5:5">
      <c r="E146" s="554"/>
    </row>
    <row r="147" spans="5:5">
      <c r="E147" s="554"/>
    </row>
    <row r="148" spans="5:5">
      <c r="E148" s="554"/>
    </row>
    <row r="149" spans="5:5">
      <c r="E149" s="554"/>
    </row>
    <row r="150" spans="5:5">
      <c r="E150" s="554"/>
    </row>
    <row r="151" spans="5:5">
      <c r="E151" s="554"/>
    </row>
    <row r="152" spans="5:5">
      <c r="E152" s="554"/>
    </row>
    <row r="153" spans="5:5">
      <c r="E153" s="554"/>
    </row>
    <row r="154" spans="5:5">
      <c r="E154" s="554"/>
    </row>
    <row r="155" spans="5:5">
      <c r="E155" s="554"/>
    </row>
    <row r="156" spans="5:5">
      <c r="E156" s="554"/>
    </row>
    <row r="157" spans="5:5">
      <c r="E157" s="554"/>
    </row>
    <row r="158" spans="5:5">
      <c r="E158" s="554"/>
    </row>
    <row r="159" spans="5:5">
      <c r="E159" s="554"/>
    </row>
    <row r="160" spans="5:5">
      <c r="E160" s="554"/>
    </row>
    <row r="161" spans="5:5">
      <c r="E161" s="554"/>
    </row>
    <row r="162" spans="5:5">
      <c r="E162" s="554"/>
    </row>
    <row r="163" spans="5:5">
      <c r="E163" s="554"/>
    </row>
    <row r="164" spans="5:5">
      <c r="E164" s="554"/>
    </row>
    <row r="165" spans="5:5">
      <c r="E165" s="554"/>
    </row>
    <row r="166" spans="5:5">
      <c r="E166" s="554"/>
    </row>
    <row r="167" spans="5:5">
      <c r="E167" s="554"/>
    </row>
    <row r="168" spans="5:5">
      <c r="E168" s="554"/>
    </row>
    <row r="169" spans="5:5">
      <c r="E169" s="554"/>
    </row>
    <row r="170" spans="5:5">
      <c r="E170" s="554"/>
    </row>
    <row r="171" spans="5:5">
      <c r="E171" s="554"/>
    </row>
    <row r="172" spans="5:5">
      <c r="E172" s="554"/>
    </row>
    <row r="173" spans="5:5">
      <c r="E173" s="554"/>
    </row>
    <row r="174" spans="5:5">
      <c r="E174" s="554"/>
    </row>
    <row r="175" spans="5:5">
      <c r="E175" s="554"/>
    </row>
    <row r="176" spans="5:5">
      <c r="E176" s="554"/>
    </row>
    <row r="177" spans="5:5">
      <c r="E177" s="554"/>
    </row>
    <row r="178" spans="5:5">
      <c r="E178" s="554"/>
    </row>
    <row r="179" spans="5:5">
      <c r="E179" s="554"/>
    </row>
    <row r="180" spans="5:5">
      <c r="E180" s="554"/>
    </row>
    <row r="181" spans="5:5">
      <c r="E181" s="554"/>
    </row>
    <row r="182" spans="5:5">
      <c r="E182" s="554"/>
    </row>
    <row r="183" spans="5:5">
      <c r="E183" s="554"/>
    </row>
    <row r="184" spans="5:5">
      <c r="E184" s="554"/>
    </row>
    <row r="185" spans="5:5">
      <c r="E185" s="554"/>
    </row>
    <row r="186" spans="5:5">
      <c r="E186" s="554"/>
    </row>
    <row r="187" spans="5:5">
      <c r="E187" s="554"/>
    </row>
    <row r="188" spans="5:5">
      <c r="E188" s="554"/>
    </row>
    <row r="189" spans="5:5">
      <c r="E189" s="554"/>
    </row>
    <row r="190" spans="5:5">
      <c r="E190" s="554"/>
    </row>
    <row r="191" spans="5:5">
      <c r="E191" s="554"/>
    </row>
    <row r="192" spans="5:5">
      <c r="E192" s="554"/>
    </row>
    <row r="193" spans="5:5">
      <c r="E193" s="554"/>
    </row>
    <row r="194" spans="5:5">
      <c r="E194" s="554"/>
    </row>
    <row r="195" spans="5:5">
      <c r="E195" s="554"/>
    </row>
    <row r="196" spans="5:5">
      <c r="E196" s="554"/>
    </row>
    <row r="197" spans="5:5">
      <c r="E197" s="554"/>
    </row>
  </sheetData>
  <mergeCells count="71">
    <mergeCell ref="J1:M1"/>
    <mergeCell ref="R3:T4"/>
    <mergeCell ref="A14:C14"/>
    <mergeCell ref="A16:C16"/>
    <mergeCell ref="N15:P15"/>
    <mergeCell ref="A6:C6"/>
    <mergeCell ref="F3:F5"/>
    <mergeCell ref="I3:I4"/>
    <mergeCell ref="A3:C5"/>
    <mergeCell ref="N7:P7"/>
    <mergeCell ref="A48:C48"/>
    <mergeCell ref="N48:P48"/>
    <mergeCell ref="A15:C15"/>
    <mergeCell ref="A9:C9"/>
    <mergeCell ref="A12:C12"/>
    <mergeCell ref="A11:C11"/>
    <mergeCell ref="N10:P10"/>
    <mergeCell ref="N9:P9"/>
    <mergeCell ref="N13:P13"/>
    <mergeCell ref="A47:B47"/>
    <mergeCell ref="N33:O33"/>
    <mergeCell ref="A33:B33"/>
    <mergeCell ref="N23:P23"/>
    <mergeCell ref="A32:C32"/>
    <mergeCell ref="A26:C26"/>
    <mergeCell ref="N26:P26"/>
    <mergeCell ref="N53:O53"/>
    <mergeCell ref="A49:B49"/>
    <mergeCell ref="A53:B53"/>
    <mergeCell ref="G3:G5"/>
    <mergeCell ref="A7:C7"/>
    <mergeCell ref="E3:E5"/>
    <mergeCell ref="A23:C23"/>
    <mergeCell ref="A10:C10"/>
    <mergeCell ref="A8:C8"/>
    <mergeCell ref="N49:O49"/>
    <mergeCell ref="K3:K5"/>
    <mergeCell ref="H3:H5"/>
    <mergeCell ref="J3:J4"/>
    <mergeCell ref="M3:M5"/>
    <mergeCell ref="L3:L5"/>
    <mergeCell ref="N47:O47"/>
    <mergeCell ref="Y3:Y5"/>
    <mergeCell ref="N17:P17"/>
    <mergeCell ref="AN13:AP13"/>
    <mergeCell ref="AB13:AD13"/>
    <mergeCell ref="Z3:Z5"/>
    <mergeCell ref="V3:V5"/>
    <mergeCell ref="W3:W5"/>
    <mergeCell ref="X3:X5"/>
    <mergeCell ref="U3:U5"/>
    <mergeCell ref="N3:P5"/>
    <mergeCell ref="N8:P8"/>
    <mergeCell ref="N6:P6"/>
    <mergeCell ref="N11:P11"/>
    <mergeCell ref="N12:P12"/>
    <mergeCell ref="N14:P14"/>
    <mergeCell ref="N16:P16"/>
    <mergeCell ref="N32:P32"/>
    <mergeCell ref="A13:C13"/>
    <mergeCell ref="A18:C18"/>
    <mergeCell ref="A20:C20"/>
    <mergeCell ref="N18:P18"/>
    <mergeCell ref="N20:P20"/>
    <mergeCell ref="N19:P19"/>
    <mergeCell ref="A19:C19"/>
    <mergeCell ref="A17:C17"/>
    <mergeCell ref="A21:C21"/>
    <mergeCell ref="N21:P21"/>
    <mergeCell ref="A22:C22"/>
    <mergeCell ref="N22:P22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3" manualBreakCount="3">
    <brk id="9" max="1048575" man="1"/>
    <brk id="13" max="1048575" man="1"/>
    <brk id="22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BO63"/>
  <sheetViews>
    <sheetView view="pageBreakPreview" zoomScaleNormal="50" zoomScaleSheetLayoutView="75" workbookViewId="0">
      <selection activeCell="A33" sqref="A33:C33"/>
    </sheetView>
  </sheetViews>
  <sheetFormatPr defaultRowHeight="15.75"/>
  <cols>
    <col min="1" max="1" width="2.28515625" style="585" customWidth="1"/>
    <col min="2" max="2" width="16.7109375" style="585" customWidth="1"/>
    <col min="3" max="3" width="2.28515625" style="585" customWidth="1"/>
    <col min="4" max="4" width="1.7109375" style="586" customWidth="1"/>
    <col min="5" max="5" width="10.7109375" style="548" customWidth="1"/>
    <col min="6" max="6" width="13.85546875" style="160" customWidth="1"/>
    <col min="7" max="9" width="13.85546875" style="548" customWidth="1"/>
    <col min="10" max="13" width="22.85546875" style="548" customWidth="1"/>
    <col min="14" max="14" width="2.28515625" style="585" customWidth="1"/>
    <col min="15" max="15" width="18.7109375" style="585" customWidth="1"/>
    <col min="16" max="16" width="2.28515625" style="585" customWidth="1"/>
    <col min="17" max="17" width="1.7109375" style="586" customWidth="1"/>
    <col min="18" max="19" width="16.28515625" style="548" customWidth="1"/>
    <col min="20" max="20" width="14.42578125" style="548" customWidth="1"/>
    <col min="21" max="22" width="16.28515625" style="548" customWidth="1"/>
    <col min="23" max="26" width="22.85546875" style="548" customWidth="1"/>
    <col min="27" max="16384" width="9.140625" style="548"/>
  </cols>
  <sheetData>
    <row r="1" spans="1:67" s="547" customFormat="1" ht="35.1" customHeight="1">
      <c r="A1" s="542"/>
      <c r="B1" s="542"/>
      <c r="C1" s="542"/>
      <c r="D1" s="542"/>
      <c r="E1" s="542"/>
      <c r="F1" s="315"/>
      <c r="G1" s="542"/>
      <c r="H1" s="542"/>
      <c r="I1" s="543" t="s">
        <v>587</v>
      </c>
      <c r="J1" s="545" t="s">
        <v>287</v>
      </c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3" t="s">
        <v>587</v>
      </c>
      <c r="W1" s="545" t="s">
        <v>288</v>
      </c>
      <c r="X1" s="542"/>
      <c r="Y1" s="542"/>
      <c r="Z1" s="542"/>
    </row>
    <row r="2" spans="1:67" ht="12.95" customHeight="1" thickBot="1">
      <c r="A2" s="548"/>
      <c r="B2" s="549"/>
      <c r="C2" s="549"/>
      <c r="D2" s="550"/>
      <c r="M2" s="551" t="s">
        <v>68</v>
      </c>
      <c r="N2" s="552"/>
      <c r="O2" s="549"/>
      <c r="P2" s="549"/>
      <c r="Q2" s="550"/>
      <c r="R2" s="552"/>
      <c r="S2" s="552"/>
      <c r="T2" s="552"/>
      <c r="W2" s="593"/>
      <c r="Z2" s="551" t="s">
        <v>68</v>
      </c>
    </row>
    <row r="3" spans="1:67" s="557" customFormat="1" ht="15" customHeight="1">
      <c r="A3" s="1209" t="s">
        <v>2</v>
      </c>
      <c r="B3" s="1209"/>
      <c r="C3" s="1209"/>
      <c r="D3" s="556"/>
      <c r="E3" s="1197" t="s">
        <v>167</v>
      </c>
      <c r="F3" s="1039" t="s">
        <v>354</v>
      </c>
      <c r="G3" s="1197" t="s">
        <v>21</v>
      </c>
      <c r="H3" s="1197" t="s">
        <v>82</v>
      </c>
      <c r="I3" s="1200" t="s">
        <v>212</v>
      </c>
      <c r="J3" s="1206" t="s">
        <v>213</v>
      </c>
      <c r="K3" s="1197" t="s">
        <v>169</v>
      </c>
      <c r="L3" s="1197" t="s">
        <v>184</v>
      </c>
      <c r="M3" s="1197" t="s">
        <v>49</v>
      </c>
      <c r="N3" s="1209" t="s">
        <v>2</v>
      </c>
      <c r="O3" s="1209"/>
      <c r="P3" s="1209"/>
      <c r="Q3" s="556"/>
      <c r="R3" s="1199" t="s">
        <v>481</v>
      </c>
      <c r="S3" s="1199"/>
      <c r="T3" s="1199"/>
      <c r="U3" s="1203" t="s">
        <v>186</v>
      </c>
      <c r="V3" s="1203" t="s">
        <v>187</v>
      </c>
      <c r="W3" s="1206" t="s">
        <v>50</v>
      </c>
      <c r="X3" s="1039" t="s">
        <v>51</v>
      </c>
      <c r="Y3" s="1197" t="s">
        <v>52</v>
      </c>
      <c r="Z3" s="1200" t="s">
        <v>353</v>
      </c>
    </row>
    <row r="4" spans="1:67" s="557" customFormat="1" ht="15" customHeight="1">
      <c r="A4" s="1210"/>
      <c r="B4" s="1210"/>
      <c r="C4" s="1210"/>
      <c r="D4" s="559"/>
      <c r="E4" s="1198"/>
      <c r="F4" s="1040"/>
      <c r="G4" s="1198"/>
      <c r="H4" s="1198"/>
      <c r="I4" s="1202"/>
      <c r="J4" s="1208"/>
      <c r="K4" s="1198"/>
      <c r="L4" s="1198"/>
      <c r="M4" s="1198"/>
      <c r="N4" s="1210"/>
      <c r="O4" s="1210"/>
      <c r="P4" s="1210"/>
      <c r="Q4" s="559"/>
      <c r="R4" s="1214"/>
      <c r="S4" s="1214"/>
      <c r="T4" s="1214"/>
      <c r="U4" s="1204"/>
      <c r="V4" s="1204"/>
      <c r="W4" s="1207"/>
      <c r="X4" s="1040"/>
      <c r="Y4" s="1198"/>
      <c r="Z4" s="1201"/>
    </row>
    <row r="5" spans="1:67" s="558" customFormat="1" ht="39.75" customHeight="1">
      <c r="A5" s="1211"/>
      <c r="B5" s="1211"/>
      <c r="C5" s="1211"/>
      <c r="D5" s="563"/>
      <c r="E5" s="1199"/>
      <c r="F5" s="1041"/>
      <c r="G5" s="1199"/>
      <c r="H5" s="1199"/>
      <c r="I5" s="561" t="s">
        <v>55</v>
      </c>
      <c r="J5" s="562" t="s">
        <v>53</v>
      </c>
      <c r="K5" s="1199"/>
      <c r="L5" s="1199"/>
      <c r="M5" s="1199"/>
      <c r="N5" s="1211"/>
      <c r="O5" s="1211"/>
      <c r="P5" s="1211"/>
      <c r="Q5" s="563"/>
      <c r="R5" s="564" t="s">
        <v>482</v>
      </c>
      <c r="S5" s="564" t="s">
        <v>483</v>
      </c>
      <c r="T5" s="564" t="s">
        <v>484</v>
      </c>
      <c r="U5" s="1205"/>
      <c r="V5" s="1205"/>
      <c r="W5" s="1208"/>
      <c r="X5" s="1041"/>
      <c r="Y5" s="1199"/>
      <c r="Z5" s="1202"/>
    </row>
    <row r="6" spans="1:67" s="569" customFormat="1" ht="12.75" hidden="1" customHeight="1">
      <c r="A6" s="1212" t="s">
        <v>214</v>
      </c>
      <c r="B6" s="1212"/>
      <c r="C6" s="1212"/>
      <c r="D6" s="22"/>
      <c r="E6" s="178">
        <v>15868</v>
      </c>
      <c r="F6" s="50"/>
      <c r="G6" s="179">
        <v>38000283</v>
      </c>
      <c r="H6" s="179">
        <v>14880553</v>
      </c>
      <c r="I6" s="179">
        <v>14414416</v>
      </c>
      <c r="J6" s="179">
        <v>14269542</v>
      </c>
      <c r="K6" s="179">
        <v>16883181</v>
      </c>
      <c r="L6" s="179">
        <v>55706999</v>
      </c>
      <c r="M6" s="179">
        <v>11504050</v>
      </c>
      <c r="N6" s="1212" t="s">
        <v>214</v>
      </c>
      <c r="O6" s="1212"/>
      <c r="P6" s="1212"/>
      <c r="Q6" s="565"/>
      <c r="R6" s="594">
        <v>18.899999999999999</v>
      </c>
      <c r="S6" s="595"/>
      <c r="T6" s="595"/>
      <c r="U6" s="567">
        <v>41.92</v>
      </c>
      <c r="V6" s="567">
        <v>94.56</v>
      </c>
      <c r="W6" s="183">
        <v>8469278</v>
      </c>
      <c r="X6" s="183">
        <v>34949323.985379376</v>
      </c>
      <c r="Y6" s="183">
        <v>33164217</v>
      </c>
      <c r="Z6" s="183">
        <v>36373904</v>
      </c>
      <c r="AA6" s="596"/>
      <c r="AB6" s="596"/>
      <c r="AC6" s="596"/>
      <c r="AD6" s="596"/>
      <c r="AE6" s="596"/>
      <c r="AF6" s="596"/>
      <c r="AG6" s="596"/>
      <c r="AH6" s="596"/>
      <c r="AI6" s="596"/>
      <c r="AJ6" s="596"/>
      <c r="AK6" s="596"/>
      <c r="AL6" s="596"/>
      <c r="AM6" s="596"/>
      <c r="AN6" s="596"/>
      <c r="AO6" s="596"/>
      <c r="AP6" s="596"/>
      <c r="AQ6" s="596"/>
      <c r="AR6" s="596"/>
      <c r="AS6" s="596"/>
      <c r="AT6" s="596"/>
      <c r="AU6" s="596"/>
      <c r="AV6" s="596"/>
      <c r="AW6" s="596"/>
      <c r="AX6" s="596"/>
      <c r="AY6" s="596"/>
      <c r="AZ6" s="596"/>
      <c r="BA6" s="596"/>
      <c r="BB6" s="596"/>
      <c r="BC6" s="596"/>
      <c r="BD6" s="596"/>
      <c r="BE6" s="596"/>
      <c r="BF6" s="596"/>
      <c r="BG6" s="596"/>
      <c r="BH6" s="596"/>
      <c r="BI6" s="596"/>
      <c r="BJ6" s="596"/>
      <c r="BK6" s="596"/>
      <c r="BL6" s="596"/>
      <c r="BM6" s="596"/>
      <c r="BN6" s="596"/>
      <c r="BO6" s="596"/>
    </row>
    <row r="7" spans="1:67" s="569" customFormat="1" ht="12.75" hidden="1" customHeight="1">
      <c r="A7" s="1196" t="s">
        <v>215</v>
      </c>
      <c r="B7" s="1196"/>
      <c r="C7" s="1196"/>
      <c r="D7" s="22"/>
      <c r="E7" s="182">
        <v>15359.729863485445</v>
      </c>
      <c r="F7" s="50"/>
      <c r="G7" s="183">
        <v>32226756</v>
      </c>
      <c r="H7" s="183">
        <v>10087914</v>
      </c>
      <c r="I7" s="183">
        <v>9627870</v>
      </c>
      <c r="J7" s="183">
        <v>9484193</v>
      </c>
      <c r="K7" s="183">
        <v>17277708</v>
      </c>
      <c r="L7" s="183">
        <v>78915637</v>
      </c>
      <c r="M7" s="183">
        <f>12322412-13695</f>
        <v>12308717</v>
      </c>
      <c r="N7" s="1196" t="s">
        <v>215</v>
      </c>
      <c r="O7" s="1196"/>
      <c r="P7" s="1196"/>
      <c r="Q7" s="565"/>
      <c r="R7" s="597">
        <v>16</v>
      </c>
      <c r="S7" s="595"/>
      <c r="T7" s="595"/>
      <c r="U7" s="567">
        <v>59.76</v>
      </c>
      <c r="V7" s="567">
        <v>90.97</v>
      </c>
      <c r="W7" s="183">
        <v>8025685</v>
      </c>
      <c r="X7" s="183">
        <v>32649973.27367295</v>
      </c>
      <c r="Y7" s="183">
        <v>32569579</v>
      </c>
      <c r="Z7" s="183">
        <v>31897761</v>
      </c>
      <c r="AA7" s="596"/>
      <c r="AB7" s="596"/>
      <c r="AC7" s="596"/>
      <c r="AD7" s="596"/>
      <c r="AE7" s="596"/>
      <c r="AF7" s="596"/>
      <c r="AG7" s="596"/>
      <c r="AH7" s="596"/>
      <c r="AI7" s="596"/>
      <c r="AJ7" s="596"/>
      <c r="AK7" s="596"/>
      <c r="AL7" s="596"/>
      <c r="AM7" s="596"/>
      <c r="AN7" s="596"/>
      <c r="AO7" s="596"/>
      <c r="AP7" s="596"/>
      <c r="AQ7" s="596"/>
      <c r="AR7" s="596"/>
      <c r="AS7" s="596"/>
      <c r="AT7" s="596"/>
      <c r="AU7" s="596"/>
      <c r="AV7" s="596"/>
      <c r="AW7" s="596"/>
      <c r="AX7" s="596"/>
      <c r="AY7" s="596"/>
      <c r="AZ7" s="596"/>
      <c r="BA7" s="596"/>
      <c r="BB7" s="596"/>
      <c r="BC7" s="596"/>
      <c r="BD7" s="596"/>
      <c r="BE7" s="596"/>
      <c r="BF7" s="596"/>
      <c r="BG7" s="596"/>
      <c r="BH7" s="596"/>
      <c r="BI7" s="596"/>
      <c r="BJ7" s="596"/>
      <c r="BK7" s="596"/>
      <c r="BL7" s="596"/>
      <c r="BM7" s="596"/>
      <c r="BN7" s="596"/>
      <c r="BO7" s="596"/>
    </row>
    <row r="8" spans="1:67" s="569" customFormat="1" ht="12.75" hidden="1" customHeight="1">
      <c r="A8" s="1196" t="s">
        <v>216</v>
      </c>
      <c r="B8" s="1196"/>
      <c r="C8" s="1196"/>
      <c r="D8" s="22"/>
      <c r="E8" s="182">
        <v>16753</v>
      </c>
      <c r="F8" s="50"/>
      <c r="G8" s="183">
        <v>29069572.076642986</v>
      </c>
      <c r="H8" s="183">
        <v>7421640.541992479</v>
      </c>
      <c r="I8" s="183">
        <v>7118931.4749597088</v>
      </c>
      <c r="J8" s="183">
        <v>6988200.5610935353</v>
      </c>
      <c r="K8" s="278" t="s">
        <v>16</v>
      </c>
      <c r="L8" s="183">
        <v>38062711.132908292</v>
      </c>
      <c r="M8" s="183">
        <v>15098341.343795979</v>
      </c>
      <c r="N8" s="1196" t="s">
        <v>216</v>
      </c>
      <c r="O8" s="1196"/>
      <c r="P8" s="1196"/>
      <c r="Q8" s="565"/>
      <c r="R8" s="597">
        <v>13.57619530830299</v>
      </c>
      <c r="S8" s="595"/>
      <c r="T8" s="595"/>
      <c r="U8" s="598">
        <v>164.07353906762967</v>
      </c>
      <c r="V8" s="598">
        <v>135.94096579717066</v>
      </c>
      <c r="W8" s="183">
        <v>5637055.8108995399</v>
      </c>
      <c r="X8" s="183">
        <v>30230996.896078315</v>
      </c>
      <c r="Y8" s="183">
        <v>29201524.025547665</v>
      </c>
      <c r="Z8" s="183">
        <v>28838948.785292186</v>
      </c>
      <c r="AA8" s="596"/>
      <c r="AB8" s="596"/>
      <c r="AC8" s="596"/>
      <c r="AD8" s="596"/>
      <c r="AE8" s="596"/>
      <c r="AF8" s="596"/>
      <c r="AG8" s="596"/>
      <c r="AH8" s="596"/>
      <c r="AI8" s="596"/>
      <c r="AJ8" s="596"/>
      <c r="AK8" s="596"/>
      <c r="AL8" s="596"/>
      <c r="AM8" s="596"/>
      <c r="AN8" s="596"/>
      <c r="AO8" s="596"/>
      <c r="AP8" s="596"/>
      <c r="AQ8" s="596"/>
      <c r="AR8" s="596"/>
      <c r="AS8" s="596"/>
      <c r="AT8" s="596"/>
      <c r="AU8" s="596"/>
      <c r="AV8" s="596"/>
      <c r="AW8" s="596"/>
      <c r="AX8" s="596"/>
      <c r="AY8" s="596"/>
      <c r="AZ8" s="596"/>
      <c r="BA8" s="596"/>
      <c r="BB8" s="596"/>
      <c r="BC8" s="596"/>
      <c r="BD8" s="596"/>
      <c r="BE8" s="596"/>
      <c r="BF8" s="596"/>
      <c r="BG8" s="596"/>
      <c r="BH8" s="596"/>
      <c r="BI8" s="596"/>
      <c r="BJ8" s="596"/>
      <c r="BK8" s="596"/>
      <c r="BL8" s="596"/>
      <c r="BM8" s="596"/>
      <c r="BN8" s="596"/>
      <c r="BO8" s="596"/>
    </row>
    <row r="9" spans="1:67" s="569" customFormat="1" ht="12.75" hidden="1" customHeight="1">
      <c r="A9" s="1196" t="s">
        <v>217</v>
      </c>
      <c r="B9" s="1196"/>
      <c r="C9" s="1196"/>
      <c r="D9" s="22"/>
      <c r="E9" s="182">
        <v>16709.810728069348</v>
      </c>
      <c r="F9" s="50"/>
      <c r="G9" s="183">
        <v>24819993.317398854</v>
      </c>
      <c r="H9" s="183">
        <v>6975698.5134360427</v>
      </c>
      <c r="I9" s="183">
        <v>6548806.340429808</v>
      </c>
      <c r="J9" s="183">
        <v>6417702.4665102568</v>
      </c>
      <c r="K9" s="183">
        <v>14805676.077794304</v>
      </c>
      <c r="L9" s="183">
        <v>53138709.460663401</v>
      </c>
      <c r="M9" s="183">
        <f>8445820.02975982-15692</f>
        <v>8430128.0297598206</v>
      </c>
      <c r="N9" s="1196" t="s">
        <v>217</v>
      </c>
      <c r="O9" s="1196"/>
      <c r="P9" s="1196"/>
      <c r="Q9" s="565"/>
      <c r="R9" s="597">
        <v>13.693336703596527</v>
      </c>
      <c r="S9" s="595"/>
      <c r="T9" s="595"/>
      <c r="U9" s="567">
        <v>61.149786302123523</v>
      </c>
      <c r="V9" s="567">
        <v>78.352407757836559</v>
      </c>
      <c r="W9" s="183">
        <v>5466864.7140928665</v>
      </c>
      <c r="X9" s="183">
        <v>24047010.815616611</v>
      </c>
      <c r="Y9" s="183">
        <v>25081570.798095502</v>
      </c>
      <c r="Z9" s="183">
        <v>24475804.43605119</v>
      </c>
      <c r="AA9" s="596"/>
      <c r="AB9" s="596"/>
      <c r="AC9" s="596"/>
      <c r="AD9" s="596"/>
      <c r="AE9" s="596"/>
      <c r="AF9" s="596"/>
      <c r="AG9" s="596"/>
      <c r="AH9" s="596"/>
      <c r="AI9" s="596"/>
      <c r="AJ9" s="596"/>
      <c r="AK9" s="596"/>
      <c r="AL9" s="596"/>
      <c r="AM9" s="596"/>
      <c r="AN9" s="596"/>
      <c r="AO9" s="596"/>
      <c r="AP9" s="596"/>
      <c r="AQ9" s="596"/>
      <c r="AR9" s="596"/>
      <c r="AS9" s="596"/>
      <c r="AT9" s="596"/>
      <c r="AU9" s="596"/>
      <c r="AV9" s="596"/>
      <c r="AW9" s="596"/>
      <c r="AX9" s="596"/>
      <c r="AY9" s="596"/>
      <c r="AZ9" s="596"/>
      <c r="BA9" s="596"/>
      <c r="BB9" s="596"/>
      <c r="BC9" s="596"/>
      <c r="BD9" s="596"/>
      <c r="BE9" s="596"/>
      <c r="BF9" s="596"/>
      <c r="BG9" s="596"/>
      <c r="BH9" s="596"/>
      <c r="BI9" s="596"/>
      <c r="BJ9" s="596"/>
      <c r="BK9" s="596"/>
      <c r="BL9" s="596"/>
      <c r="BM9" s="596"/>
      <c r="BN9" s="596"/>
      <c r="BO9" s="596"/>
    </row>
    <row r="10" spans="1:67" s="569" customFormat="1" ht="12.75" hidden="1" customHeight="1">
      <c r="A10" s="1196" t="s">
        <v>218</v>
      </c>
      <c r="B10" s="1196"/>
      <c r="C10" s="1196"/>
      <c r="D10" s="22"/>
      <c r="E10" s="182">
        <v>16533.995190724818</v>
      </c>
      <c r="F10" s="50"/>
      <c r="G10" s="183">
        <v>29102293.856366757</v>
      </c>
      <c r="H10" s="183">
        <v>8265246.9581146343</v>
      </c>
      <c r="I10" s="183">
        <v>7858442.3894925797</v>
      </c>
      <c r="J10" s="183">
        <v>7712526.0002924874</v>
      </c>
      <c r="K10" s="183">
        <v>17081478.033633858</v>
      </c>
      <c r="L10" s="183">
        <v>66167213.224742383</v>
      </c>
      <c r="M10" s="183">
        <v>9760846.2545314189</v>
      </c>
      <c r="N10" s="1196" t="s">
        <v>218</v>
      </c>
      <c r="O10" s="1196"/>
      <c r="P10" s="1196"/>
      <c r="Q10" s="565"/>
      <c r="R10" s="599">
        <v>13.847147503094851</v>
      </c>
      <c r="S10" s="600"/>
      <c r="T10" s="600"/>
      <c r="U10" s="567">
        <v>68.360652328271073</v>
      </c>
      <c r="V10" s="567">
        <v>84.572712609675065</v>
      </c>
      <c r="W10" s="183">
        <v>6094944.5022909548</v>
      </c>
      <c r="X10" s="183">
        <v>26861193.28509089</v>
      </c>
      <c r="Y10" s="183">
        <v>28831743.493352219</v>
      </c>
      <c r="Z10" s="183">
        <v>28796357.604535799</v>
      </c>
      <c r="AA10" s="596"/>
      <c r="AB10" s="596"/>
      <c r="AC10" s="596"/>
      <c r="AD10" s="596"/>
      <c r="AE10" s="596"/>
      <c r="AF10" s="596"/>
      <c r="AG10" s="596"/>
      <c r="AH10" s="596"/>
      <c r="AI10" s="596"/>
      <c r="AJ10" s="596"/>
      <c r="AK10" s="596"/>
      <c r="AL10" s="596"/>
      <c r="AM10" s="596"/>
      <c r="AN10" s="596"/>
      <c r="AO10" s="596"/>
      <c r="AP10" s="596"/>
      <c r="AQ10" s="596"/>
      <c r="AR10" s="596"/>
      <c r="AS10" s="596"/>
      <c r="AT10" s="596"/>
      <c r="AU10" s="596"/>
      <c r="AV10" s="596"/>
      <c r="AW10" s="596"/>
      <c r="AX10" s="596"/>
      <c r="AY10" s="596"/>
      <c r="AZ10" s="596"/>
      <c r="BA10" s="596"/>
      <c r="BB10" s="596"/>
      <c r="BC10" s="596"/>
      <c r="BD10" s="596"/>
      <c r="BE10" s="596"/>
      <c r="BF10" s="596"/>
      <c r="BG10" s="596"/>
      <c r="BH10" s="596"/>
      <c r="BI10" s="596"/>
      <c r="BJ10" s="596"/>
      <c r="BK10" s="596"/>
      <c r="BL10" s="596"/>
      <c r="BM10" s="596"/>
      <c r="BN10" s="596"/>
      <c r="BO10" s="596"/>
    </row>
    <row r="11" spans="1:67" s="569" customFormat="1" ht="13.7" hidden="1" customHeight="1">
      <c r="A11" s="1196" t="s">
        <v>219</v>
      </c>
      <c r="B11" s="1196"/>
      <c r="C11" s="1196"/>
      <c r="D11" s="22"/>
      <c r="E11" s="50">
        <v>13011.99059823642</v>
      </c>
      <c r="F11" s="50"/>
      <c r="G11" s="50">
        <v>40672262.673198916</v>
      </c>
      <c r="H11" s="50">
        <v>10792351.597330956</v>
      </c>
      <c r="I11" s="50">
        <v>10313606.368681652</v>
      </c>
      <c r="J11" s="50">
        <v>10157442.369034547</v>
      </c>
      <c r="K11" s="50">
        <v>19960205.087424122</v>
      </c>
      <c r="L11" s="50">
        <v>84883820.509927526</v>
      </c>
      <c r="M11" s="50">
        <v>11015532.111912977</v>
      </c>
      <c r="N11" s="1196" t="s">
        <v>219</v>
      </c>
      <c r="O11" s="1196"/>
      <c r="P11" s="1196"/>
      <c r="Q11" s="22"/>
      <c r="R11" s="566">
        <v>14.903616465171332</v>
      </c>
      <c r="S11" s="566"/>
      <c r="T11" s="566"/>
      <c r="U11" s="394">
        <v>57.854640886932025</v>
      </c>
      <c r="V11" s="394">
        <v>91.728767000697957</v>
      </c>
      <c r="W11" s="50">
        <v>8039996.3683346724</v>
      </c>
      <c r="X11" s="50">
        <v>36036883.255956262</v>
      </c>
      <c r="Y11" s="50">
        <v>38156267.566526264</v>
      </c>
      <c r="Z11" s="50">
        <v>40418461.932847165</v>
      </c>
      <c r="AA11" s="596"/>
      <c r="AB11" s="596"/>
      <c r="AC11" s="596"/>
      <c r="AD11" s="596"/>
      <c r="AE11" s="596"/>
      <c r="AF11" s="596"/>
      <c r="AG11" s="596"/>
      <c r="AH11" s="596"/>
      <c r="AI11" s="596"/>
      <c r="AJ11" s="596"/>
      <c r="AK11" s="596"/>
      <c r="AL11" s="596"/>
      <c r="AM11" s="596"/>
      <c r="AN11" s="596"/>
      <c r="AO11" s="596"/>
      <c r="AP11" s="596"/>
      <c r="AQ11" s="596"/>
      <c r="AR11" s="596"/>
      <c r="AS11" s="596"/>
      <c r="AT11" s="596"/>
      <c r="AU11" s="596"/>
      <c r="AV11" s="596"/>
      <c r="AW11" s="596"/>
      <c r="AX11" s="596"/>
      <c r="AY11" s="596"/>
      <c r="AZ11" s="596"/>
      <c r="BA11" s="596"/>
      <c r="BB11" s="596"/>
      <c r="BC11" s="596"/>
      <c r="BD11" s="596"/>
      <c r="BE11" s="596"/>
      <c r="BF11" s="596"/>
      <c r="BG11" s="596"/>
      <c r="BH11" s="596"/>
      <c r="BI11" s="596"/>
      <c r="BJ11" s="596"/>
      <c r="BK11" s="596"/>
      <c r="BL11" s="596"/>
      <c r="BM11" s="596"/>
      <c r="BN11" s="596"/>
      <c r="BO11" s="596"/>
    </row>
    <row r="12" spans="1:67" s="569" customFormat="1" ht="13.7" hidden="1" customHeight="1">
      <c r="A12" s="1196" t="s">
        <v>220</v>
      </c>
      <c r="B12" s="1196"/>
      <c r="C12" s="1196"/>
      <c r="D12" s="22"/>
      <c r="E12" s="50">
        <v>12681.999974313834</v>
      </c>
      <c r="F12" s="50"/>
      <c r="G12" s="50">
        <v>43572072.339658655</v>
      </c>
      <c r="H12" s="50">
        <v>11126542.005419679</v>
      </c>
      <c r="I12" s="50">
        <v>10601341.314587303</v>
      </c>
      <c r="J12" s="50">
        <v>10414175.687696068</v>
      </c>
      <c r="K12" s="50">
        <v>21442343.416419532</v>
      </c>
      <c r="L12" s="50">
        <v>87573289.677770346</v>
      </c>
      <c r="M12" s="50">
        <v>11777836.200894887</v>
      </c>
      <c r="N12" s="1196" t="s">
        <v>220</v>
      </c>
      <c r="O12" s="1196"/>
      <c r="P12" s="1196"/>
      <c r="Q12" s="22"/>
      <c r="R12" s="571">
        <v>13.100477577883749</v>
      </c>
      <c r="S12" s="571"/>
      <c r="T12" s="571"/>
      <c r="U12" s="601">
        <v>90.247757722919943</v>
      </c>
      <c r="V12" s="601">
        <v>97.045204296512836</v>
      </c>
      <c r="W12" s="50">
        <v>7963101.510900951</v>
      </c>
      <c r="X12" s="50">
        <v>39498517.644465096</v>
      </c>
      <c r="Y12" s="50">
        <v>41772861.846913978</v>
      </c>
      <c r="Z12" s="50">
        <v>42917264.444858715</v>
      </c>
      <c r="AA12" s="596"/>
      <c r="AB12" s="596"/>
      <c r="AC12" s="596"/>
      <c r="AD12" s="596"/>
      <c r="AE12" s="596"/>
      <c r="AF12" s="596"/>
      <c r="AG12" s="596"/>
      <c r="AH12" s="596"/>
      <c r="AI12" s="596"/>
      <c r="AJ12" s="596"/>
      <c r="AK12" s="596"/>
      <c r="AL12" s="596"/>
      <c r="AM12" s="596"/>
      <c r="AN12" s="596"/>
      <c r="AO12" s="596"/>
      <c r="AP12" s="596"/>
      <c r="AQ12" s="596"/>
      <c r="AR12" s="596"/>
      <c r="AS12" s="596"/>
      <c r="AT12" s="596"/>
      <c r="AU12" s="596"/>
      <c r="AV12" s="596"/>
      <c r="AW12" s="596"/>
      <c r="AX12" s="596"/>
      <c r="AY12" s="596"/>
      <c r="AZ12" s="596"/>
      <c r="BA12" s="596"/>
      <c r="BB12" s="596"/>
      <c r="BC12" s="596"/>
      <c r="BD12" s="596"/>
      <c r="BE12" s="596"/>
      <c r="BF12" s="596"/>
      <c r="BG12" s="596"/>
      <c r="BH12" s="596"/>
      <c r="BI12" s="596"/>
      <c r="BJ12" s="596"/>
      <c r="BK12" s="596"/>
      <c r="BL12" s="596"/>
      <c r="BM12" s="596"/>
      <c r="BN12" s="596"/>
      <c r="BO12" s="596"/>
    </row>
    <row r="13" spans="1:67" s="569" customFormat="1" ht="13.7" hidden="1" customHeight="1">
      <c r="A13" s="1196" t="s">
        <v>221</v>
      </c>
      <c r="B13" s="1196"/>
      <c r="C13" s="1196"/>
      <c r="D13" s="22"/>
      <c r="E13" s="50">
        <v>12737</v>
      </c>
      <c r="F13" s="185" t="s">
        <v>148</v>
      </c>
      <c r="G13" s="50">
        <v>47259483.913721323</v>
      </c>
      <c r="H13" s="50">
        <v>13574827.144921239</v>
      </c>
      <c r="I13" s="50">
        <v>13062430.544395834</v>
      </c>
      <c r="J13" s="50">
        <v>12871699.04661341</v>
      </c>
      <c r="K13" s="185" t="s">
        <v>761</v>
      </c>
      <c r="L13" s="50">
        <v>142431770.12462345</v>
      </c>
      <c r="M13" s="50">
        <v>12961093.194887342</v>
      </c>
      <c r="N13" s="1196" t="s">
        <v>221</v>
      </c>
      <c r="O13" s="1196"/>
      <c r="P13" s="1196"/>
      <c r="Q13" s="22"/>
      <c r="R13" s="571">
        <v>12.240656488573869</v>
      </c>
      <c r="S13" s="185" t="s">
        <v>761</v>
      </c>
      <c r="T13" s="185" t="s">
        <v>761</v>
      </c>
      <c r="U13" s="601">
        <v>131.52585555764125</v>
      </c>
      <c r="V13" s="601">
        <v>127.80136291986295</v>
      </c>
      <c r="W13" s="50">
        <v>7929324.4792687837</v>
      </c>
      <c r="X13" s="50">
        <v>43826792.517200515</v>
      </c>
      <c r="Y13" s="50">
        <v>42144515.372293949</v>
      </c>
      <c r="Z13" s="50">
        <v>46621288.660913199</v>
      </c>
      <c r="AA13" s="596"/>
      <c r="AB13" s="596"/>
      <c r="AC13" s="596"/>
      <c r="AD13" s="596"/>
      <c r="AE13" s="596"/>
      <c r="AF13" s="596"/>
      <c r="AG13" s="596"/>
      <c r="AH13" s="596"/>
      <c r="AI13" s="596"/>
      <c r="AJ13" s="596"/>
      <c r="AK13" s="596"/>
      <c r="AL13" s="596"/>
      <c r="AM13" s="596"/>
      <c r="AN13" s="596"/>
      <c r="AO13" s="596"/>
      <c r="AP13" s="596"/>
      <c r="AQ13" s="596"/>
      <c r="AR13" s="596"/>
      <c r="AS13" s="596"/>
      <c r="AT13" s="596"/>
      <c r="AU13" s="596"/>
      <c r="AV13" s="596"/>
      <c r="AW13" s="596"/>
      <c r="AX13" s="596"/>
      <c r="AY13" s="596"/>
      <c r="AZ13" s="596"/>
      <c r="BA13" s="596"/>
      <c r="BB13" s="596"/>
      <c r="BC13" s="596"/>
      <c r="BD13" s="596"/>
      <c r="BE13" s="596"/>
      <c r="BF13" s="596"/>
      <c r="BG13" s="596"/>
      <c r="BH13" s="596"/>
      <c r="BI13" s="596"/>
      <c r="BJ13" s="596"/>
      <c r="BK13" s="596"/>
      <c r="BL13" s="596"/>
      <c r="BM13" s="596"/>
      <c r="BN13" s="596"/>
      <c r="BO13" s="596"/>
    </row>
    <row r="14" spans="1:67" s="569" customFormat="1" ht="13.7" hidden="1" customHeight="1">
      <c r="A14" s="1196" t="s">
        <v>222</v>
      </c>
      <c r="B14" s="1196"/>
      <c r="C14" s="1196"/>
      <c r="D14" s="22"/>
      <c r="E14" s="50">
        <v>13442</v>
      </c>
      <c r="F14" s="185" t="s">
        <v>148</v>
      </c>
      <c r="G14" s="50">
        <v>42939979.182363406</v>
      </c>
      <c r="H14" s="50">
        <v>9829135.2239819821</v>
      </c>
      <c r="I14" s="50">
        <v>9358780.7247106209</v>
      </c>
      <c r="J14" s="50">
        <v>9154501.6172999758</v>
      </c>
      <c r="K14" s="50">
        <v>22456195.072108354</v>
      </c>
      <c r="L14" s="50">
        <v>138244500.80078667</v>
      </c>
      <c r="M14" s="50">
        <v>11921681.545171928</v>
      </c>
      <c r="N14" s="1196" t="s">
        <v>222</v>
      </c>
      <c r="O14" s="1196"/>
      <c r="P14" s="1196"/>
      <c r="Q14" s="22"/>
      <c r="R14" s="571">
        <v>10.831309840344083</v>
      </c>
      <c r="S14" s="185" t="s">
        <v>761</v>
      </c>
      <c r="T14" s="185" t="s">
        <v>761</v>
      </c>
      <c r="U14" s="601">
        <v>113.26823231784209</v>
      </c>
      <c r="V14" s="601">
        <v>129.80041048940825</v>
      </c>
      <c r="W14" s="50">
        <v>6822570.1342531946</v>
      </c>
      <c r="X14" s="50">
        <v>42281520.224319592</v>
      </c>
      <c r="Y14" s="50">
        <v>41212179.990529448</v>
      </c>
      <c r="Z14" s="50">
        <v>42139700.34691707</v>
      </c>
      <c r="AA14" s="596"/>
      <c r="AB14" s="596"/>
      <c r="AC14" s="596"/>
      <c r="AD14" s="596"/>
      <c r="AE14" s="596"/>
      <c r="AF14" s="596"/>
      <c r="AG14" s="596"/>
      <c r="AH14" s="596"/>
      <c r="AI14" s="596"/>
      <c r="AJ14" s="596"/>
      <c r="AK14" s="596"/>
      <c r="AL14" s="596"/>
      <c r="AM14" s="596"/>
      <c r="AN14" s="596"/>
      <c r="AO14" s="596"/>
      <c r="AP14" s="596"/>
      <c r="AQ14" s="596"/>
      <c r="AR14" s="596"/>
      <c r="AS14" s="596"/>
      <c r="AT14" s="596"/>
      <c r="AU14" s="596"/>
      <c r="AV14" s="596"/>
      <c r="AW14" s="596"/>
      <c r="AX14" s="596"/>
      <c r="AY14" s="596"/>
      <c r="AZ14" s="596"/>
      <c r="BA14" s="596"/>
      <c r="BB14" s="596"/>
      <c r="BC14" s="596"/>
      <c r="BD14" s="596"/>
      <c r="BE14" s="596"/>
      <c r="BF14" s="596"/>
      <c r="BG14" s="596"/>
      <c r="BH14" s="596"/>
      <c r="BI14" s="596"/>
      <c r="BJ14" s="596"/>
      <c r="BK14" s="596"/>
      <c r="BL14" s="596"/>
      <c r="BM14" s="596"/>
      <c r="BN14" s="596"/>
      <c r="BO14" s="596"/>
    </row>
    <row r="15" spans="1:67" s="569" customFormat="1" ht="13.5" hidden="1" customHeight="1">
      <c r="A15" s="1196" t="s">
        <v>223</v>
      </c>
      <c r="B15" s="1196"/>
      <c r="C15" s="1196"/>
      <c r="D15" s="22"/>
      <c r="E15" s="182">
        <v>13388.599999999908</v>
      </c>
      <c r="F15" s="185" t="s">
        <v>148</v>
      </c>
      <c r="G15" s="183">
        <v>44155190.766599782</v>
      </c>
      <c r="H15" s="183">
        <v>9004430.1931582335</v>
      </c>
      <c r="I15" s="183">
        <v>8587820.6020268314</v>
      </c>
      <c r="J15" s="183">
        <v>8427731.5318030715</v>
      </c>
      <c r="K15" s="183">
        <v>21797162.505395111</v>
      </c>
      <c r="L15" s="183">
        <v>120770471.13732949</v>
      </c>
      <c r="M15" s="183">
        <v>12226858.972444175</v>
      </c>
      <c r="N15" s="1196" t="s">
        <v>223</v>
      </c>
      <c r="O15" s="1196"/>
      <c r="P15" s="1196"/>
      <c r="Q15" s="565"/>
      <c r="R15" s="597">
        <v>10.332716066932209</v>
      </c>
      <c r="S15" s="185" t="s">
        <v>761</v>
      </c>
      <c r="T15" s="185" t="s">
        <v>761</v>
      </c>
      <c r="U15" s="567">
        <v>112.45681335526096</v>
      </c>
      <c r="V15" s="567">
        <v>123.02323353233747</v>
      </c>
      <c r="W15" s="183">
        <v>6206733.0816315329</v>
      </c>
      <c r="X15" s="183">
        <v>41438903.097240709</v>
      </c>
      <c r="Y15" s="183">
        <v>41831884.227947295</v>
      </c>
      <c r="Z15" s="183">
        <v>49010148.666992024</v>
      </c>
      <c r="AA15" s="596"/>
      <c r="AB15" s="596"/>
      <c r="AC15" s="596"/>
      <c r="AD15" s="596"/>
      <c r="AE15" s="596"/>
      <c r="AF15" s="596"/>
      <c r="AG15" s="596"/>
      <c r="AH15" s="596"/>
      <c r="AI15" s="596"/>
      <c r="AJ15" s="596"/>
      <c r="AK15" s="596"/>
      <c r="AL15" s="596"/>
      <c r="AM15" s="596"/>
      <c r="AN15" s="596"/>
      <c r="AO15" s="596"/>
      <c r="AP15" s="596"/>
      <c r="AQ15" s="596"/>
      <c r="AR15" s="596"/>
      <c r="AS15" s="596"/>
      <c r="AT15" s="596"/>
      <c r="AU15" s="596"/>
      <c r="AV15" s="596"/>
      <c r="AW15" s="596"/>
      <c r="AX15" s="596"/>
      <c r="AY15" s="596"/>
      <c r="AZ15" s="596"/>
      <c r="BA15" s="596"/>
      <c r="BB15" s="596"/>
      <c r="BC15" s="596"/>
      <c r="BD15" s="596"/>
      <c r="BE15" s="596"/>
      <c r="BF15" s="596"/>
      <c r="BG15" s="596"/>
      <c r="BH15" s="596"/>
      <c r="BI15" s="596"/>
      <c r="BJ15" s="596"/>
      <c r="BK15" s="596"/>
      <c r="BL15" s="596"/>
      <c r="BM15" s="596"/>
      <c r="BN15" s="596"/>
      <c r="BO15" s="596"/>
    </row>
    <row r="16" spans="1:67" s="569" customFormat="1" ht="19.5" hidden="1" customHeight="1">
      <c r="A16" s="1196" t="s">
        <v>224</v>
      </c>
      <c r="B16" s="1196"/>
      <c r="C16" s="1196"/>
      <c r="D16" s="565"/>
      <c r="E16" s="182">
        <v>13660.999999999831</v>
      </c>
      <c r="F16" s="185">
        <v>42446412.520102024</v>
      </c>
      <c r="G16" s="183">
        <v>38200211.007092766</v>
      </c>
      <c r="H16" s="183">
        <v>8360227.7814652566</v>
      </c>
      <c r="I16" s="183">
        <v>7973972.2527150605</v>
      </c>
      <c r="J16" s="183">
        <v>7820158.1750555597</v>
      </c>
      <c r="K16" s="183">
        <v>21122603.460555427</v>
      </c>
      <c r="L16" s="183">
        <v>122811991.37389635</v>
      </c>
      <c r="M16" s="183">
        <v>12003172.649837723</v>
      </c>
      <c r="N16" s="1196" t="s">
        <v>224</v>
      </c>
      <c r="O16" s="1196"/>
      <c r="P16" s="1196"/>
      <c r="Q16" s="22"/>
      <c r="R16" s="566">
        <v>10.118940514693909</v>
      </c>
      <c r="S16" s="185" t="s">
        <v>761</v>
      </c>
      <c r="T16" s="185" t="s">
        <v>761</v>
      </c>
      <c r="U16" s="567">
        <v>98.129397653440961</v>
      </c>
      <c r="V16" s="567">
        <v>108.47500227458528</v>
      </c>
      <c r="W16" s="183">
        <v>6240397.617036419</v>
      </c>
      <c r="X16" s="183">
        <v>38246013.372758999</v>
      </c>
      <c r="Y16" s="183">
        <v>36351802.774204522</v>
      </c>
      <c r="Z16" s="183">
        <v>43135040.312187381</v>
      </c>
      <c r="AA16" s="570"/>
    </row>
    <row r="17" spans="1:67" s="569" customFormat="1" ht="17.25" hidden="1" customHeight="1">
      <c r="A17" s="1196" t="s">
        <v>367</v>
      </c>
      <c r="B17" s="1196"/>
      <c r="C17" s="1196"/>
      <c r="D17" s="565"/>
      <c r="E17" s="268">
        <v>13884.215801226181</v>
      </c>
      <c r="F17" s="250">
        <v>49115862.536230616</v>
      </c>
      <c r="G17" s="245">
        <v>42535953.206094816</v>
      </c>
      <c r="H17" s="245">
        <v>9551601.6308908071</v>
      </c>
      <c r="I17" s="245">
        <v>9158464.8092755899</v>
      </c>
      <c r="J17" s="245">
        <v>8997663.2648026906</v>
      </c>
      <c r="K17" s="245">
        <v>22350964.708077282</v>
      </c>
      <c r="L17" s="245">
        <v>137271807.67072111</v>
      </c>
      <c r="M17" s="245">
        <v>13756847.357891547</v>
      </c>
      <c r="N17" s="1196" t="s">
        <v>367</v>
      </c>
      <c r="O17" s="1196"/>
      <c r="P17" s="1196"/>
      <c r="Q17" s="22"/>
      <c r="R17" s="602">
        <v>10.69811914487429</v>
      </c>
      <c r="S17" s="603" t="s">
        <v>761</v>
      </c>
      <c r="T17" s="603" t="s">
        <v>761</v>
      </c>
      <c r="U17" s="573">
        <v>132.6044055498507</v>
      </c>
      <c r="V17" s="573">
        <v>144.08993176227312</v>
      </c>
      <c r="W17" s="183">
        <v>6698070.0509349806</v>
      </c>
      <c r="X17" s="183">
        <v>40964835.446321748</v>
      </c>
      <c r="Y17" s="183">
        <v>39820027.144423097</v>
      </c>
      <c r="Z17" s="183">
        <v>48378006.616693579</v>
      </c>
      <c r="AA17" s="570"/>
    </row>
    <row r="18" spans="1:67" s="569" customFormat="1" ht="13.5" customHeight="1">
      <c r="A18" s="1196" t="s">
        <v>1023</v>
      </c>
      <c r="B18" s="1196"/>
      <c r="C18" s="1196"/>
      <c r="D18" s="22"/>
      <c r="E18" s="301">
        <v>14177.803997248742</v>
      </c>
      <c r="F18" s="310" t="s">
        <v>830</v>
      </c>
      <c r="G18" s="453">
        <f>'[1]1'!G19/'[1]1'!$E$19*1000</f>
        <v>42829781.066332154</v>
      </c>
      <c r="H18" s="453">
        <f>'[1]1'!H19/'[1]1'!$E$19*1000</f>
        <v>12007051.62516146</v>
      </c>
      <c r="I18" s="453">
        <f>'[1]1'!I19/'[1]1'!$E$19*1000</f>
        <v>11584673.074904718</v>
      </c>
      <c r="J18" s="453">
        <f>'[1]1'!J19/'[1]1'!$E$19*1000</f>
        <v>11420663.849207671</v>
      </c>
      <c r="K18" s="574" t="s">
        <v>831</v>
      </c>
      <c r="L18" s="453">
        <f>'[1]1'!L19/'[1]1'!$E$19*1000</f>
        <v>133487314.86550899</v>
      </c>
      <c r="M18" s="453">
        <f>'[1]1'!M19/'[1]1'!$E$19*1000</f>
        <v>10482399.909803633</v>
      </c>
      <c r="N18" s="1196" t="s">
        <v>1023</v>
      </c>
      <c r="O18" s="1196"/>
      <c r="P18" s="1196"/>
      <c r="Q18" s="22"/>
      <c r="R18" s="536">
        <f>'[1]1'!R19/'[1]1'!E19</f>
        <v>11.226386672059109</v>
      </c>
      <c r="S18" s="575" t="s">
        <v>830</v>
      </c>
      <c r="T18" s="575" t="s">
        <v>830</v>
      </c>
      <c r="U18" s="575" t="s">
        <v>830</v>
      </c>
      <c r="V18" s="575" t="s">
        <v>830</v>
      </c>
      <c r="W18" s="453">
        <f>'[1]1'!W19/'[1]1'!$E$19*1000</f>
        <v>6540541.8101217076</v>
      </c>
      <c r="X18" s="453">
        <f>'[1]1'!X19/'[1]1'!$E$19*1000</f>
        <v>43382558.55981715</v>
      </c>
      <c r="Y18" s="453">
        <f>'[1]1'!Y19/'[1]1'!$E$19*1000</f>
        <v>38731168.642797194</v>
      </c>
      <c r="Z18" s="453">
        <f>'[1]1'!Z19/'[1]1'!$E$19*1000</f>
        <v>58083639.396758847</v>
      </c>
      <c r="AA18" s="570"/>
    </row>
    <row r="19" spans="1:67" s="569" customFormat="1" ht="13.5" customHeight="1">
      <c r="A19" s="1196" t="s">
        <v>1024</v>
      </c>
      <c r="B19" s="1196"/>
      <c r="C19" s="1196"/>
      <c r="D19" s="565"/>
      <c r="E19" s="533">
        <v>14412.000000000007</v>
      </c>
      <c r="F19" s="301">
        <v>47435023.247933954</v>
      </c>
      <c r="G19" s="453">
        <v>39879561.30494196</v>
      </c>
      <c r="H19" s="453">
        <v>9115642.151042521</v>
      </c>
      <c r="I19" s="453">
        <v>8660463.1377619859</v>
      </c>
      <c r="J19" s="453">
        <v>8493793.4604348596</v>
      </c>
      <c r="K19" s="453">
        <v>23571814.181840964</v>
      </c>
      <c r="L19" s="453">
        <v>133087571.49141754</v>
      </c>
      <c r="M19" s="453">
        <v>13230544.797983168</v>
      </c>
      <c r="N19" s="1196" t="s">
        <v>1024</v>
      </c>
      <c r="O19" s="1196"/>
      <c r="P19" s="1196"/>
      <c r="Q19" s="22"/>
      <c r="R19" s="536">
        <v>9.7218342469995918</v>
      </c>
      <c r="S19" s="536">
        <v>7.5465635776771265</v>
      </c>
      <c r="T19" s="536">
        <v>2.1752706693224568</v>
      </c>
      <c r="U19" s="536">
        <v>104.97929521473753</v>
      </c>
      <c r="V19" s="536">
        <v>137.86796058334116</v>
      </c>
      <c r="W19" s="453">
        <v>6259954.0290331859</v>
      </c>
      <c r="X19" s="453">
        <v>39096934.490936048</v>
      </c>
      <c r="Y19" s="453">
        <v>36707776.877159506</v>
      </c>
      <c r="Z19" s="453">
        <v>47697245.190451905</v>
      </c>
      <c r="AA19" s="570"/>
    </row>
    <row r="20" spans="1:67" s="569" customFormat="1" ht="13.5" customHeight="1">
      <c r="A20" s="1196" t="s">
        <v>1025</v>
      </c>
      <c r="B20" s="1196"/>
      <c r="C20" s="1196"/>
      <c r="D20" s="565"/>
      <c r="E20" s="182">
        <v>14563.000000000739</v>
      </c>
      <c r="F20" s="50">
        <v>45509962.204318993</v>
      </c>
      <c r="G20" s="183">
        <v>38989204.94335188</v>
      </c>
      <c r="H20" s="183">
        <v>8939243.2289417535</v>
      </c>
      <c r="I20" s="183">
        <v>8321274.0637128521</v>
      </c>
      <c r="J20" s="183">
        <v>8120514.1035530707</v>
      </c>
      <c r="K20" s="183">
        <v>21957904.250088058</v>
      </c>
      <c r="L20" s="183">
        <v>137543935.25461546</v>
      </c>
      <c r="M20" s="183">
        <v>13075241.425932759</v>
      </c>
      <c r="N20" s="1196" t="s">
        <v>1025</v>
      </c>
      <c r="O20" s="1196"/>
      <c r="P20" s="1196"/>
      <c r="Q20" s="22"/>
      <c r="R20" s="536">
        <v>8.5109939004192352</v>
      </c>
      <c r="S20" s="536">
        <v>6.6164437711059216</v>
      </c>
      <c r="T20" s="536">
        <v>1.8945501293133007</v>
      </c>
      <c r="U20" s="536">
        <v>131.54422071410485</v>
      </c>
      <c r="V20" s="536">
        <v>140.13021375550409</v>
      </c>
      <c r="W20" s="183">
        <v>5752775.2306968234</v>
      </c>
      <c r="X20" s="183">
        <v>37552211.996995367</v>
      </c>
      <c r="Y20" s="183">
        <v>36384650.840976566</v>
      </c>
      <c r="Z20" s="183">
        <v>45364093.473824903</v>
      </c>
      <c r="AA20" s="570"/>
    </row>
    <row r="21" spans="1:67" s="569" customFormat="1" ht="13.5" customHeight="1">
      <c r="A21" s="1196" t="s">
        <v>1026</v>
      </c>
      <c r="B21" s="1196"/>
      <c r="C21" s="1196"/>
      <c r="D21" s="565"/>
      <c r="E21" s="533">
        <v>14821.00000024477</v>
      </c>
      <c r="F21" s="301">
        <v>48327530.361962661</v>
      </c>
      <c r="G21" s="453">
        <v>41210969.153543569</v>
      </c>
      <c r="H21" s="453">
        <v>9544437.6522240601</v>
      </c>
      <c r="I21" s="453">
        <v>9024502.1241934709</v>
      </c>
      <c r="J21" s="453">
        <v>8827576.9486802239</v>
      </c>
      <c r="K21" s="453">
        <v>22459416.915849142</v>
      </c>
      <c r="L21" s="453">
        <v>152701417.52390888</v>
      </c>
      <c r="M21" s="453">
        <v>13994991.850793503</v>
      </c>
      <c r="N21" s="1196" t="s">
        <v>1026</v>
      </c>
      <c r="O21" s="1196"/>
      <c r="P21" s="1196"/>
      <c r="Q21" s="22"/>
      <c r="R21" s="536">
        <v>8.7543969219633251</v>
      </c>
      <c r="S21" s="536">
        <v>6.7780893239552684</v>
      </c>
      <c r="T21" s="536">
        <v>1.9763075980080611</v>
      </c>
      <c r="U21" s="536">
        <v>131.95636741124386</v>
      </c>
      <c r="V21" s="536">
        <v>141.57546016262012</v>
      </c>
      <c r="W21" s="453">
        <v>6113501.9775059745</v>
      </c>
      <c r="X21" s="453">
        <v>39670326.330035061</v>
      </c>
      <c r="Y21" s="453">
        <v>38180245.582422793</v>
      </c>
      <c r="Z21" s="453">
        <v>48014488.17296461</v>
      </c>
      <c r="AA21" s="570"/>
    </row>
    <row r="22" spans="1:67" s="569" customFormat="1" ht="13.5" customHeight="1">
      <c r="A22" s="1196" t="s">
        <v>1027</v>
      </c>
      <c r="B22" s="1196"/>
      <c r="C22" s="1196"/>
      <c r="D22" s="565"/>
      <c r="E22" s="533">
        <v>14935.000010349095</v>
      </c>
      <c r="F22" s="301">
        <v>48501149.157458</v>
      </c>
      <c r="G22" s="453">
        <v>39613652.357231922</v>
      </c>
      <c r="H22" s="453">
        <v>8863421.8810383417</v>
      </c>
      <c r="I22" s="453">
        <v>8406973.1728139557</v>
      </c>
      <c r="J22" s="453">
        <v>8164089.7418151125</v>
      </c>
      <c r="K22" s="453">
        <v>22543901.875294793</v>
      </c>
      <c r="L22" s="453">
        <v>153797652.24766204</v>
      </c>
      <c r="M22" s="453">
        <v>14606058.191880787</v>
      </c>
      <c r="N22" s="1196" t="s">
        <v>1027</v>
      </c>
      <c r="O22" s="1196"/>
      <c r="P22" s="1196"/>
      <c r="Q22" s="22"/>
      <c r="R22" s="536">
        <v>8.7311312693919358</v>
      </c>
      <c r="S22" s="536">
        <v>6.7894131812802048</v>
      </c>
      <c r="T22" s="536">
        <v>1.941718088111746</v>
      </c>
      <c r="U22" s="573">
        <v>119.39517283194242</v>
      </c>
      <c r="V22" s="573">
        <v>129.4933603741249</v>
      </c>
      <c r="W22" s="453">
        <v>6134118.1102373004</v>
      </c>
      <c r="X22" s="453">
        <v>38278493.919796385</v>
      </c>
      <c r="Y22" s="453">
        <v>37099225.316913657</v>
      </c>
      <c r="Z22" s="453">
        <v>48963204.266625918</v>
      </c>
      <c r="AA22" s="570"/>
    </row>
    <row r="23" spans="1:67" ht="13.7" customHeight="1">
      <c r="A23" s="1196" t="s">
        <v>723</v>
      </c>
      <c r="B23" s="1196"/>
      <c r="C23" s="1196"/>
      <c r="D23" s="22"/>
      <c r="E23" s="250"/>
      <c r="F23" s="250"/>
      <c r="G23" s="250"/>
      <c r="H23" s="250"/>
      <c r="I23" s="250"/>
      <c r="J23" s="250"/>
      <c r="K23" s="250"/>
      <c r="L23" s="250"/>
      <c r="M23" s="250"/>
      <c r="N23" s="1196" t="s">
        <v>723</v>
      </c>
      <c r="O23" s="1196"/>
      <c r="P23" s="1196"/>
      <c r="Q23" s="22"/>
      <c r="R23" s="589"/>
      <c r="S23" s="589"/>
      <c r="T23" s="589"/>
      <c r="U23" s="590"/>
      <c r="V23" s="590"/>
      <c r="W23" s="50"/>
      <c r="X23" s="50"/>
      <c r="Y23" s="50"/>
      <c r="Z23" s="50"/>
      <c r="AA23" s="604"/>
      <c r="AB23" s="604"/>
      <c r="AC23" s="604"/>
      <c r="AD23" s="604"/>
      <c r="AE23" s="604"/>
      <c r="AF23" s="604"/>
      <c r="AG23" s="604"/>
      <c r="AH23" s="604"/>
      <c r="AI23" s="604"/>
      <c r="AJ23" s="604"/>
      <c r="AK23" s="604"/>
      <c r="AL23" s="604"/>
      <c r="AM23" s="604"/>
      <c r="AN23" s="604"/>
      <c r="AO23" s="604"/>
      <c r="AP23" s="604"/>
      <c r="AQ23" s="604"/>
      <c r="AR23" s="604"/>
      <c r="AS23" s="604"/>
      <c r="AT23" s="604"/>
      <c r="AU23" s="604"/>
      <c r="AV23" s="604"/>
      <c r="AW23" s="604"/>
      <c r="AX23" s="604"/>
      <c r="AY23" s="604"/>
      <c r="AZ23" s="604"/>
      <c r="BA23" s="604"/>
      <c r="BB23" s="604"/>
      <c r="BC23" s="604"/>
      <c r="BD23" s="604"/>
      <c r="BE23" s="604"/>
      <c r="BF23" s="604"/>
      <c r="BG23" s="604"/>
      <c r="BH23" s="604"/>
      <c r="BI23" s="604"/>
      <c r="BJ23" s="604"/>
      <c r="BK23" s="604"/>
      <c r="BL23" s="604"/>
      <c r="BM23" s="604"/>
      <c r="BN23" s="604"/>
      <c r="BO23" s="604"/>
    </row>
    <row r="24" spans="1:67" ht="13.7" customHeight="1">
      <c r="A24" s="577"/>
      <c r="B24" s="582" t="s">
        <v>303</v>
      </c>
      <c r="C24" s="577"/>
      <c r="D24" s="579"/>
      <c r="E24" s="246">
        <v>12062.189293253257</v>
      </c>
      <c r="F24" s="246">
        <v>15366255.882540565</v>
      </c>
      <c r="G24" s="246">
        <v>12080037.458149659</v>
      </c>
      <c r="H24" s="246">
        <v>2387005.181323064</v>
      </c>
      <c r="I24" s="246">
        <v>2222896.9008664577</v>
      </c>
      <c r="J24" s="246">
        <v>2090542.4956918966</v>
      </c>
      <c r="K24" s="246">
        <v>7711486.2881846968</v>
      </c>
      <c r="L24" s="246">
        <v>25162289.936423831</v>
      </c>
      <c r="M24" s="246">
        <v>6259214.9037793241</v>
      </c>
      <c r="N24" s="577"/>
      <c r="O24" s="582" t="s">
        <v>303</v>
      </c>
      <c r="P24" s="577"/>
      <c r="Q24" s="579"/>
      <c r="R24" s="591">
        <v>3.2921870838204814</v>
      </c>
      <c r="S24" s="591">
        <v>2.4245513153253047</v>
      </c>
      <c r="T24" s="591">
        <v>0.86763576849516877</v>
      </c>
      <c r="U24" s="591">
        <v>48.629641180522782</v>
      </c>
      <c r="V24" s="591">
        <v>62.231934288761856</v>
      </c>
      <c r="W24" s="233">
        <v>1608089.566233505</v>
      </c>
      <c r="X24" s="233">
        <v>12199470.297089772</v>
      </c>
      <c r="Y24" s="233">
        <v>11349179.008148663</v>
      </c>
      <c r="Z24" s="233">
        <v>15387759.824012762</v>
      </c>
      <c r="AA24" s="604"/>
      <c r="AB24" s="604"/>
      <c r="AC24" s="604"/>
      <c r="AD24" s="604"/>
      <c r="AE24" s="604"/>
      <c r="AF24" s="604"/>
      <c r="AG24" s="604"/>
      <c r="AH24" s="604"/>
      <c r="AI24" s="604"/>
      <c r="AJ24" s="604"/>
      <c r="AK24" s="604"/>
      <c r="AL24" s="604"/>
      <c r="AM24" s="604"/>
      <c r="AN24" s="604"/>
      <c r="AO24" s="604"/>
      <c r="AP24" s="604"/>
      <c r="AQ24" s="604"/>
      <c r="AR24" s="604"/>
      <c r="AS24" s="604"/>
      <c r="AT24" s="604"/>
      <c r="AU24" s="604"/>
      <c r="AV24" s="604"/>
      <c r="AW24" s="604"/>
      <c r="AX24" s="604"/>
      <c r="AY24" s="604"/>
      <c r="AZ24" s="604"/>
      <c r="BA24" s="604"/>
      <c r="BB24" s="604"/>
      <c r="BC24" s="604"/>
      <c r="BD24" s="604"/>
      <c r="BE24" s="604"/>
      <c r="BF24" s="604"/>
      <c r="BG24" s="604"/>
      <c r="BH24" s="604"/>
      <c r="BI24" s="604"/>
      <c r="BJ24" s="604"/>
      <c r="BK24" s="604"/>
      <c r="BL24" s="604"/>
      <c r="BM24" s="604"/>
      <c r="BN24" s="604"/>
      <c r="BO24" s="604"/>
    </row>
    <row r="25" spans="1:67" ht="13.7" customHeight="1">
      <c r="A25" s="577"/>
      <c r="B25" s="582" t="s">
        <v>894</v>
      </c>
      <c r="C25" s="577"/>
      <c r="D25" s="579"/>
      <c r="E25" s="246">
        <v>1590.7871587611608</v>
      </c>
      <c r="F25" s="246">
        <v>71961056.266895294</v>
      </c>
      <c r="G25" s="246">
        <v>56127356.228764027</v>
      </c>
      <c r="H25" s="246">
        <v>13209423.325954366</v>
      </c>
      <c r="I25" s="246">
        <v>12581074.926346721</v>
      </c>
      <c r="J25" s="246">
        <v>12307508.945260083</v>
      </c>
      <c r="K25" s="246">
        <v>34257002.582998969</v>
      </c>
      <c r="L25" s="246">
        <v>157618036.92679721</v>
      </c>
      <c r="M25" s="246">
        <v>21334587.752375387</v>
      </c>
      <c r="N25" s="577"/>
      <c r="O25" s="582" t="s">
        <v>894</v>
      </c>
      <c r="P25" s="577"/>
      <c r="Q25" s="579"/>
      <c r="R25" s="591">
        <v>13.485843061655627</v>
      </c>
      <c r="S25" s="591">
        <v>10.655312461989698</v>
      </c>
      <c r="T25" s="591">
        <v>2.8305305996659142</v>
      </c>
      <c r="U25" s="591">
        <v>68.790571515405517</v>
      </c>
      <c r="V25" s="591">
        <v>125.83315456083498</v>
      </c>
      <c r="W25" s="233">
        <v>9747031.8427862022</v>
      </c>
      <c r="X25" s="233">
        <v>52616780.937549487</v>
      </c>
      <c r="Y25" s="233">
        <v>52259072.308887489</v>
      </c>
      <c r="Z25" s="233">
        <v>73663647.067213163</v>
      </c>
      <c r="AA25" s="604"/>
      <c r="AB25" s="604"/>
      <c r="AC25" s="604"/>
      <c r="AD25" s="604"/>
      <c r="AE25" s="604"/>
      <c r="AF25" s="604"/>
      <c r="AG25" s="604"/>
      <c r="AH25" s="604"/>
      <c r="AI25" s="604"/>
      <c r="AJ25" s="604"/>
      <c r="AK25" s="604"/>
      <c r="AL25" s="604"/>
      <c r="AM25" s="604"/>
      <c r="AN25" s="604"/>
      <c r="AO25" s="604"/>
      <c r="AP25" s="604"/>
      <c r="AQ25" s="604"/>
      <c r="AR25" s="604"/>
      <c r="AS25" s="604"/>
      <c r="AT25" s="604"/>
      <c r="AU25" s="604"/>
      <c r="AV25" s="604"/>
      <c r="AW25" s="604"/>
      <c r="AX25" s="604"/>
      <c r="AY25" s="604"/>
      <c r="AZ25" s="604"/>
      <c r="BA25" s="604"/>
      <c r="BB25" s="604"/>
      <c r="BC25" s="604"/>
      <c r="BD25" s="604"/>
      <c r="BE25" s="604"/>
      <c r="BF25" s="604"/>
      <c r="BG25" s="604"/>
      <c r="BH25" s="604"/>
      <c r="BI25" s="604"/>
      <c r="BJ25" s="604"/>
      <c r="BK25" s="604"/>
      <c r="BL25" s="604"/>
      <c r="BM25" s="604"/>
      <c r="BN25" s="604"/>
      <c r="BO25" s="604"/>
    </row>
    <row r="26" spans="1:67" ht="13.7" customHeight="1">
      <c r="A26" s="577"/>
      <c r="B26" s="582" t="s">
        <v>895</v>
      </c>
      <c r="C26" s="577"/>
      <c r="D26" s="579"/>
      <c r="E26" s="246">
        <v>967.75941516304442</v>
      </c>
      <c r="F26" s="246">
        <v>168094246.12176603</v>
      </c>
      <c r="G26" s="246">
        <v>131862106.09450437</v>
      </c>
      <c r="H26" s="246">
        <v>30994873.503843527</v>
      </c>
      <c r="I26" s="246">
        <v>29535095.424416006</v>
      </c>
      <c r="J26" s="246">
        <v>28949705.326433793</v>
      </c>
      <c r="K26" s="246">
        <v>69264096.816628888</v>
      </c>
      <c r="L26" s="246">
        <v>456046537.12694365</v>
      </c>
      <c r="M26" s="246">
        <v>43719358.031521358</v>
      </c>
      <c r="N26" s="577"/>
      <c r="O26" s="582" t="s">
        <v>895</v>
      </c>
      <c r="P26" s="577"/>
      <c r="Q26" s="579"/>
      <c r="R26" s="591">
        <v>28.75603977586292</v>
      </c>
      <c r="S26" s="591">
        <v>22.900783083145587</v>
      </c>
      <c r="T26" s="591">
        <v>5.8552566927173144</v>
      </c>
      <c r="U26" s="591">
        <v>181.1187576620413</v>
      </c>
      <c r="V26" s="591">
        <v>234.95592020534161</v>
      </c>
      <c r="W26" s="233">
        <v>22129532.837410986</v>
      </c>
      <c r="X26" s="233">
        <v>123030270.5596844</v>
      </c>
      <c r="Y26" s="233">
        <v>120355710.39044818</v>
      </c>
      <c r="Z26" s="233">
        <v>166461791.50893268</v>
      </c>
      <c r="AA26" s="604"/>
      <c r="AB26" s="604"/>
      <c r="AC26" s="604"/>
      <c r="AD26" s="604"/>
      <c r="AE26" s="604"/>
      <c r="AF26" s="604"/>
      <c r="AG26" s="604"/>
      <c r="AH26" s="604"/>
      <c r="AI26" s="604"/>
      <c r="AJ26" s="604"/>
      <c r="AK26" s="604"/>
      <c r="AL26" s="604"/>
      <c r="AM26" s="604"/>
      <c r="AN26" s="604"/>
      <c r="AO26" s="604"/>
      <c r="AP26" s="604"/>
      <c r="AQ26" s="604"/>
      <c r="AR26" s="604"/>
      <c r="AS26" s="604"/>
      <c r="AT26" s="604"/>
      <c r="AU26" s="604"/>
      <c r="AV26" s="604"/>
      <c r="AW26" s="604"/>
      <c r="AX26" s="604"/>
      <c r="AY26" s="604"/>
      <c r="AZ26" s="604"/>
      <c r="BA26" s="604"/>
      <c r="BB26" s="604"/>
      <c r="BC26" s="604"/>
      <c r="BD26" s="604"/>
      <c r="BE26" s="604"/>
      <c r="BF26" s="604"/>
      <c r="BG26" s="604"/>
      <c r="BH26" s="604"/>
      <c r="BI26" s="604"/>
      <c r="BJ26" s="604"/>
      <c r="BK26" s="604"/>
      <c r="BL26" s="604"/>
      <c r="BM26" s="604"/>
      <c r="BN26" s="604"/>
      <c r="BO26" s="604"/>
    </row>
    <row r="27" spans="1:67" ht="13.7" customHeight="1">
      <c r="A27" s="577"/>
      <c r="B27" s="582" t="s">
        <v>896</v>
      </c>
      <c r="C27" s="577"/>
      <c r="D27" s="579"/>
      <c r="E27" s="246">
        <v>217.48097990629876</v>
      </c>
      <c r="F27" s="246">
        <v>379104612.09602988</v>
      </c>
      <c r="G27" s="246">
        <v>302769175.08768183</v>
      </c>
      <c r="H27" s="246">
        <v>70869257.090371668</v>
      </c>
      <c r="I27" s="246">
        <v>68244694.684363827</v>
      </c>
      <c r="J27" s="246">
        <v>66760215.870398365</v>
      </c>
      <c r="K27" s="246">
        <v>121151286.20792201</v>
      </c>
      <c r="L27" s="246">
        <v>1174337155.946944</v>
      </c>
      <c r="M27" s="246">
        <v>72608590.731022075</v>
      </c>
      <c r="N27" s="577"/>
      <c r="O27" s="582" t="s">
        <v>896</v>
      </c>
      <c r="P27" s="577"/>
      <c r="Q27" s="579"/>
      <c r="R27" s="591">
        <v>72.719901599643705</v>
      </c>
      <c r="S27" s="591">
        <v>57.805980269896125</v>
      </c>
      <c r="T27" s="591">
        <v>14.913921329747577</v>
      </c>
      <c r="U27" s="591">
        <v>314.27685034625546</v>
      </c>
      <c r="V27" s="591">
        <v>403.19953471064292</v>
      </c>
      <c r="W27" s="233">
        <v>54368469.495072365</v>
      </c>
      <c r="X27" s="233">
        <v>300758694.63933593</v>
      </c>
      <c r="Y27" s="233">
        <v>293361455.95095706</v>
      </c>
      <c r="Z27" s="233">
        <v>397825928.60527748</v>
      </c>
      <c r="AA27" s="604"/>
      <c r="AB27" s="604"/>
      <c r="AC27" s="604"/>
      <c r="AD27" s="604"/>
      <c r="AE27" s="604"/>
      <c r="AF27" s="604"/>
      <c r="AG27" s="604"/>
      <c r="AH27" s="604"/>
      <c r="AI27" s="604"/>
      <c r="AJ27" s="604"/>
      <c r="AK27" s="604"/>
      <c r="AL27" s="604"/>
      <c r="AM27" s="604"/>
      <c r="AN27" s="604"/>
      <c r="AO27" s="604"/>
      <c r="AP27" s="604"/>
      <c r="AQ27" s="604"/>
      <c r="AR27" s="604"/>
      <c r="AS27" s="604"/>
      <c r="AT27" s="604"/>
      <c r="AU27" s="604"/>
      <c r="AV27" s="604"/>
      <c r="AW27" s="604"/>
      <c r="AX27" s="604"/>
      <c r="AY27" s="604"/>
      <c r="AZ27" s="604"/>
      <c r="BA27" s="604"/>
      <c r="BB27" s="604"/>
      <c r="BC27" s="604"/>
      <c r="BD27" s="604"/>
      <c r="BE27" s="604"/>
      <c r="BF27" s="604"/>
      <c r="BG27" s="604"/>
      <c r="BH27" s="604"/>
      <c r="BI27" s="604"/>
      <c r="BJ27" s="604"/>
      <c r="BK27" s="604"/>
      <c r="BL27" s="604"/>
      <c r="BM27" s="604"/>
      <c r="BN27" s="604"/>
      <c r="BO27" s="604"/>
    </row>
    <row r="28" spans="1:67" ht="13.7" customHeight="1">
      <c r="A28" s="577"/>
      <c r="B28" s="582" t="s">
        <v>897</v>
      </c>
      <c r="C28" s="577"/>
      <c r="D28" s="579"/>
      <c r="E28" s="246">
        <v>77.783163265306129</v>
      </c>
      <c r="F28" s="246">
        <v>1196790421.679184</v>
      </c>
      <c r="G28" s="246">
        <v>1023741685.5396018</v>
      </c>
      <c r="H28" s="246">
        <v>270899801.64632183</v>
      </c>
      <c r="I28" s="246">
        <v>257624017.89537895</v>
      </c>
      <c r="J28" s="246">
        <v>253240624.74969658</v>
      </c>
      <c r="K28" s="246">
        <v>642986053.07028294</v>
      </c>
      <c r="L28" s="246">
        <v>5933541519.7028952</v>
      </c>
      <c r="M28" s="246">
        <v>313700507.95575744</v>
      </c>
      <c r="N28" s="577"/>
      <c r="O28" s="582" t="s">
        <v>897</v>
      </c>
      <c r="P28" s="577"/>
      <c r="Q28" s="579"/>
      <c r="R28" s="591">
        <v>161.85034928339508</v>
      </c>
      <c r="S28" s="591">
        <v>127.36696074251418</v>
      </c>
      <c r="T28" s="591">
        <v>34.483388540880917</v>
      </c>
      <c r="U28" s="591">
        <v>1725.9626182152108</v>
      </c>
      <c r="V28" s="591">
        <v>5262.1017147354942</v>
      </c>
      <c r="W28" s="233">
        <v>153845121.06749532</v>
      </c>
      <c r="X28" s="233">
        <v>951727633.88901627</v>
      </c>
      <c r="Y28" s="233">
        <v>911315847.07182431</v>
      </c>
      <c r="Z28" s="233">
        <v>1177899049.451051</v>
      </c>
      <c r="AA28" s="604"/>
      <c r="AB28" s="604"/>
      <c r="AC28" s="604"/>
      <c r="AD28" s="604"/>
      <c r="AE28" s="604"/>
      <c r="AF28" s="604"/>
      <c r="AG28" s="604"/>
      <c r="AH28" s="604"/>
      <c r="AI28" s="604"/>
      <c r="AJ28" s="604"/>
      <c r="AK28" s="604"/>
      <c r="AL28" s="604"/>
      <c r="AM28" s="604"/>
      <c r="AN28" s="604"/>
      <c r="AO28" s="604"/>
      <c r="AP28" s="604"/>
      <c r="AQ28" s="604"/>
      <c r="AR28" s="604"/>
      <c r="AS28" s="604"/>
      <c r="AT28" s="604"/>
      <c r="AU28" s="604"/>
      <c r="AV28" s="604"/>
      <c r="AW28" s="604"/>
      <c r="AX28" s="604"/>
      <c r="AY28" s="604"/>
      <c r="AZ28" s="604"/>
      <c r="BA28" s="604"/>
      <c r="BB28" s="604"/>
      <c r="BC28" s="604"/>
      <c r="BD28" s="604"/>
      <c r="BE28" s="604"/>
      <c r="BF28" s="604"/>
      <c r="BG28" s="604"/>
      <c r="BH28" s="604"/>
      <c r="BI28" s="604"/>
      <c r="BJ28" s="604"/>
      <c r="BK28" s="604"/>
      <c r="BL28" s="604"/>
      <c r="BM28" s="604"/>
      <c r="BN28" s="604"/>
      <c r="BO28" s="604"/>
    </row>
    <row r="29" spans="1:67" ht="13.7" customHeight="1">
      <c r="A29" s="577"/>
      <c r="B29" s="582" t="s">
        <v>308</v>
      </c>
      <c r="C29" s="577"/>
      <c r="D29" s="579"/>
      <c r="E29" s="246">
        <v>19</v>
      </c>
      <c r="F29" s="246">
        <v>4543488165.0526314</v>
      </c>
      <c r="G29" s="246">
        <v>4397069689.6842108</v>
      </c>
      <c r="H29" s="246">
        <v>846819837.36842108</v>
      </c>
      <c r="I29" s="246">
        <v>803564631.36842108</v>
      </c>
      <c r="J29" s="246">
        <v>784328945.31578946</v>
      </c>
      <c r="K29" s="246">
        <v>2409873483.2631578</v>
      </c>
      <c r="L29" s="246">
        <v>30760522645.894737</v>
      </c>
      <c r="M29" s="246">
        <v>1379022650.9473684</v>
      </c>
      <c r="N29" s="577"/>
      <c r="O29" s="582" t="s">
        <v>308</v>
      </c>
      <c r="P29" s="577"/>
      <c r="Q29" s="579"/>
      <c r="R29" s="591">
        <v>684.31578947368416</v>
      </c>
      <c r="S29" s="591">
        <v>555.9473684210526</v>
      </c>
      <c r="T29" s="591">
        <v>128.36842105263159</v>
      </c>
      <c r="U29" s="591">
        <v>37330.334736842102</v>
      </c>
      <c r="V29" s="591">
        <v>13620.223684210527</v>
      </c>
      <c r="W29" s="233">
        <v>605462539.57894742</v>
      </c>
      <c r="X29" s="233">
        <v>4333342284</v>
      </c>
      <c r="Y29" s="233">
        <v>4362472931.0526314</v>
      </c>
      <c r="Z29" s="233">
        <v>4696681460.7368422</v>
      </c>
      <c r="AA29" s="604"/>
      <c r="AB29" s="604"/>
      <c r="AC29" s="604"/>
      <c r="AD29" s="604"/>
      <c r="AE29" s="604"/>
      <c r="AF29" s="604"/>
      <c r="AG29" s="604"/>
      <c r="AH29" s="604"/>
      <c r="AI29" s="604"/>
      <c r="AJ29" s="604"/>
      <c r="AK29" s="604"/>
      <c r="AL29" s="604"/>
      <c r="AM29" s="604"/>
      <c r="AN29" s="604"/>
      <c r="AO29" s="604"/>
      <c r="AP29" s="604"/>
      <c r="AQ29" s="604"/>
      <c r="AR29" s="604"/>
      <c r="AS29" s="604"/>
      <c r="AT29" s="604"/>
      <c r="AU29" s="604"/>
      <c r="AV29" s="604"/>
      <c r="AW29" s="604"/>
      <c r="AX29" s="604"/>
      <c r="AY29" s="604"/>
      <c r="AZ29" s="604"/>
      <c r="BA29" s="604"/>
      <c r="BB29" s="604"/>
      <c r="BC29" s="604"/>
      <c r="BD29" s="604"/>
      <c r="BE29" s="604"/>
      <c r="BF29" s="604"/>
      <c r="BG29" s="604"/>
      <c r="BH29" s="604"/>
      <c r="BI29" s="604"/>
      <c r="BJ29" s="604"/>
      <c r="BK29" s="604"/>
      <c r="BL29" s="604"/>
      <c r="BM29" s="604"/>
      <c r="BN29" s="604"/>
      <c r="BO29" s="604"/>
    </row>
    <row r="30" spans="1:67" ht="13.7" customHeight="1">
      <c r="A30" s="1045" t="s">
        <v>724</v>
      </c>
      <c r="B30" s="1045"/>
      <c r="C30" s="1045"/>
      <c r="D30" s="2"/>
      <c r="E30" s="246"/>
      <c r="F30" s="246"/>
      <c r="G30" s="246"/>
      <c r="H30" s="246"/>
      <c r="I30" s="246"/>
      <c r="J30" s="246"/>
      <c r="K30" s="246"/>
      <c r="L30" s="246"/>
      <c r="M30" s="246"/>
      <c r="N30" s="1045" t="s">
        <v>724</v>
      </c>
      <c r="O30" s="1045"/>
      <c r="P30" s="1045"/>
      <c r="Q30" s="2"/>
      <c r="R30" s="591"/>
      <c r="S30" s="591"/>
      <c r="T30" s="591"/>
      <c r="U30" s="591"/>
      <c r="V30" s="591"/>
      <c r="W30" s="233"/>
      <c r="X30" s="233"/>
      <c r="Y30" s="233"/>
      <c r="Z30" s="233"/>
      <c r="AA30" s="604"/>
      <c r="AB30" s="604"/>
      <c r="AC30" s="604"/>
      <c r="AD30" s="604"/>
      <c r="AE30" s="604"/>
      <c r="AF30" s="604"/>
      <c r="AG30" s="604"/>
      <c r="AH30" s="604"/>
      <c r="AI30" s="604"/>
      <c r="AJ30" s="604"/>
      <c r="AK30" s="604"/>
      <c r="AL30" s="604"/>
      <c r="AM30" s="604"/>
      <c r="AN30" s="604"/>
      <c r="AO30" s="604"/>
      <c r="AP30" s="604"/>
      <c r="AQ30" s="604"/>
      <c r="AR30" s="604"/>
      <c r="AS30" s="604"/>
      <c r="AT30" s="604"/>
      <c r="AU30" s="604"/>
      <c r="AV30" s="604"/>
      <c r="AW30" s="604"/>
      <c r="AX30" s="604"/>
      <c r="AY30" s="604"/>
      <c r="AZ30" s="604"/>
      <c r="BA30" s="604"/>
      <c r="BB30" s="604"/>
      <c r="BC30" s="604"/>
      <c r="BD30" s="604"/>
      <c r="BE30" s="604"/>
      <c r="BF30" s="604"/>
      <c r="BG30" s="604"/>
      <c r="BH30" s="604"/>
      <c r="BI30" s="604"/>
      <c r="BJ30" s="604"/>
      <c r="BK30" s="604"/>
      <c r="BL30" s="604"/>
      <c r="BM30" s="604"/>
      <c r="BN30" s="604"/>
      <c r="BO30" s="604"/>
    </row>
    <row r="31" spans="1:67" ht="13.7" customHeight="1">
      <c r="A31" s="102"/>
      <c r="B31" s="62" t="s">
        <v>725</v>
      </c>
      <c r="C31" s="102"/>
      <c r="D31" s="191"/>
      <c r="E31" s="246">
        <v>6600.9066897344492</v>
      </c>
      <c r="F31" s="246">
        <v>5217710.924109133</v>
      </c>
      <c r="G31" s="246">
        <v>3151027.9495982956</v>
      </c>
      <c r="H31" s="246">
        <v>605787.85044757114</v>
      </c>
      <c r="I31" s="246">
        <v>513022.00738384941</v>
      </c>
      <c r="J31" s="246">
        <v>443903.86669467727</v>
      </c>
      <c r="K31" s="246">
        <v>5801351.914587724</v>
      </c>
      <c r="L31" s="246">
        <v>17198999.930042233</v>
      </c>
      <c r="M31" s="246">
        <v>4719545.0713998303</v>
      </c>
      <c r="N31" s="102"/>
      <c r="O31" s="102" t="s">
        <v>958</v>
      </c>
      <c r="P31" s="102"/>
      <c r="Q31" s="191"/>
      <c r="R31" s="591">
        <v>2.8508440816532516</v>
      </c>
      <c r="S31" s="591">
        <v>2.1670371043285757</v>
      </c>
      <c r="T31" s="591">
        <v>0.68380697732467577</v>
      </c>
      <c r="U31" s="591">
        <v>34.604300306704616</v>
      </c>
      <c r="V31" s="591">
        <v>55.458208917543921</v>
      </c>
      <c r="W31" s="233">
        <v>751608.67234126735</v>
      </c>
      <c r="X31" s="233">
        <v>854192.86024015944</v>
      </c>
      <c r="Y31" s="233">
        <v>3075275.2350232699</v>
      </c>
      <c r="Z31" s="233">
        <v>5395681.4312192332</v>
      </c>
      <c r="AA31" s="604"/>
      <c r="AB31" s="604"/>
      <c r="AC31" s="604"/>
      <c r="AD31" s="604"/>
      <c r="AE31" s="604"/>
      <c r="AF31" s="604"/>
      <c r="AG31" s="604"/>
      <c r="AH31" s="604"/>
      <c r="AI31" s="604"/>
      <c r="AJ31" s="604"/>
      <c r="AK31" s="604"/>
      <c r="AL31" s="604"/>
      <c r="AM31" s="604"/>
      <c r="AN31" s="604"/>
      <c r="AO31" s="604"/>
      <c r="AP31" s="604"/>
      <c r="AQ31" s="604"/>
      <c r="AR31" s="604"/>
      <c r="AS31" s="604"/>
      <c r="AT31" s="604"/>
      <c r="AU31" s="604"/>
      <c r="AV31" s="604"/>
      <c r="AW31" s="604"/>
      <c r="AX31" s="604"/>
      <c r="AY31" s="604"/>
      <c r="AZ31" s="604"/>
      <c r="BA31" s="604"/>
      <c r="BB31" s="604"/>
      <c r="BC31" s="604"/>
      <c r="BD31" s="604"/>
      <c r="BE31" s="604"/>
      <c r="BF31" s="604"/>
      <c r="BG31" s="604"/>
      <c r="BH31" s="604"/>
      <c r="BI31" s="604"/>
      <c r="BJ31" s="604"/>
      <c r="BK31" s="604"/>
      <c r="BL31" s="604"/>
      <c r="BM31" s="604"/>
      <c r="BN31" s="604"/>
      <c r="BO31" s="604"/>
    </row>
    <row r="32" spans="1:67" ht="13.7" customHeight="1">
      <c r="A32" s="102"/>
      <c r="B32" s="62" t="s">
        <v>726</v>
      </c>
      <c r="C32" s="102"/>
      <c r="D32" s="191"/>
      <c r="E32" s="246">
        <v>1664.317082885115</v>
      </c>
      <c r="F32" s="246">
        <v>10436770.956408827</v>
      </c>
      <c r="G32" s="246">
        <v>8323361.6591361267</v>
      </c>
      <c r="H32" s="246">
        <v>2142838.4365628688</v>
      </c>
      <c r="I32" s="246">
        <v>1978980.3139711008</v>
      </c>
      <c r="J32" s="246">
        <v>1847675.8098641122</v>
      </c>
      <c r="K32" s="246">
        <v>5612407.2586719748</v>
      </c>
      <c r="L32" s="246">
        <v>17691315.438606147</v>
      </c>
      <c r="M32" s="246">
        <v>6633457.342132804</v>
      </c>
      <c r="N32" s="102"/>
      <c r="O32" s="102" t="s">
        <v>762</v>
      </c>
      <c r="P32" s="102"/>
      <c r="Q32" s="191"/>
      <c r="R32" s="591">
        <v>4.4223900477634848</v>
      </c>
      <c r="S32" s="591">
        <v>3.4413835808276079</v>
      </c>
      <c r="T32" s="591">
        <v>0.98100646693587268</v>
      </c>
      <c r="U32" s="591">
        <v>65.171051347706609</v>
      </c>
      <c r="V32" s="591">
        <v>76.231867233111785</v>
      </c>
      <c r="W32" s="233">
        <v>1558718.5455695856</v>
      </c>
      <c r="X32" s="233">
        <v>7716457.5634436989</v>
      </c>
      <c r="Y32" s="233">
        <v>7741972.3099368662</v>
      </c>
      <c r="Z32" s="233">
        <v>10615022.61151637</v>
      </c>
      <c r="AA32" s="604"/>
      <c r="AB32" s="604"/>
      <c r="AC32" s="604"/>
      <c r="AD32" s="604"/>
      <c r="AE32" s="604"/>
      <c r="AF32" s="604"/>
      <c r="AG32" s="604"/>
      <c r="AH32" s="604"/>
      <c r="AI32" s="604"/>
      <c r="AJ32" s="604"/>
      <c r="AK32" s="604"/>
      <c r="AL32" s="604"/>
      <c r="AM32" s="604"/>
      <c r="AN32" s="604"/>
      <c r="AO32" s="604"/>
      <c r="AP32" s="604"/>
      <c r="AQ32" s="604"/>
      <c r="AR32" s="604"/>
      <c r="AS32" s="604"/>
      <c r="AT32" s="604"/>
      <c r="AU32" s="604"/>
      <c r="AV32" s="604"/>
      <c r="AW32" s="604"/>
      <c r="AX32" s="604"/>
      <c r="AY32" s="604"/>
      <c r="AZ32" s="604"/>
      <c r="BA32" s="604"/>
      <c r="BB32" s="604"/>
      <c r="BC32" s="604"/>
      <c r="BD32" s="604"/>
      <c r="BE32" s="604"/>
      <c r="BF32" s="604"/>
      <c r="BG32" s="604"/>
      <c r="BH32" s="604"/>
      <c r="BI32" s="604"/>
      <c r="BJ32" s="604"/>
      <c r="BK32" s="604"/>
      <c r="BL32" s="604"/>
      <c r="BM32" s="604"/>
      <c r="BN32" s="604"/>
      <c r="BO32" s="604"/>
    </row>
    <row r="33" spans="1:67" ht="13.7" customHeight="1">
      <c r="A33" s="190"/>
      <c r="B33" s="62" t="s">
        <v>727</v>
      </c>
      <c r="C33" s="190"/>
      <c r="D33" s="191"/>
      <c r="E33" s="246">
        <v>2382.0489919309834</v>
      </c>
      <c r="F33" s="246">
        <v>19017880.921446804</v>
      </c>
      <c r="G33" s="246">
        <v>14285947.620211059</v>
      </c>
      <c r="H33" s="246">
        <v>3650691.9630615753</v>
      </c>
      <c r="I33" s="246">
        <v>3425007.4183023036</v>
      </c>
      <c r="J33" s="246">
        <v>3243806.2056324752</v>
      </c>
      <c r="K33" s="246">
        <v>7704467.6316910591</v>
      </c>
      <c r="L33" s="246">
        <v>28786111.925444935</v>
      </c>
      <c r="M33" s="246">
        <v>7368546.6218378348</v>
      </c>
      <c r="N33" s="190"/>
      <c r="O33" s="102" t="s">
        <v>763</v>
      </c>
      <c r="P33" s="190"/>
      <c r="Q33" s="191"/>
      <c r="R33" s="591">
        <v>6.3757289307394247</v>
      </c>
      <c r="S33" s="591">
        <v>4.8490615521005171</v>
      </c>
      <c r="T33" s="591">
        <v>1.5266673786389078</v>
      </c>
      <c r="U33" s="591">
        <v>46.893993581797076</v>
      </c>
      <c r="V33" s="591">
        <v>71.925780431633385</v>
      </c>
      <c r="W33" s="233">
        <v>2154082.4812984583</v>
      </c>
      <c r="X33" s="233">
        <v>13997650.390552208</v>
      </c>
      <c r="Y33" s="233">
        <v>13127559.858413119</v>
      </c>
      <c r="Z33" s="233">
        <v>19085423.160732523</v>
      </c>
      <c r="AA33" s="604"/>
      <c r="AB33" s="604"/>
      <c r="AC33" s="604"/>
      <c r="AD33" s="604"/>
      <c r="AE33" s="604"/>
      <c r="AF33" s="604"/>
      <c r="AG33" s="604"/>
      <c r="AH33" s="604"/>
      <c r="AI33" s="604"/>
      <c r="AJ33" s="604"/>
      <c r="AK33" s="604"/>
      <c r="AL33" s="604"/>
      <c r="AM33" s="604"/>
      <c r="AN33" s="604"/>
      <c r="AO33" s="604"/>
      <c r="AP33" s="604"/>
      <c r="AQ33" s="604"/>
      <c r="AR33" s="604"/>
      <c r="AS33" s="604"/>
      <c r="AT33" s="604"/>
      <c r="AU33" s="604"/>
      <c r="AV33" s="604"/>
      <c r="AW33" s="604"/>
      <c r="AX33" s="604"/>
      <c r="AY33" s="604"/>
      <c r="AZ33" s="604"/>
      <c r="BA33" s="604"/>
      <c r="BB33" s="604"/>
      <c r="BC33" s="604"/>
      <c r="BD33" s="604"/>
      <c r="BE33" s="604"/>
      <c r="BF33" s="604"/>
      <c r="BG33" s="604"/>
      <c r="BH33" s="604"/>
      <c r="BI33" s="604"/>
      <c r="BJ33" s="604"/>
      <c r="BK33" s="604"/>
      <c r="BL33" s="604"/>
      <c r="BM33" s="604"/>
      <c r="BN33" s="604"/>
      <c r="BO33" s="604"/>
    </row>
    <row r="34" spans="1:67" ht="13.7" customHeight="1">
      <c r="A34" s="190"/>
      <c r="B34" s="62" t="s">
        <v>728</v>
      </c>
      <c r="C34" s="190"/>
      <c r="D34" s="191"/>
      <c r="E34" s="246">
        <v>2407.9200329801256</v>
      </c>
      <c r="F34" s="246">
        <v>40362560.867788076</v>
      </c>
      <c r="G34" s="246">
        <v>32554817.725603819</v>
      </c>
      <c r="H34" s="246">
        <v>8275611.0239562327</v>
      </c>
      <c r="I34" s="246">
        <v>7846370.7046190184</v>
      </c>
      <c r="J34" s="246">
        <v>7605778.0367374625</v>
      </c>
      <c r="K34" s="246">
        <v>19034873.709708914</v>
      </c>
      <c r="L34" s="246">
        <v>67068824.607545458</v>
      </c>
      <c r="M34" s="246">
        <v>14600593.637436241</v>
      </c>
      <c r="N34" s="190"/>
      <c r="O34" s="102" t="s">
        <v>764</v>
      </c>
      <c r="P34" s="190"/>
      <c r="Q34" s="191"/>
      <c r="R34" s="591">
        <v>11.133649082856891</v>
      </c>
      <c r="S34" s="591">
        <v>8.4953835280974133</v>
      </c>
      <c r="T34" s="591">
        <v>2.6382655547594647</v>
      </c>
      <c r="U34" s="591">
        <v>101.9744777324923</v>
      </c>
      <c r="V34" s="591">
        <v>119.02793201774539</v>
      </c>
      <c r="W34" s="233">
        <v>5524616.2176420679</v>
      </c>
      <c r="X34" s="233">
        <v>31795636.377742432</v>
      </c>
      <c r="Y34" s="233">
        <v>30437943.170495134</v>
      </c>
      <c r="Z34" s="233">
        <v>39926377.490170151</v>
      </c>
      <c r="AA34" s="604"/>
      <c r="AB34" s="604"/>
      <c r="AC34" s="604"/>
      <c r="AD34" s="604"/>
      <c r="AE34" s="604"/>
      <c r="AF34" s="604"/>
      <c r="AG34" s="604"/>
      <c r="AH34" s="604"/>
      <c r="AI34" s="604"/>
      <c r="AJ34" s="604"/>
      <c r="AK34" s="604"/>
      <c r="AL34" s="604"/>
      <c r="AM34" s="604"/>
      <c r="AN34" s="604"/>
      <c r="AO34" s="604"/>
      <c r="AP34" s="604"/>
      <c r="AQ34" s="604"/>
      <c r="AR34" s="604"/>
      <c r="AS34" s="604"/>
      <c r="AT34" s="604"/>
      <c r="AU34" s="604"/>
      <c r="AV34" s="604"/>
      <c r="AW34" s="604"/>
      <c r="AX34" s="604"/>
      <c r="AY34" s="604"/>
      <c r="AZ34" s="604"/>
      <c r="BA34" s="604"/>
      <c r="BB34" s="604"/>
      <c r="BC34" s="604"/>
      <c r="BD34" s="604"/>
      <c r="BE34" s="604"/>
      <c r="BF34" s="604"/>
      <c r="BG34" s="604"/>
      <c r="BH34" s="604"/>
      <c r="BI34" s="604"/>
      <c r="BJ34" s="604"/>
      <c r="BK34" s="604"/>
      <c r="BL34" s="604"/>
      <c r="BM34" s="604"/>
      <c r="BN34" s="604"/>
      <c r="BO34" s="604"/>
    </row>
    <row r="35" spans="1:67" ht="13.7" customHeight="1">
      <c r="A35" s="190"/>
      <c r="B35" s="62" t="s">
        <v>729</v>
      </c>
      <c r="C35" s="190"/>
      <c r="D35" s="191"/>
      <c r="E35" s="246">
        <v>912.45814388019335</v>
      </c>
      <c r="F35" s="246">
        <v>90365833.379806727</v>
      </c>
      <c r="G35" s="246">
        <v>71077502.379838854</v>
      </c>
      <c r="H35" s="246">
        <v>16342237.258598547</v>
      </c>
      <c r="I35" s="246">
        <v>15478019.040786617</v>
      </c>
      <c r="J35" s="246">
        <v>15051955.318999952</v>
      </c>
      <c r="K35" s="246">
        <v>49169617.137662336</v>
      </c>
      <c r="L35" s="246">
        <v>221771785.63414437</v>
      </c>
      <c r="M35" s="246">
        <v>24279261.955422729</v>
      </c>
      <c r="N35" s="190"/>
      <c r="O35" s="102" t="s">
        <v>765</v>
      </c>
      <c r="P35" s="190"/>
      <c r="Q35" s="191"/>
      <c r="R35" s="591">
        <v>15.832949027181071</v>
      </c>
      <c r="S35" s="591">
        <v>12.463275566823818</v>
      </c>
      <c r="T35" s="591">
        <v>3.369673460357252</v>
      </c>
      <c r="U35" s="591">
        <v>75.678548792356366</v>
      </c>
      <c r="V35" s="591">
        <v>121.61312167417941</v>
      </c>
      <c r="W35" s="233">
        <v>12039959.899691122</v>
      </c>
      <c r="X35" s="233">
        <v>70948124.923101604</v>
      </c>
      <c r="Y35" s="233">
        <v>66841267.070123971</v>
      </c>
      <c r="Z35" s="233">
        <v>90194076.840368003</v>
      </c>
      <c r="AA35" s="604"/>
      <c r="AB35" s="604"/>
      <c r="AC35" s="604"/>
      <c r="AD35" s="604"/>
      <c r="AE35" s="604"/>
      <c r="AF35" s="604"/>
      <c r="AG35" s="604"/>
      <c r="AH35" s="604"/>
      <c r="AI35" s="604"/>
      <c r="AJ35" s="604"/>
      <c r="AK35" s="604"/>
      <c r="AL35" s="604"/>
      <c r="AM35" s="604"/>
      <c r="AN35" s="604"/>
      <c r="AO35" s="604"/>
      <c r="AP35" s="604"/>
      <c r="AQ35" s="604"/>
      <c r="AR35" s="604"/>
      <c r="AS35" s="604"/>
      <c r="AT35" s="604"/>
      <c r="AU35" s="604"/>
      <c r="AV35" s="604"/>
      <c r="AW35" s="604"/>
      <c r="AX35" s="604"/>
      <c r="AY35" s="604"/>
      <c r="AZ35" s="604"/>
      <c r="BA35" s="604"/>
      <c r="BB35" s="604"/>
      <c r="BC35" s="604"/>
      <c r="BD35" s="604"/>
      <c r="BE35" s="604"/>
      <c r="BF35" s="604"/>
      <c r="BG35" s="604"/>
      <c r="BH35" s="604"/>
      <c r="BI35" s="604"/>
      <c r="BJ35" s="604"/>
      <c r="BK35" s="604"/>
      <c r="BL35" s="604"/>
      <c r="BM35" s="604"/>
      <c r="BN35" s="604"/>
      <c r="BO35" s="604"/>
    </row>
    <row r="36" spans="1:67" ht="13.7" customHeight="1">
      <c r="A36" s="190"/>
      <c r="B36" s="62" t="s">
        <v>730</v>
      </c>
      <c r="C36" s="190"/>
      <c r="D36" s="191"/>
      <c r="E36" s="246">
        <v>661.19693476803661</v>
      </c>
      <c r="F36" s="246">
        <v>205642217.41195607</v>
      </c>
      <c r="G36" s="246">
        <v>159501215.46172372</v>
      </c>
      <c r="H36" s="246">
        <v>36483402.698192164</v>
      </c>
      <c r="I36" s="246">
        <v>34692910.527567059</v>
      </c>
      <c r="J36" s="246">
        <v>34006941.134470202</v>
      </c>
      <c r="K36" s="246">
        <v>78350074.283642903</v>
      </c>
      <c r="L36" s="246">
        <v>499114631.53020334</v>
      </c>
      <c r="M36" s="246">
        <v>49905353.791428506</v>
      </c>
      <c r="N36" s="190"/>
      <c r="O36" s="102" t="s">
        <v>766</v>
      </c>
      <c r="P36" s="190"/>
      <c r="Q36" s="191"/>
      <c r="R36" s="591">
        <v>26.886320564103009</v>
      </c>
      <c r="S36" s="591">
        <v>21.221265862902857</v>
      </c>
      <c r="T36" s="591">
        <v>5.6650547012001526</v>
      </c>
      <c r="U36" s="591">
        <v>171.60042905166702</v>
      </c>
      <c r="V36" s="591">
        <v>194.03741533759225</v>
      </c>
      <c r="W36" s="233">
        <v>26842466.314029478</v>
      </c>
      <c r="X36" s="233">
        <v>158282911.99187726</v>
      </c>
      <c r="Y36" s="233">
        <v>146826365.18262434</v>
      </c>
      <c r="Z36" s="233">
        <v>209216496.79779249</v>
      </c>
      <c r="AA36" s="604"/>
      <c r="AB36" s="604"/>
      <c r="AC36" s="604"/>
      <c r="AD36" s="604"/>
      <c r="AE36" s="604"/>
      <c r="AF36" s="604"/>
      <c r="AG36" s="604"/>
      <c r="AH36" s="604"/>
      <c r="AI36" s="604"/>
      <c r="AJ36" s="604"/>
      <c r="AK36" s="604"/>
      <c r="AL36" s="604"/>
      <c r="AM36" s="604"/>
      <c r="AN36" s="604"/>
      <c r="AO36" s="604"/>
      <c r="AP36" s="604"/>
      <c r="AQ36" s="604"/>
      <c r="AR36" s="604"/>
      <c r="AS36" s="604"/>
      <c r="AT36" s="604"/>
      <c r="AU36" s="604"/>
      <c r="AV36" s="604"/>
      <c r="AW36" s="604"/>
      <c r="AX36" s="604"/>
      <c r="AY36" s="604"/>
      <c r="AZ36" s="604"/>
      <c r="BA36" s="604"/>
      <c r="BB36" s="604"/>
      <c r="BC36" s="604"/>
      <c r="BD36" s="604"/>
      <c r="BE36" s="604"/>
      <c r="BF36" s="604"/>
      <c r="BG36" s="604"/>
      <c r="BH36" s="604"/>
      <c r="BI36" s="604"/>
      <c r="BJ36" s="604"/>
      <c r="BK36" s="604"/>
      <c r="BL36" s="604"/>
      <c r="BM36" s="604"/>
      <c r="BN36" s="604"/>
      <c r="BO36" s="604"/>
    </row>
    <row r="37" spans="1:67" ht="13.7" customHeight="1">
      <c r="A37" s="190"/>
      <c r="B37" s="62" t="s">
        <v>731</v>
      </c>
      <c r="C37" s="190"/>
      <c r="D37" s="191"/>
      <c r="E37" s="246">
        <v>174.84885472068419</v>
      </c>
      <c r="F37" s="246">
        <v>446766677.9619903</v>
      </c>
      <c r="G37" s="246">
        <v>359745932.74117023</v>
      </c>
      <c r="H37" s="246">
        <v>75325266.869421557</v>
      </c>
      <c r="I37" s="246">
        <v>72588414.857194856</v>
      </c>
      <c r="J37" s="246">
        <v>71519850.630152166</v>
      </c>
      <c r="K37" s="246">
        <v>131423152.41447355</v>
      </c>
      <c r="L37" s="246">
        <v>1186718912.7929349</v>
      </c>
      <c r="M37" s="246">
        <v>80867083.418073118</v>
      </c>
      <c r="N37" s="190"/>
      <c r="O37" s="102" t="s">
        <v>767</v>
      </c>
      <c r="P37" s="190"/>
      <c r="Q37" s="191"/>
      <c r="R37" s="591">
        <v>47.376296171624205</v>
      </c>
      <c r="S37" s="591">
        <v>37.735408067647633</v>
      </c>
      <c r="T37" s="591">
        <v>9.6408881039765681</v>
      </c>
      <c r="U37" s="591">
        <v>399.98743202135205</v>
      </c>
      <c r="V37" s="591">
        <v>427.39863287642237</v>
      </c>
      <c r="W37" s="233">
        <v>48372545.641719848</v>
      </c>
      <c r="X37" s="233">
        <v>375834962.44244438</v>
      </c>
      <c r="Y37" s="233">
        <v>333428656.49210697</v>
      </c>
      <c r="Z37" s="233">
        <v>430179963.0889436</v>
      </c>
      <c r="AA37" s="604"/>
      <c r="AB37" s="604"/>
      <c r="AC37" s="604"/>
      <c r="AD37" s="604"/>
      <c r="AE37" s="604"/>
      <c r="AF37" s="604"/>
      <c r="AG37" s="604"/>
      <c r="AH37" s="604"/>
      <c r="AI37" s="604"/>
      <c r="AJ37" s="604"/>
      <c r="AK37" s="604"/>
      <c r="AL37" s="604"/>
      <c r="AM37" s="604"/>
      <c r="AN37" s="604"/>
      <c r="AO37" s="604"/>
      <c r="AP37" s="604"/>
      <c r="AQ37" s="604"/>
      <c r="AR37" s="604"/>
      <c r="AS37" s="604"/>
      <c r="AT37" s="604"/>
      <c r="AU37" s="604"/>
      <c r="AV37" s="604"/>
      <c r="AW37" s="604"/>
      <c r="AX37" s="604"/>
      <c r="AY37" s="604"/>
      <c r="AZ37" s="604"/>
      <c r="BA37" s="604"/>
      <c r="BB37" s="604"/>
      <c r="BC37" s="604"/>
      <c r="BD37" s="604"/>
      <c r="BE37" s="604"/>
      <c r="BF37" s="604"/>
      <c r="BG37" s="604"/>
      <c r="BH37" s="604"/>
      <c r="BI37" s="604"/>
      <c r="BJ37" s="604"/>
      <c r="BK37" s="604"/>
      <c r="BL37" s="604"/>
      <c r="BM37" s="604"/>
      <c r="BN37" s="604"/>
      <c r="BO37" s="604"/>
    </row>
    <row r="38" spans="1:67" ht="13.7" customHeight="1">
      <c r="A38" s="190"/>
      <c r="B38" s="62" t="s">
        <v>732</v>
      </c>
      <c r="C38" s="190"/>
      <c r="D38" s="191"/>
      <c r="E38" s="246">
        <v>76.303279449512075</v>
      </c>
      <c r="F38" s="246">
        <v>802599815.21480584</v>
      </c>
      <c r="G38" s="246">
        <v>686891907.69441617</v>
      </c>
      <c r="H38" s="246">
        <v>155092042.77156216</v>
      </c>
      <c r="I38" s="246">
        <v>148084055.56224519</v>
      </c>
      <c r="J38" s="246">
        <v>145544649.13686132</v>
      </c>
      <c r="K38" s="246">
        <v>321656898.56346208</v>
      </c>
      <c r="L38" s="246">
        <v>2989634266.4688125</v>
      </c>
      <c r="M38" s="246">
        <v>182447241.08991483</v>
      </c>
      <c r="N38" s="190"/>
      <c r="O38" s="102" t="s">
        <v>768</v>
      </c>
      <c r="P38" s="190"/>
      <c r="Q38" s="191"/>
      <c r="R38" s="591">
        <v>79.446756123132005</v>
      </c>
      <c r="S38" s="591">
        <v>62.977244033825102</v>
      </c>
      <c r="T38" s="591">
        <v>16.469512089306903</v>
      </c>
      <c r="U38" s="591">
        <v>1001.5718643341501</v>
      </c>
      <c r="V38" s="591">
        <v>2382.241693202262</v>
      </c>
      <c r="W38" s="233">
        <v>103886159.65853098</v>
      </c>
      <c r="X38" s="233">
        <v>677916622.36436093</v>
      </c>
      <c r="Y38" s="233">
        <v>660621267.08364832</v>
      </c>
      <c r="Z38" s="233">
        <v>806950531.8471055</v>
      </c>
      <c r="AA38" s="604"/>
      <c r="AB38" s="604"/>
      <c r="AC38" s="604"/>
      <c r="AD38" s="604"/>
      <c r="AE38" s="604"/>
      <c r="AF38" s="604"/>
      <c r="AG38" s="604"/>
      <c r="AH38" s="604"/>
      <c r="AI38" s="604"/>
      <c r="AJ38" s="604"/>
      <c r="AK38" s="604"/>
      <c r="AL38" s="604"/>
      <c r="AM38" s="604"/>
      <c r="AN38" s="604"/>
      <c r="AO38" s="604"/>
      <c r="AP38" s="604"/>
      <c r="AQ38" s="604"/>
      <c r="AR38" s="604"/>
      <c r="AS38" s="604"/>
      <c r="AT38" s="604"/>
      <c r="AU38" s="604"/>
      <c r="AV38" s="604"/>
      <c r="AW38" s="604"/>
      <c r="AX38" s="604"/>
      <c r="AY38" s="604"/>
      <c r="AZ38" s="604"/>
      <c r="BA38" s="604"/>
      <c r="BB38" s="604"/>
      <c r="BC38" s="604"/>
      <c r="BD38" s="604"/>
      <c r="BE38" s="604"/>
      <c r="BF38" s="604"/>
      <c r="BG38" s="604"/>
      <c r="BH38" s="604"/>
      <c r="BI38" s="604"/>
      <c r="BJ38" s="604"/>
      <c r="BK38" s="604"/>
      <c r="BL38" s="604"/>
      <c r="BM38" s="604"/>
      <c r="BN38" s="604"/>
      <c r="BO38" s="604"/>
    </row>
    <row r="39" spans="1:67" ht="13.7" customHeight="1">
      <c r="A39" s="190"/>
      <c r="B39" s="62" t="s">
        <v>733</v>
      </c>
      <c r="C39" s="190"/>
      <c r="D39" s="191"/>
      <c r="E39" s="246">
        <v>39</v>
      </c>
      <c r="F39" s="246">
        <v>2179013163.5641026</v>
      </c>
      <c r="G39" s="246">
        <v>1911985453.5897436</v>
      </c>
      <c r="H39" s="246">
        <v>461933714.41025639</v>
      </c>
      <c r="I39" s="246">
        <v>443735018.97435898</v>
      </c>
      <c r="J39" s="246">
        <v>437637691.15384614</v>
      </c>
      <c r="K39" s="246">
        <v>1035786655.3846154</v>
      </c>
      <c r="L39" s="246">
        <v>11375885183.358974</v>
      </c>
      <c r="M39" s="246">
        <v>447671452.79487181</v>
      </c>
      <c r="N39" s="190"/>
      <c r="O39" s="102" t="s">
        <v>769</v>
      </c>
      <c r="P39" s="190"/>
      <c r="Q39" s="191"/>
      <c r="R39" s="591">
        <v>206.46153846153845</v>
      </c>
      <c r="S39" s="591">
        <v>165.92307692307693</v>
      </c>
      <c r="T39" s="591">
        <v>40.53846153846154</v>
      </c>
      <c r="U39" s="591">
        <v>3826.1941025641026</v>
      </c>
      <c r="V39" s="591">
        <v>8031.5976923076923</v>
      </c>
      <c r="W39" s="233">
        <v>253109997.53846154</v>
      </c>
      <c r="X39" s="233">
        <v>1815209017.0769231</v>
      </c>
      <c r="Y39" s="233">
        <v>1647335501.2820513</v>
      </c>
      <c r="Z39" s="233">
        <v>2163039531.3076925</v>
      </c>
      <c r="AA39" s="604"/>
      <c r="AB39" s="604"/>
      <c r="AC39" s="604"/>
      <c r="AD39" s="604"/>
      <c r="AE39" s="604"/>
      <c r="AF39" s="604"/>
      <c r="AG39" s="604"/>
      <c r="AH39" s="604"/>
      <c r="AI39" s="604"/>
      <c r="AJ39" s="604"/>
      <c r="AK39" s="604"/>
      <c r="AL39" s="604"/>
      <c r="AM39" s="604"/>
      <c r="AN39" s="604"/>
      <c r="AO39" s="604"/>
      <c r="AP39" s="604"/>
      <c r="AQ39" s="604"/>
      <c r="AR39" s="604"/>
      <c r="AS39" s="604"/>
      <c r="AT39" s="604"/>
      <c r="AU39" s="604"/>
      <c r="AV39" s="604"/>
      <c r="AW39" s="604"/>
      <c r="AX39" s="604"/>
      <c r="AY39" s="604"/>
      <c r="AZ39" s="604"/>
      <c r="BA39" s="604"/>
      <c r="BB39" s="604"/>
      <c r="BC39" s="604"/>
      <c r="BD39" s="604"/>
      <c r="BE39" s="604"/>
      <c r="BF39" s="604"/>
      <c r="BG39" s="604"/>
      <c r="BH39" s="604"/>
      <c r="BI39" s="604"/>
      <c r="BJ39" s="604"/>
      <c r="BK39" s="604"/>
      <c r="BL39" s="604"/>
      <c r="BM39" s="604"/>
      <c r="BN39" s="604"/>
      <c r="BO39" s="604"/>
    </row>
    <row r="40" spans="1:67" ht="13.7" customHeight="1">
      <c r="A40" s="190"/>
      <c r="B40" s="62" t="s">
        <v>734</v>
      </c>
      <c r="C40" s="190"/>
      <c r="D40" s="191"/>
      <c r="E40" s="246">
        <v>16</v>
      </c>
      <c r="F40" s="246">
        <v>5456087707.25</v>
      </c>
      <c r="G40" s="246">
        <v>5272541009.0625</v>
      </c>
      <c r="H40" s="246">
        <v>883290813.6875</v>
      </c>
      <c r="I40" s="246">
        <v>841703622.75</v>
      </c>
      <c r="J40" s="246">
        <v>811640684</v>
      </c>
      <c r="K40" s="246">
        <v>2517681481.875</v>
      </c>
      <c r="L40" s="246">
        <v>32017705643.3125</v>
      </c>
      <c r="M40" s="246">
        <v>1410476351.1875</v>
      </c>
      <c r="N40" s="190"/>
      <c r="O40" s="102" t="s">
        <v>734</v>
      </c>
      <c r="P40" s="190"/>
      <c r="Q40" s="191"/>
      <c r="R40" s="591">
        <v>475.1875</v>
      </c>
      <c r="S40" s="591">
        <v>380.1875</v>
      </c>
      <c r="T40" s="591">
        <v>95</v>
      </c>
      <c r="U40" s="591">
        <v>38183.397499999999</v>
      </c>
      <c r="V40" s="591">
        <v>10880.953125</v>
      </c>
      <c r="W40" s="233">
        <v>664590291.5</v>
      </c>
      <c r="X40" s="233">
        <v>5354730767.25</v>
      </c>
      <c r="Y40" s="233">
        <v>5331583218.1875</v>
      </c>
      <c r="Z40" s="233">
        <v>5912547003.125</v>
      </c>
      <c r="AA40" s="604"/>
      <c r="AB40" s="604"/>
      <c r="AC40" s="604"/>
      <c r="AD40" s="604"/>
      <c r="AE40" s="604"/>
      <c r="AF40" s="604"/>
      <c r="AG40" s="604"/>
      <c r="AH40" s="604"/>
      <c r="AI40" s="604"/>
      <c r="AJ40" s="604"/>
      <c r="AK40" s="604"/>
      <c r="AL40" s="604"/>
      <c r="AM40" s="604"/>
      <c r="AN40" s="604"/>
      <c r="AO40" s="604"/>
      <c r="AP40" s="604"/>
      <c r="AQ40" s="604"/>
      <c r="AR40" s="604"/>
      <c r="AS40" s="604"/>
      <c r="AT40" s="604"/>
      <c r="AU40" s="604"/>
      <c r="AV40" s="604"/>
      <c r="AW40" s="604"/>
      <c r="AX40" s="604"/>
      <c r="AY40" s="604"/>
      <c r="AZ40" s="604"/>
      <c r="BA40" s="604"/>
      <c r="BB40" s="604"/>
      <c r="BC40" s="604"/>
      <c r="BD40" s="604"/>
      <c r="BE40" s="604"/>
      <c r="BF40" s="604"/>
      <c r="BG40" s="604"/>
      <c r="BH40" s="604"/>
      <c r="BI40" s="604"/>
      <c r="BJ40" s="604"/>
      <c r="BK40" s="604"/>
      <c r="BL40" s="604"/>
      <c r="BM40" s="604"/>
      <c r="BN40" s="604"/>
      <c r="BO40" s="604"/>
    </row>
    <row r="41" spans="1:67" ht="13.7" customHeight="1">
      <c r="A41" s="1045" t="s">
        <v>735</v>
      </c>
      <c r="B41" s="1045"/>
      <c r="C41" s="1045"/>
      <c r="D41" s="191"/>
      <c r="E41" s="246"/>
      <c r="F41" s="246"/>
      <c r="G41" s="246"/>
      <c r="H41" s="246"/>
      <c r="I41" s="246"/>
      <c r="J41" s="246"/>
      <c r="K41" s="246"/>
      <c r="L41" s="246"/>
      <c r="M41" s="246"/>
      <c r="N41" s="1045" t="s">
        <v>735</v>
      </c>
      <c r="O41" s="1045"/>
      <c r="P41" s="1045"/>
      <c r="Q41" s="191"/>
      <c r="R41" s="591"/>
      <c r="S41" s="591"/>
      <c r="T41" s="591"/>
      <c r="U41" s="591"/>
      <c r="V41" s="591"/>
      <c r="W41" s="233"/>
      <c r="X41" s="233"/>
      <c r="Y41" s="233"/>
      <c r="Z41" s="233"/>
      <c r="AA41" s="604"/>
      <c r="AB41" s="604"/>
      <c r="AC41" s="604"/>
      <c r="AD41" s="604"/>
      <c r="AE41" s="604"/>
      <c r="AF41" s="604"/>
      <c r="AG41" s="604"/>
      <c r="AH41" s="604"/>
      <c r="AI41" s="604"/>
      <c r="AJ41" s="604"/>
      <c r="AK41" s="604"/>
      <c r="AL41" s="604"/>
      <c r="AM41" s="604"/>
      <c r="AN41" s="604"/>
      <c r="AO41" s="604"/>
      <c r="AP41" s="604"/>
      <c r="AQ41" s="604"/>
      <c r="AR41" s="604"/>
      <c r="AS41" s="604"/>
      <c r="AT41" s="604"/>
      <c r="AU41" s="604"/>
      <c r="AV41" s="604"/>
      <c r="AW41" s="604"/>
      <c r="AX41" s="604"/>
      <c r="AY41" s="604"/>
      <c r="AZ41" s="604"/>
      <c r="BA41" s="604"/>
      <c r="BB41" s="604"/>
      <c r="BC41" s="604"/>
      <c r="BD41" s="604"/>
      <c r="BE41" s="604"/>
      <c r="BF41" s="604"/>
      <c r="BG41" s="604"/>
      <c r="BH41" s="604"/>
      <c r="BI41" s="604"/>
      <c r="BJ41" s="604"/>
      <c r="BK41" s="604"/>
      <c r="BL41" s="604"/>
      <c r="BM41" s="604"/>
      <c r="BN41" s="604"/>
      <c r="BO41" s="604"/>
    </row>
    <row r="42" spans="1:67" ht="13.7" customHeight="1">
      <c r="A42" s="190"/>
      <c r="B42" s="62" t="s">
        <v>725</v>
      </c>
      <c r="C42" s="190"/>
      <c r="D42" s="191"/>
      <c r="E42" s="246">
        <v>6446.7901232409822</v>
      </c>
      <c r="F42" s="246">
        <v>2788223.9217567937</v>
      </c>
      <c r="G42" s="246">
        <v>1739281.3040412115</v>
      </c>
      <c r="H42" s="246">
        <v>138869.2205035862</v>
      </c>
      <c r="I42" s="246">
        <v>52591.447490594634</v>
      </c>
      <c r="J42" s="246">
        <v>-8905.7532032595136</v>
      </c>
      <c r="K42" s="246">
        <v>5797341.8918143278</v>
      </c>
      <c r="L42" s="246">
        <v>13180870.285586866</v>
      </c>
      <c r="M42" s="246">
        <v>4666912.2071158318</v>
      </c>
      <c r="N42" s="190"/>
      <c r="O42" s="102" t="s">
        <v>958</v>
      </c>
      <c r="P42" s="190"/>
      <c r="Q42" s="191"/>
      <c r="R42" s="591">
        <v>2.6231197893846669</v>
      </c>
      <c r="S42" s="591">
        <v>1.9644243364587552</v>
      </c>
      <c r="T42" s="591">
        <v>0.65869545292591003</v>
      </c>
      <c r="U42" s="591">
        <v>34.855000627368995</v>
      </c>
      <c r="V42" s="591">
        <v>55.344338731163781</v>
      </c>
      <c r="W42" s="233">
        <v>540510.98870512424</v>
      </c>
      <c r="X42" s="233">
        <v>2298862.6878863927</v>
      </c>
      <c r="Y42" s="233">
        <v>2395954.3230501306</v>
      </c>
      <c r="Z42" s="233">
        <v>3053325.1944466061</v>
      </c>
      <c r="AA42" s="604"/>
      <c r="AB42" s="604"/>
      <c r="AC42" s="604"/>
      <c r="AD42" s="604"/>
      <c r="AE42" s="604"/>
      <c r="AF42" s="604"/>
      <c r="AG42" s="604"/>
      <c r="AH42" s="604"/>
      <c r="AI42" s="604"/>
      <c r="AJ42" s="604"/>
      <c r="AK42" s="604"/>
      <c r="AL42" s="604"/>
      <c r="AM42" s="604"/>
      <c r="AN42" s="604"/>
      <c r="AO42" s="604"/>
      <c r="AP42" s="604"/>
      <c r="AQ42" s="604"/>
      <c r="AR42" s="604"/>
      <c r="AS42" s="604"/>
      <c r="AT42" s="604"/>
      <c r="AU42" s="604"/>
      <c r="AV42" s="604"/>
      <c r="AW42" s="604"/>
      <c r="AX42" s="604"/>
      <c r="AY42" s="604"/>
      <c r="AZ42" s="604"/>
      <c r="BA42" s="604"/>
      <c r="BB42" s="604"/>
      <c r="BC42" s="604"/>
      <c r="BD42" s="604"/>
      <c r="BE42" s="604"/>
      <c r="BF42" s="604"/>
      <c r="BG42" s="604"/>
      <c r="BH42" s="604"/>
      <c r="BI42" s="604"/>
      <c r="BJ42" s="604"/>
      <c r="BK42" s="604"/>
      <c r="BL42" s="604"/>
      <c r="BM42" s="604"/>
      <c r="BN42" s="604"/>
      <c r="BO42" s="604"/>
    </row>
    <row r="43" spans="1:67" ht="13.7" customHeight="1">
      <c r="A43" s="190"/>
      <c r="B43" s="62" t="s">
        <v>726</v>
      </c>
      <c r="C43" s="190"/>
      <c r="D43" s="191"/>
      <c r="E43" s="246">
        <v>1698.922260412367</v>
      </c>
      <c r="F43" s="246">
        <v>10158143.702959251</v>
      </c>
      <c r="G43" s="246">
        <v>7737232.908698231</v>
      </c>
      <c r="H43" s="246">
        <v>2163211.6635461422</v>
      </c>
      <c r="I43" s="246">
        <v>1964796.8785087604</v>
      </c>
      <c r="J43" s="246">
        <v>1853222.7044980065</v>
      </c>
      <c r="K43" s="246">
        <v>6232235.1926555773</v>
      </c>
      <c r="L43" s="246">
        <v>18977405.533483252</v>
      </c>
      <c r="M43" s="246">
        <v>6677198.2860199874</v>
      </c>
      <c r="N43" s="190"/>
      <c r="O43" s="102" t="s">
        <v>762</v>
      </c>
      <c r="P43" s="190"/>
      <c r="Q43" s="191"/>
      <c r="R43" s="591">
        <v>4.4069406633865844</v>
      </c>
      <c r="S43" s="591">
        <v>3.4733082944952827</v>
      </c>
      <c r="T43" s="591">
        <v>0.93363236889129897</v>
      </c>
      <c r="U43" s="591">
        <v>67.18400305859862</v>
      </c>
      <c r="V43" s="591">
        <v>67.847041123510422</v>
      </c>
      <c r="W43" s="233">
        <v>1463180.5275140537</v>
      </c>
      <c r="X43" s="233">
        <v>8531215.1637387965</v>
      </c>
      <c r="Y43" s="233">
        <v>7500246.7532631401</v>
      </c>
      <c r="Z43" s="233">
        <v>10252962.052212924</v>
      </c>
      <c r="AA43" s="604"/>
      <c r="AB43" s="604"/>
      <c r="AC43" s="604"/>
      <c r="AD43" s="604"/>
      <c r="AE43" s="604"/>
      <c r="AF43" s="604"/>
      <c r="AG43" s="604"/>
      <c r="AH43" s="604"/>
      <c r="AI43" s="604"/>
      <c r="AJ43" s="604"/>
      <c r="AK43" s="604"/>
      <c r="AL43" s="604"/>
      <c r="AM43" s="604"/>
      <c r="AN43" s="604"/>
      <c r="AO43" s="604"/>
      <c r="AP43" s="604"/>
      <c r="AQ43" s="604"/>
      <c r="AR43" s="604"/>
      <c r="AS43" s="604"/>
      <c r="AT43" s="604"/>
      <c r="AU43" s="604"/>
      <c r="AV43" s="604"/>
      <c r="AW43" s="604"/>
      <c r="AX43" s="604"/>
      <c r="AY43" s="604"/>
      <c r="AZ43" s="604"/>
      <c r="BA43" s="604"/>
      <c r="BB43" s="604"/>
      <c r="BC43" s="604"/>
      <c r="BD43" s="604"/>
      <c r="BE43" s="604"/>
      <c r="BF43" s="604"/>
      <c r="BG43" s="604"/>
      <c r="BH43" s="604"/>
      <c r="BI43" s="604"/>
      <c r="BJ43" s="604"/>
      <c r="BK43" s="604"/>
      <c r="BL43" s="604"/>
      <c r="BM43" s="604"/>
      <c r="BN43" s="604"/>
      <c r="BO43" s="604"/>
    </row>
    <row r="44" spans="1:67" ht="13.7" customHeight="1">
      <c r="A44" s="190"/>
      <c r="B44" s="62" t="s">
        <v>727</v>
      </c>
      <c r="C44" s="190"/>
      <c r="D44" s="191"/>
      <c r="E44" s="246">
        <v>2612.685891495114</v>
      </c>
      <c r="F44" s="246">
        <v>18986397.430647139</v>
      </c>
      <c r="G44" s="246">
        <v>14164331.497269265</v>
      </c>
      <c r="H44" s="246">
        <v>3611330.6441065855</v>
      </c>
      <c r="I44" s="246">
        <v>3388735.4458293119</v>
      </c>
      <c r="J44" s="246">
        <v>3199927.2847658833</v>
      </c>
      <c r="K44" s="246">
        <v>9109169.0803251304</v>
      </c>
      <c r="L44" s="246">
        <v>34046873.695021525</v>
      </c>
      <c r="M44" s="246">
        <v>8779065.1626254078</v>
      </c>
      <c r="N44" s="190"/>
      <c r="O44" s="102" t="s">
        <v>763</v>
      </c>
      <c r="P44" s="190"/>
      <c r="Q44" s="191"/>
      <c r="R44" s="591">
        <v>6.4840572140407078</v>
      </c>
      <c r="S44" s="591">
        <v>5.0088610587349489</v>
      </c>
      <c r="T44" s="591">
        <v>1.4751961553057626</v>
      </c>
      <c r="U44" s="591">
        <v>63.823359158722766</v>
      </c>
      <c r="V44" s="591">
        <v>95.200113783060289</v>
      </c>
      <c r="W44" s="233">
        <v>2306428.8971603597</v>
      </c>
      <c r="X44" s="233">
        <v>14636195.709546871</v>
      </c>
      <c r="Y44" s="233">
        <v>13068204.702940026</v>
      </c>
      <c r="Z44" s="233">
        <v>18859099.222270999</v>
      </c>
      <c r="AA44" s="604"/>
      <c r="AB44" s="604"/>
      <c r="AC44" s="604"/>
      <c r="AD44" s="604"/>
      <c r="AE44" s="604"/>
      <c r="AF44" s="604"/>
      <c r="AG44" s="604"/>
      <c r="AH44" s="604"/>
      <c r="AI44" s="604"/>
      <c r="AJ44" s="604"/>
      <c r="AK44" s="604"/>
      <c r="AL44" s="604"/>
      <c r="AM44" s="604"/>
      <c r="AN44" s="604"/>
      <c r="AO44" s="604"/>
      <c r="AP44" s="604"/>
      <c r="AQ44" s="604"/>
      <c r="AR44" s="604"/>
      <c r="AS44" s="604"/>
      <c r="AT44" s="604"/>
      <c r="AU44" s="604"/>
      <c r="AV44" s="604"/>
      <c r="AW44" s="604"/>
      <c r="AX44" s="604"/>
      <c r="AY44" s="604"/>
      <c r="AZ44" s="604"/>
      <c r="BA44" s="604"/>
      <c r="BB44" s="604"/>
      <c r="BC44" s="604"/>
      <c r="BD44" s="604"/>
      <c r="BE44" s="604"/>
      <c r="BF44" s="604"/>
      <c r="BG44" s="604"/>
      <c r="BH44" s="604"/>
      <c r="BI44" s="604"/>
      <c r="BJ44" s="604"/>
      <c r="BK44" s="604"/>
      <c r="BL44" s="604"/>
      <c r="BM44" s="604"/>
      <c r="BN44" s="604"/>
      <c r="BO44" s="604"/>
    </row>
    <row r="45" spans="1:67" ht="13.7" customHeight="1">
      <c r="A45" s="102"/>
      <c r="B45" s="62" t="s">
        <v>728</v>
      </c>
      <c r="C45" s="102"/>
      <c r="D45" s="191"/>
      <c r="E45" s="246">
        <v>2270.4368717445823</v>
      </c>
      <c r="F45" s="246">
        <v>40721254.728614748</v>
      </c>
      <c r="G45" s="246">
        <v>31561351.901306078</v>
      </c>
      <c r="H45" s="246">
        <v>8465880.5845034849</v>
      </c>
      <c r="I45" s="246">
        <v>8028228.4101192821</v>
      </c>
      <c r="J45" s="246">
        <v>7774780.163731752</v>
      </c>
      <c r="K45" s="246">
        <v>18830957.818075407</v>
      </c>
      <c r="L45" s="246">
        <v>71784116.671925306</v>
      </c>
      <c r="M45" s="246">
        <v>15270495.316784894</v>
      </c>
      <c r="N45" s="102"/>
      <c r="O45" s="102" t="s">
        <v>764</v>
      </c>
      <c r="P45" s="102"/>
      <c r="Q45" s="191"/>
      <c r="R45" s="591">
        <v>11.091808327023173</v>
      </c>
      <c r="S45" s="591">
        <v>8.5444905675336233</v>
      </c>
      <c r="T45" s="591">
        <v>2.5473177594895424</v>
      </c>
      <c r="U45" s="591">
        <v>80.196605369468713</v>
      </c>
      <c r="V45" s="591">
        <v>100.08918670126553</v>
      </c>
      <c r="W45" s="233">
        <v>5748066.9082199251</v>
      </c>
      <c r="X45" s="233">
        <v>31540591.032321516</v>
      </c>
      <c r="Y45" s="233">
        <v>29613671.889510728</v>
      </c>
      <c r="Z45" s="233">
        <v>40307186.643773377</v>
      </c>
      <c r="AA45" s="604"/>
      <c r="AB45" s="604"/>
      <c r="AC45" s="604"/>
      <c r="AD45" s="604"/>
      <c r="AE45" s="604"/>
      <c r="AF45" s="604"/>
      <c r="AG45" s="604"/>
      <c r="AH45" s="604"/>
      <c r="AI45" s="604"/>
      <c r="AJ45" s="604"/>
      <c r="AK45" s="604"/>
      <c r="AL45" s="604"/>
      <c r="AM45" s="604"/>
      <c r="AN45" s="604"/>
      <c r="AO45" s="604"/>
      <c r="AP45" s="604"/>
      <c r="AQ45" s="604"/>
      <c r="AR45" s="604"/>
      <c r="AS45" s="604"/>
      <c r="AT45" s="604"/>
      <c r="AU45" s="604"/>
      <c r="AV45" s="604"/>
      <c r="AW45" s="604"/>
      <c r="AX45" s="604"/>
      <c r="AY45" s="604"/>
      <c r="AZ45" s="604"/>
      <c r="BA45" s="604"/>
      <c r="BB45" s="604"/>
      <c r="BC45" s="604"/>
      <c r="BD45" s="604"/>
      <c r="BE45" s="604"/>
      <c r="BF45" s="604"/>
      <c r="BG45" s="604"/>
      <c r="BH45" s="604"/>
      <c r="BI45" s="604"/>
      <c r="BJ45" s="604"/>
      <c r="BK45" s="604"/>
      <c r="BL45" s="604"/>
      <c r="BM45" s="604"/>
      <c r="BN45" s="604"/>
      <c r="BO45" s="604"/>
    </row>
    <row r="46" spans="1:67" ht="13.7" customHeight="1">
      <c r="A46" s="102"/>
      <c r="B46" s="62" t="s">
        <v>729</v>
      </c>
      <c r="C46" s="102"/>
      <c r="D46" s="191"/>
      <c r="E46" s="246">
        <v>925.37752803791852</v>
      </c>
      <c r="F46" s="246">
        <v>87243091.479753762</v>
      </c>
      <c r="G46" s="246">
        <v>69505953.788646117</v>
      </c>
      <c r="H46" s="246">
        <v>15862980.02656905</v>
      </c>
      <c r="I46" s="246">
        <v>14988030.958637953</v>
      </c>
      <c r="J46" s="246">
        <v>14505246.816800294</v>
      </c>
      <c r="K46" s="246">
        <v>47463125.374447383</v>
      </c>
      <c r="L46" s="246">
        <v>214158843.97800034</v>
      </c>
      <c r="M46" s="246">
        <v>23334356.852031209</v>
      </c>
      <c r="N46" s="102"/>
      <c r="O46" s="102" t="s">
        <v>765</v>
      </c>
      <c r="P46" s="102"/>
      <c r="Q46" s="191"/>
      <c r="R46" s="591">
        <v>16.76954087552922</v>
      </c>
      <c r="S46" s="591">
        <v>12.806039789688082</v>
      </c>
      <c r="T46" s="591">
        <v>3.9635010858411226</v>
      </c>
      <c r="U46" s="591">
        <v>81.648763692851119</v>
      </c>
      <c r="V46" s="591">
        <v>116.18402178589324</v>
      </c>
      <c r="W46" s="233">
        <v>11642094.640963189</v>
      </c>
      <c r="X46" s="233">
        <v>72006643.282176018</v>
      </c>
      <c r="Y46" s="233">
        <v>66337625.777094953</v>
      </c>
      <c r="Z46" s="233">
        <v>88165308.817800403</v>
      </c>
      <c r="AA46" s="604"/>
      <c r="AB46" s="604"/>
      <c r="AC46" s="604"/>
      <c r="AD46" s="604"/>
      <c r="AE46" s="604"/>
      <c r="AF46" s="604"/>
      <c r="AG46" s="604"/>
      <c r="AH46" s="604"/>
      <c r="AI46" s="604"/>
      <c r="AJ46" s="604"/>
      <c r="AK46" s="604"/>
      <c r="AL46" s="604"/>
      <c r="AM46" s="604"/>
      <c r="AN46" s="604"/>
      <c r="AO46" s="604"/>
      <c r="AP46" s="604"/>
      <c r="AQ46" s="604"/>
      <c r="AR46" s="604"/>
      <c r="AS46" s="604"/>
      <c r="AT46" s="604"/>
      <c r="AU46" s="604"/>
      <c r="AV46" s="604"/>
      <c r="AW46" s="604"/>
      <c r="AX46" s="604"/>
      <c r="AY46" s="604"/>
      <c r="AZ46" s="604"/>
      <c r="BA46" s="604"/>
      <c r="BB46" s="604"/>
      <c r="BC46" s="604"/>
      <c r="BD46" s="604"/>
      <c r="BE46" s="604"/>
      <c r="BF46" s="604"/>
      <c r="BG46" s="604"/>
      <c r="BH46" s="604"/>
      <c r="BI46" s="604"/>
      <c r="BJ46" s="604"/>
      <c r="BK46" s="604"/>
      <c r="BL46" s="604"/>
      <c r="BM46" s="604"/>
      <c r="BN46" s="604"/>
      <c r="BO46" s="604"/>
    </row>
    <row r="47" spans="1:67" ht="13.7" customHeight="1">
      <c r="A47" s="102"/>
      <c r="B47" s="62" t="s">
        <v>730</v>
      </c>
      <c r="C47" s="102"/>
      <c r="D47" s="191"/>
      <c r="E47" s="246">
        <v>684.27126171242026</v>
      </c>
      <c r="F47" s="248">
        <v>207169522.87343433</v>
      </c>
      <c r="G47" s="246">
        <v>161801875.16087052</v>
      </c>
      <c r="H47" s="246">
        <v>37306056.825914614</v>
      </c>
      <c r="I47" s="246">
        <v>35590751.57690794</v>
      </c>
      <c r="J47" s="246">
        <v>34925390.915240817</v>
      </c>
      <c r="K47" s="246">
        <v>76173793.905097008</v>
      </c>
      <c r="L47" s="246">
        <v>501600675.3243897</v>
      </c>
      <c r="M47" s="246">
        <v>41490000.210312881</v>
      </c>
      <c r="N47" s="102"/>
      <c r="O47" s="102" t="s">
        <v>766</v>
      </c>
      <c r="P47" s="102"/>
      <c r="Q47" s="191"/>
      <c r="R47" s="591">
        <v>28.314153892886043</v>
      </c>
      <c r="S47" s="591">
        <v>22.594947939761102</v>
      </c>
      <c r="T47" s="591">
        <v>5.7192059531249511</v>
      </c>
      <c r="U47" s="591">
        <v>147.33539039925191</v>
      </c>
      <c r="V47" s="591">
        <v>175.70227321918594</v>
      </c>
      <c r="W47" s="233">
        <v>26925956.45518123</v>
      </c>
      <c r="X47" s="233">
        <v>152462003.91244715</v>
      </c>
      <c r="Y47" s="233">
        <v>149578062.41434669</v>
      </c>
      <c r="Z47" s="233">
        <v>209488949.00475875</v>
      </c>
      <c r="AA47" s="604"/>
      <c r="AB47" s="604"/>
      <c r="AC47" s="604"/>
      <c r="AD47" s="604"/>
      <c r="AE47" s="604"/>
      <c r="AF47" s="604"/>
      <c r="AG47" s="604"/>
      <c r="AH47" s="604"/>
      <c r="AI47" s="604"/>
      <c r="AJ47" s="604"/>
      <c r="AK47" s="604"/>
      <c r="AL47" s="604"/>
      <c r="AM47" s="604"/>
      <c r="AN47" s="604"/>
      <c r="AO47" s="604"/>
      <c r="AP47" s="604"/>
      <c r="AQ47" s="604"/>
      <c r="AR47" s="604"/>
      <c r="AS47" s="604"/>
      <c r="AT47" s="604"/>
      <c r="AU47" s="604"/>
      <c r="AV47" s="604"/>
      <c r="AW47" s="604"/>
      <c r="AX47" s="604"/>
      <c r="AY47" s="604"/>
      <c r="AZ47" s="604"/>
      <c r="BA47" s="604"/>
      <c r="BB47" s="604"/>
      <c r="BC47" s="604"/>
      <c r="BD47" s="604"/>
      <c r="BE47" s="604"/>
      <c r="BF47" s="604"/>
      <c r="BG47" s="604"/>
      <c r="BH47" s="604"/>
      <c r="BI47" s="604"/>
      <c r="BJ47" s="604"/>
      <c r="BK47" s="604"/>
      <c r="BL47" s="604"/>
      <c r="BM47" s="604"/>
      <c r="BN47" s="604"/>
      <c r="BO47" s="604"/>
    </row>
    <row r="48" spans="1:67" ht="13.7" customHeight="1">
      <c r="A48" s="102"/>
      <c r="B48" s="62" t="s">
        <v>731</v>
      </c>
      <c r="C48" s="102"/>
      <c r="D48" s="191"/>
      <c r="E48" s="246">
        <v>153.03677384804192</v>
      </c>
      <c r="F48" s="248">
        <v>473464831.8577342</v>
      </c>
      <c r="G48" s="246">
        <v>376605750.40505755</v>
      </c>
      <c r="H48" s="246">
        <v>78490440.764264077</v>
      </c>
      <c r="I48" s="246">
        <v>75790639.447538763</v>
      </c>
      <c r="J48" s="246">
        <v>74893280.39067556</v>
      </c>
      <c r="K48" s="246">
        <v>122705049.08515976</v>
      </c>
      <c r="L48" s="246">
        <v>1219513799.3918021</v>
      </c>
      <c r="M48" s="246">
        <v>100216475.62081052</v>
      </c>
      <c r="N48" s="102"/>
      <c r="O48" s="102" t="s">
        <v>767</v>
      </c>
      <c r="P48" s="102"/>
      <c r="Q48" s="191"/>
      <c r="R48" s="591">
        <v>42.380038994341483</v>
      </c>
      <c r="S48" s="591">
        <v>33.186500574202221</v>
      </c>
      <c r="T48" s="591">
        <v>9.1935384201392427</v>
      </c>
      <c r="U48" s="591">
        <v>461.92636991658526</v>
      </c>
      <c r="V48" s="591">
        <v>518.50934654302966</v>
      </c>
      <c r="W48" s="233">
        <v>49644956.723551713</v>
      </c>
      <c r="X48" s="233">
        <v>351878844.02049792</v>
      </c>
      <c r="Y48" s="233">
        <v>350369881.54564494</v>
      </c>
      <c r="Z48" s="233">
        <v>463837732.74056798</v>
      </c>
      <c r="AA48" s="604"/>
      <c r="AB48" s="604"/>
      <c r="AC48" s="604"/>
      <c r="AD48" s="604"/>
      <c r="AE48" s="604"/>
      <c r="AF48" s="604"/>
      <c r="AG48" s="604"/>
      <c r="AH48" s="604"/>
      <c r="AI48" s="604"/>
      <c r="AJ48" s="604"/>
      <c r="AK48" s="604"/>
      <c r="AL48" s="604"/>
      <c r="AM48" s="604"/>
      <c r="AN48" s="604"/>
      <c r="AO48" s="604"/>
      <c r="AP48" s="604"/>
      <c r="AQ48" s="604"/>
      <c r="AR48" s="604"/>
      <c r="AS48" s="604"/>
      <c r="AT48" s="604"/>
      <c r="AU48" s="604"/>
      <c r="AV48" s="604"/>
      <c r="AW48" s="604"/>
      <c r="AX48" s="604"/>
      <c r="AY48" s="604"/>
      <c r="AZ48" s="604"/>
      <c r="BA48" s="604"/>
      <c r="BB48" s="604"/>
      <c r="BC48" s="604"/>
      <c r="BD48" s="604"/>
      <c r="BE48" s="604"/>
      <c r="BF48" s="604"/>
      <c r="BG48" s="604"/>
      <c r="BH48" s="604"/>
      <c r="BI48" s="604"/>
      <c r="BJ48" s="604"/>
      <c r="BK48" s="604"/>
      <c r="BL48" s="604"/>
      <c r="BM48" s="604"/>
      <c r="BN48" s="604"/>
      <c r="BO48" s="604"/>
    </row>
    <row r="49" spans="1:67" ht="13.7" customHeight="1">
      <c r="A49" s="102"/>
      <c r="B49" s="62" t="s">
        <v>732</v>
      </c>
      <c r="C49" s="102"/>
      <c r="D49" s="191"/>
      <c r="E49" s="246">
        <v>83.479299857675372</v>
      </c>
      <c r="F49" s="248">
        <v>819439793.88655889</v>
      </c>
      <c r="G49" s="246">
        <v>680224390.44873285</v>
      </c>
      <c r="H49" s="246">
        <v>161158517.07959196</v>
      </c>
      <c r="I49" s="246">
        <v>153892940.41375244</v>
      </c>
      <c r="J49" s="246">
        <v>150755967.29060715</v>
      </c>
      <c r="K49" s="246">
        <v>320548099.02356625</v>
      </c>
      <c r="L49" s="246">
        <v>2831216707.7816625</v>
      </c>
      <c r="M49" s="246">
        <v>166799959.29110187</v>
      </c>
      <c r="N49" s="102"/>
      <c r="O49" s="102" t="s">
        <v>768</v>
      </c>
      <c r="P49" s="102"/>
      <c r="Q49" s="191"/>
      <c r="R49" s="591">
        <v>79.25575957191198</v>
      </c>
      <c r="S49" s="591">
        <v>62.353382628086713</v>
      </c>
      <c r="T49" s="591">
        <v>16.902376943825274</v>
      </c>
      <c r="U49" s="591">
        <v>1034.3876823637515</v>
      </c>
      <c r="V49" s="591">
        <v>2267.9673081816659</v>
      </c>
      <c r="W49" s="233">
        <v>103717050.28304774</v>
      </c>
      <c r="X49" s="233">
        <v>614771952.35819542</v>
      </c>
      <c r="Y49" s="233">
        <v>604538457.06700003</v>
      </c>
      <c r="Z49" s="233">
        <v>820762120.38508976</v>
      </c>
      <c r="AA49" s="604"/>
      <c r="AB49" s="604"/>
      <c r="AC49" s="604"/>
      <c r="AD49" s="604"/>
      <c r="AE49" s="604"/>
      <c r="AF49" s="604"/>
      <c r="AG49" s="604"/>
      <c r="AH49" s="604"/>
      <c r="AI49" s="604"/>
      <c r="AJ49" s="604"/>
      <c r="AK49" s="604"/>
      <c r="AL49" s="604"/>
      <c r="AM49" s="604"/>
      <c r="AN49" s="604"/>
      <c r="AO49" s="604"/>
      <c r="AP49" s="604"/>
      <c r="AQ49" s="604"/>
      <c r="AR49" s="604"/>
      <c r="AS49" s="604"/>
      <c r="AT49" s="604"/>
      <c r="AU49" s="604"/>
      <c r="AV49" s="604"/>
      <c r="AW49" s="604"/>
      <c r="AX49" s="604"/>
      <c r="AY49" s="604"/>
      <c r="AZ49" s="604"/>
      <c r="BA49" s="604"/>
      <c r="BB49" s="604"/>
      <c r="BC49" s="604"/>
      <c r="BD49" s="604"/>
      <c r="BE49" s="604"/>
      <c r="BF49" s="604"/>
      <c r="BG49" s="604"/>
      <c r="BH49" s="604"/>
      <c r="BI49" s="604"/>
      <c r="BJ49" s="604"/>
      <c r="BK49" s="604"/>
      <c r="BL49" s="604"/>
      <c r="BM49" s="604"/>
      <c r="BN49" s="604"/>
      <c r="BO49" s="604"/>
    </row>
    <row r="50" spans="1:67" ht="13.7" customHeight="1">
      <c r="A50" s="102"/>
      <c r="B50" s="62" t="s">
        <v>733</v>
      </c>
      <c r="C50" s="102"/>
      <c r="D50" s="191"/>
      <c r="E50" s="246">
        <v>45</v>
      </c>
      <c r="F50" s="587">
        <v>2064523196.1333334</v>
      </c>
      <c r="G50" s="246">
        <v>1770327156.1333334</v>
      </c>
      <c r="H50" s="246">
        <v>374162417.46666664</v>
      </c>
      <c r="I50" s="246">
        <v>358746494.26666665</v>
      </c>
      <c r="J50" s="246">
        <v>354258631.68888891</v>
      </c>
      <c r="K50" s="246">
        <v>821818828.44444442</v>
      </c>
      <c r="L50" s="246">
        <v>10295936296.088888</v>
      </c>
      <c r="M50" s="246">
        <v>386786500.53333336</v>
      </c>
      <c r="N50" s="102"/>
      <c r="O50" s="102" t="s">
        <v>769</v>
      </c>
      <c r="P50" s="102"/>
      <c r="Q50" s="191"/>
      <c r="R50" s="591">
        <v>188.06666666666666</v>
      </c>
      <c r="S50" s="591">
        <v>148.88888888888889</v>
      </c>
      <c r="T50" s="591">
        <v>39.177777777777777</v>
      </c>
      <c r="U50" s="591">
        <v>7607.5911111111109</v>
      </c>
      <c r="V50" s="591">
        <v>7946.3555555555558</v>
      </c>
      <c r="W50" s="233">
        <v>232197958.17777777</v>
      </c>
      <c r="X50" s="233">
        <v>1698700272.2222223</v>
      </c>
      <c r="Y50" s="233">
        <v>1613326548.4000001</v>
      </c>
      <c r="Z50" s="233">
        <v>2097172944.0888889</v>
      </c>
      <c r="AA50" s="604"/>
      <c r="AB50" s="604"/>
      <c r="AC50" s="604"/>
      <c r="AD50" s="604"/>
      <c r="AE50" s="604"/>
      <c r="AF50" s="604"/>
      <c r="AG50" s="604"/>
      <c r="AH50" s="604"/>
      <c r="AI50" s="604"/>
      <c r="AJ50" s="604"/>
      <c r="AK50" s="604"/>
      <c r="AL50" s="604"/>
      <c r="AM50" s="604"/>
      <c r="AN50" s="604"/>
      <c r="AO50" s="604"/>
      <c r="AP50" s="604"/>
      <c r="AQ50" s="604"/>
      <c r="AR50" s="604"/>
      <c r="AS50" s="604"/>
      <c r="AT50" s="604"/>
      <c r="AU50" s="604"/>
      <c r="AV50" s="604"/>
      <c r="AW50" s="604"/>
      <c r="AX50" s="604"/>
      <c r="AY50" s="604"/>
      <c r="AZ50" s="604"/>
      <c r="BA50" s="604"/>
      <c r="BB50" s="604"/>
      <c r="BC50" s="604"/>
      <c r="BD50" s="604"/>
      <c r="BE50" s="604"/>
      <c r="BF50" s="604"/>
      <c r="BG50" s="604"/>
      <c r="BH50" s="604"/>
      <c r="BI50" s="604"/>
      <c r="BJ50" s="604"/>
      <c r="BK50" s="604"/>
      <c r="BL50" s="604"/>
      <c r="BM50" s="604"/>
      <c r="BN50" s="604"/>
      <c r="BO50" s="604"/>
    </row>
    <row r="51" spans="1:67" ht="13.7" customHeight="1">
      <c r="A51" s="102"/>
      <c r="B51" s="62" t="s">
        <v>734</v>
      </c>
      <c r="C51" s="102"/>
      <c r="D51" s="191"/>
      <c r="E51" s="246">
        <v>15</v>
      </c>
      <c r="F51" s="587">
        <v>6054057316</v>
      </c>
      <c r="G51" s="246">
        <v>5965841704</v>
      </c>
      <c r="H51" s="246">
        <v>1109263736.9333334</v>
      </c>
      <c r="I51" s="246">
        <v>1065815768.2</v>
      </c>
      <c r="J51" s="246">
        <v>1034514825.4</v>
      </c>
      <c r="K51" s="246">
        <v>2907515732.6666665</v>
      </c>
      <c r="L51" s="246">
        <v>33340874466.466667</v>
      </c>
      <c r="M51" s="246">
        <v>1496876859.9333334</v>
      </c>
      <c r="N51" s="102"/>
      <c r="O51" s="102" t="s">
        <v>734</v>
      </c>
      <c r="P51" s="102"/>
      <c r="Q51" s="191"/>
      <c r="R51" s="591">
        <v>494.66666666666669</v>
      </c>
      <c r="S51" s="591">
        <v>403.53333333333336</v>
      </c>
      <c r="T51" s="591">
        <v>91.13333333333334</v>
      </c>
      <c r="U51" s="591">
        <v>27982.355333333329</v>
      </c>
      <c r="V51" s="591">
        <v>8796.1039999999994</v>
      </c>
      <c r="W51" s="233">
        <v>710895736.5333333</v>
      </c>
      <c r="X51" s="233">
        <v>5330206851.5333338</v>
      </c>
      <c r="Y51" s="233">
        <v>5605623816.8000002</v>
      </c>
      <c r="Z51" s="233">
        <v>6304491733.7333336</v>
      </c>
      <c r="AA51" s="604"/>
      <c r="AB51" s="604"/>
      <c r="AC51" s="604"/>
      <c r="AD51" s="604"/>
      <c r="AE51" s="604"/>
      <c r="AF51" s="604"/>
      <c r="AG51" s="604"/>
      <c r="AH51" s="604"/>
      <c r="AI51" s="604"/>
      <c r="AJ51" s="604"/>
      <c r="AK51" s="604"/>
      <c r="AL51" s="604"/>
      <c r="AM51" s="604"/>
      <c r="AN51" s="604"/>
      <c r="AO51" s="604"/>
      <c r="AP51" s="604"/>
      <c r="AQ51" s="604"/>
      <c r="AR51" s="604"/>
      <c r="AS51" s="604"/>
      <c r="AT51" s="604"/>
      <c r="AU51" s="604"/>
      <c r="AV51" s="604"/>
      <c r="AW51" s="604"/>
      <c r="AX51" s="604"/>
      <c r="AY51" s="604"/>
      <c r="AZ51" s="604"/>
      <c r="BA51" s="604"/>
      <c r="BB51" s="604"/>
      <c r="BC51" s="604"/>
      <c r="BD51" s="604"/>
      <c r="BE51" s="604"/>
      <c r="BF51" s="604"/>
      <c r="BG51" s="604"/>
      <c r="BH51" s="604"/>
      <c r="BI51" s="604"/>
      <c r="BJ51" s="604"/>
      <c r="BK51" s="604"/>
      <c r="BL51" s="604"/>
      <c r="BM51" s="604"/>
      <c r="BN51" s="604"/>
      <c r="BO51" s="604"/>
    </row>
    <row r="52" spans="1:67" ht="13.7" customHeight="1">
      <c r="A52" s="1045" t="s">
        <v>736</v>
      </c>
      <c r="B52" s="1045"/>
      <c r="C52" s="1045"/>
      <c r="D52" s="2"/>
      <c r="E52" s="246"/>
      <c r="F52" s="587"/>
      <c r="G52" s="246"/>
      <c r="H52" s="246"/>
      <c r="I52" s="246"/>
      <c r="J52" s="246"/>
      <c r="K52" s="246"/>
      <c r="L52" s="246"/>
      <c r="M52" s="246"/>
      <c r="N52" s="1045" t="s">
        <v>736</v>
      </c>
      <c r="O52" s="1045"/>
      <c r="P52" s="1045"/>
      <c r="Q52" s="2"/>
      <c r="R52" s="591"/>
      <c r="S52" s="591"/>
      <c r="T52" s="591"/>
      <c r="U52" s="591"/>
      <c r="V52" s="591"/>
      <c r="W52" s="233"/>
      <c r="X52" s="233"/>
      <c r="Y52" s="233"/>
      <c r="Z52" s="233"/>
      <c r="AA52" s="604"/>
      <c r="AB52" s="604"/>
      <c r="AC52" s="604"/>
      <c r="AD52" s="604"/>
      <c r="AE52" s="604"/>
      <c r="AF52" s="604"/>
      <c r="AG52" s="604"/>
      <c r="AH52" s="604"/>
      <c r="AI52" s="604"/>
      <c r="AJ52" s="604"/>
      <c r="AK52" s="604"/>
      <c r="AL52" s="604"/>
      <c r="AM52" s="604"/>
      <c r="AN52" s="604"/>
      <c r="AO52" s="604"/>
      <c r="AP52" s="604"/>
      <c r="AQ52" s="604"/>
      <c r="AR52" s="604"/>
      <c r="AS52" s="604"/>
      <c r="AT52" s="604"/>
      <c r="AU52" s="604"/>
      <c r="AV52" s="604"/>
      <c r="AW52" s="604"/>
      <c r="AX52" s="604"/>
      <c r="AY52" s="604"/>
      <c r="AZ52" s="604"/>
      <c r="BA52" s="604"/>
      <c r="BB52" s="604"/>
      <c r="BC52" s="604"/>
      <c r="BD52" s="604"/>
      <c r="BE52" s="604"/>
      <c r="BF52" s="604"/>
      <c r="BG52" s="604"/>
      <c r="BH52" s="604"/>
      <c r="BI52" s="604"/>
      <c r="BJ52" s="604"/>
      <c r="BK52" s="604"/>
      <c r="BL52" s="604"/>
      <c r="BM52" s="604"/>
      <c r="BN52" s="604"/>
      <c r="BO52" s="604"/>
    </row>
    <row r="53" spans="1:67" ht="13.7" customHeight="1">
      <c r="A53" s="168"/>
      <c r="B53" s="62" t="s">
        <v>725</v>
      </c>
      <c r="C53" s="168"/>
      <c r="D53" s="192"/>
      <c r="E53" s="246">
        <v>4705.9783403336169</v>
      </c>
      <c r="F53" s="587">
        <v>4509566.1440901253</v>
      </c>
      <c r="G53" s="246">
        <v>4048992.2132513272</v>
      </c>
      <c r="H53" s="246">
        <v>889948.02815016906</v>
      </c>
      <c r="I53" s="246">
        <v>814490.58572622889</v>
      </c>
      <c r="J53" s="246">
        <v>718047.35718472209</v>
      </c>
      <c r="K53" s="246">
        <v>1579878.3157136899</v>
      </c>
      <c r="L53" s="246">
        <v>3184738.0012781122</v>
      </c>
      <c r="M53" s="246">
        <v>1502272.3080104492</v>
      </c>
      <c r="N53" s="168"/>
      <c r="O53" s="102" t="s">
        <v>958</v>
      </c>
      <c r="P53" s="168"/>
      <c r="Q53" s="192"/>
      <c r="R53" s="591">
        <v>2.7139735946106205</v>
      </c>
      <c r="S53" s="591">
        <v>2.0753058591393221</v>
      </c>
      <c r="T53" s="591">
        <v>0.63866773547129618</v>
      </c>
      <c r="U53" s="591">
        <v>29.193896164518407</v>
      </c>
      <c r="V53" s="591">
        <v>39.342142686703049</v>
      </c>
      <c r="W53" s="233">
        <v>553467.62150731939</v>
      </c>
      <c r="X53" s="233">
        <v>4151843.2118694992</v>
      </c>
      <c r="Y53" s="233">
        <v>3744972.5344106145</v>
      </c>
      <c r="Z53" s="233">
        <v>4597051.0578761017</v>
      </c>
    </row>
    <row r="54" spans="1:67" ht="13.7" customHeight="1">
      <c r="A54" s="6"/>
      <c r="B54" s="62" t="s">
        <v>726</v>
      </c>
      <c r="C54" s="6"/>
      <c r="D54" s="2"/>
      <c r="E54" s="246">
        <v>2293.4903517564967</v>
      </c>
      <c r="F54" s="247">
        <v>8837734.1149536371</v>
      </c>
      <c r="G54" s="246">
        <v>7711992.5809398014</v>
      </c>
      <c r="H54" s="246">
        <v>1719739.0713504467</v>
      </c>
      <c r="I54" s="246">
        <v>1607571.4468342816</v>
      </c>
      <c r="J54" s="246">
        <v>1486844.2861545589</v>
      </c>
      <c r="K54" s="246">
        <v>3122310.2322194399</v>
      </c>
      <c r="L54" s="246">
        <v>7792194.5054420102</v>
      </c>
      <c r="M54" s="246">
        <v>3778041.4165054071</v>
      </c>
      <c r="N54" s="6"/>
      <c r="O54" s="102" t="s">
        <v>762</v>
      </c>
      <c r="P54" s="6"/>
      <c r="Q54" s="2"/>
      <c r="R54" s="591">
        <v>3.8188307670388668</v>
      </c>
      <c r="S54" s="591">
        <v>2.8394317215129239</v>
      </c>
      <c r="T54" s="591">
        <v>0.97939904552594081</v>
      </c>
      <c r="U54" s="591">
        <v>38.220262196108756</v>
      </c>
      <c r="V54" s="591">
        <v>53.037794753670994</v>
      </c>
      <c r="W54" s="233">
        <v>906279.51481111359</v>
      </c>
      <c r="X54" s="233">
        <v>7717566.0426491406</v>
      </c>
      <c r="Y54" s="233">
        <v>6888060.287890017</v>
      </c>
      <c r="Z54" s="233">
        <v>8813468.681058811</v>
      </c>
      <c r="AA54" s="604"/>
      <c r="AB54" s="604"/>
      <c r="AC54" s="604"/>
      <c r="AD54" s="604"/>
      <c r="AE54" s="604"/>
      <c r="AF54" s="604"/>
      <c r="AG54" s="604"/>
      <c r="AH54" s="604"/>
      <c r="AI54" s="604"/>
      <c r="AJ54" s="604"/>
      <c r="AK54" s="604"/>
      <c r="AL54" s="604"/>
      <c r="AM54" s="604"/>
      <c r="AN54" s="604"/>
      <c r="AO54" s="604"/>
      <c r="AP54" s="604"/>
      <c r="AQ54" s="604"/>
      <c r="AR54" s="604"/>
      <c r="AS54" s="604"/>
      <c r="AT54" s="604"/>
      <c r="AU54" s="604"/>
      <c r="AV54" s="604"/>
      <c r="AW54" s="604"/>
      <c r="AX54" s="604"/>
      <c r="AY54" s="604"/>
      <c r="AZ54" s="604"/>
      <c r="BA54" s="604"/>
      <c r="BB54" s="604"/>
      <c r="BC54" s="604"/>
      <c r="BD54" s="604"/>
      <c r="BE54" s="604"/>
      <c r="BF54" s="604"/>
      <c r="BG54" s="604"/>
      <c r="BH54" s="604"/>
      <c r="BI54" s="604"/>
      <c r="BJ54" s="604"/>
      <c r="BK54" s="604"/>
      <c r="BL54" s="604"/>
      <c r="BM54" s="604"/>
      <c r="BN54" s="604"/>
      <c r="BO54" s="604"/>
    </row>
    <row r="55" spans="1:67" ht="13.7" customHeight="1">
      <c r="A55" s="102"/>
      <c r="B55" s="62" t="s">
        <v>727</v>
      </c>
      <c r="C55" s="102"/>
      <c r="D55" s="191"/>
      <c r="E55" s="246">
        <v>2362.4327687838622</v>
      </c>
      <c r="F55" s="247">
        <v>13727521.068239775</v>
      </c>
      <c r="G55" s="246">
        <v>11695841.834147455</v>
      </c>
      <c r="H55" s="246">
        <v>2813936.858095922</v>
      </c>
      <c r="I55" s="246">
        <v>2652265.2080172505</v>
      </c>
      <c r="J55" s="246">
        <v>2530229.9252497931</v>
      </c>
      <c r="K55" s="246">
        <v>4364805.7635845747</v>
      </c>
      <c r="L55" s="246">
        <v>14144240.97682197</v>
      </c>
      <c r="M55" s="246">
        <v>6512645.1585025946</v>
      </c>
      <c r="N55" s="102"/>
      <c r="O55" s="102" t="s">
        <v>763</v>
      </c>
      <c r="P55" s="102"/>
      <c r="Q55" s="191"/>
      <c r="R55" s="591">
        <v>5.2639578634168904</v>
      </c>
      <c r="S55" s="591">
        <v>4.1744896048740525</v>
      </c>
      <c r="T55" s="591">
        <v>1.0894682585428357</v>
      </c>
      <c r="U55" s="591">
        <v>66.881251964587335</v>
      </c>
      <c r="V55" s="591">
        <v>88.156326411580338</v>
      </c>
      <c r="W55" s="233">
        <v>1805125.960049201</v>
      </c>
      <c r="X55" s="233">
        <v>11392944.262982445</v>
      </c>
      <c r="Y55" s="233">
        <v>10326419.831003858</v>
      </c>
      <c r="Z55" s="233">
        <v>13494713.016646359</v>
      </c>
      <c r="AA55" s="604"/>
      <c r="AB55" s="604"/>
      <c r="AC55" s="604"/>
      <c r="AD55" s="604"/>
      <c r="AE55" s="604"/>
      <c r="AF55" s="604"/>
      <c r="AG55" s="604"/>
      <c r="AH55" s="604"/>
      <c r="AI55" s="604"/>
      <c r="AJ55" s="604"/>
      <c r="AK55" s="604"/>
      <c r="AL55" s="604"/>
      <c r="AM55" s="604"/>
      <c r="AN55" s="604"/>
      <c r="AO55" s="604"/>
      <c r="AP55" s="604"/>
      <c r="AQ55" s="604"/>
      <c r="AR55" s="604"/>
      <c r="AS55" s="604"/>
      <c r="AT55" s="604"/>
      <c r="AU55" s="604"/>
      <c r="AV55" s="604"/>
      <c r="AW55" s="604"/>
      <c r="AX55" s="604"/>
      <c r="AY55" s="604"/>
      <c r="AZ55" s="604"/>
      <c r="BA55" s="604"/>
      <c r="BB55" s="604"/>
      <c r="BC55" s="604"/>
      <c r="BD55" s="604"/>
      <c r="BE55" s="604"/>
      <c r="BF55" s="604"/>
      <c r="BG55" s="604"/>
      <c r="BH55" s="604"/>
      <c r="BI55" s="604"/>
      <c r="BJ55" s="604"/>
      <c r="BK55" s="604"/>
      <c r="BL55" s="604"/>
      <c r="BM55" s="604"/>
      <c r="BN55" s="604"/>
      <c r="BO55" s="604"/>
    </row>
    <row r="56" spans="1:67" ht="13.7" customHeight="1">
      <c r="A56" s="102"/>
      <c r="B56" s="62" t="s">
        <v>728</v>
      </c>
      <c r="C56" s="102"/>
      <c r="D56" s="191"/>
      <c r="E56" s="246">
        <v>2298.5548866287368</v>
      </c>
      <c r="F56" s="247">
        <v>26182957.120008949</v>
      </c>
      <c r="G56" s="246">
        <v>21195642.286435682</v>
      </c>
      <c r="H56" s="246">
        <v>5852727.0420246311</v>
      </c>
      <c r="I56" s="246">
        <v>5515239.3739585811</v>
      </c>
      <c r="J56" s="246">
        <v>5358075.7452331353</v>
      </c>
      <c r="K56" s="246">
        <v>10726264.805647556</v>
      </c>
      <c r="L56" s="246">
        <v>32565663.998224866</v>
      </c>
      <c r="M56" s="246">
        <v>10676654.050777445</v>
      </c>
      <c r="N56" s="102"/>
      <c r="O56" s="102" t="s">
        <v>764</v>
      </c>
      <c r="P56" s="102"/>
      <c r="Q56" s="191"/>
      <c r="R56" s="591">
        <v>7.0460796198112856</v>
      </c>
      <c r="S56" s="591">
        <v>5.2489413704048813</v>
      </c>
      <c r="T56" s="591">
        <v>1.7971382494063994</v>
      </c>
      <c r="U56" s="591">
        <v>75.876748274383672</v>
      </c>
      <c r="V56" s="591">
        <v>101.546935513245</v>
      </c>
      <c r="W56" s="233">
        <v>3849405.0902639125</v>
      </c>
      <c r="X56" s="233">
        <v>22114171.528385364</v>
      </c>
      <c r="Y56" s="233">
        <v>19710088.310937591</v>
      </c>
      <c r="Z56" s="233">
        <v>26186425.9753755</v>
      </c>
      <c r="AA56" s="604"/>
      <c r="AB56" s="604"/>
      <c r="AC56" s="604"/>
      <c r="AD56" s="604"/>
      <c r="AE56" s="604"/>
      <c r="AF56" s="604"/>
      <c r="AG56" s="604"/>
      <c r="AH56" s="604"/>
      <c r="AI56" s="604"/>
      <c r="AJ56" s="604"/>
      <c r="AK56" s="604"/>
      <c r="AL56" s="604"/>
      <c r="AM56" s="604"/>
      <c r="AN56" s="604"/>
      <c r="AO56" s="604"/>
      <c r="AP56" s="604"/>
      <c r="AQ56" s="604"/>
      <c r="AR56" s="604"/>
      <c r="AS56" s="604"/>
      <c r="AT56" s="604"/>
      <c r="AU56" s="604"/>
      <c r="AV56" s="604"/>
      <c r="AW56" s="604"/>
      <c r="AX56" s="604"/>
      <c r="AY56" s="604"/>
      <c r="AZ56" s="604"/>
      <c r="BA56" s="604"/>
      <c r="BB56" s="604"/>
      <c r="BC56" s="604"/>
      <c r="BD56" s="604"/>
      <c r="BE56" s="604"/>
      <c r="BF56" s="604"/>
      <c r="BG56" s="604"/>
      <c r="BH56" s="604"/>
      <c r="BI56" s="604"/>
      <c r="BJ56" s="604"/>
      <c r="BK56" s="604"/>
      <c r="BL56" s="604"/>
      <c r="BM56" s="604"/>
      <c r="BN56" s="604"/>
      <c r="BO56" s="604"/>
    </row>
    <row r="57" spans="1:67" ht="13.7" customHeight="1">
      <c r="A57" s="102"/>
      <c r="B57" s="62" t="s">
        <v>729</v>
      </c>
      <c r="C57" s="102"/>
      <c r="D57" s="191"/>
      <c r="E57" s="246">
        <v>1275.8403278979979</v>
      </c>
      <c r="F57" s="247">
        <v>48388713.016835652</v>
      </c>
      <c r="G57" s="246">
        <v>38023134.008495055</v>
      </c>
      <c r="H57" s="246">
        <v>8507347.4619545434</v>
      </c>
      <c r="I57" s="246">
        <v>7996978.4916926417</v>
      </c>
      <c r="J57" s="246">
        <v>7773524.4132395899</v>
      </c>
      <c r="K57" s="246">
        <v>20565459.452509098</v>
      </c>
      <c r="L57" s="246">
        <v>71401878.817291737</v>
      </c>
      <c r="M57" s="246">
        <v>17746685.804412838</v>
      </c>
      <c r="N57" s="102"/>
      <c r="O57" s="102" t="s">
        <v>765</v>
      </c>
      <c r="P57" s="102"/>
      <c r="Q57" s="191"/>
      <c r="R57" s="591">
        <v>11.23659067417594</v>
      </c>
      <c r="S57" s="591">
        <v>8.6768616031839922</v>
      </c>
      <c r="T57" s="591">
        <v>2.5597290709919496</v>
      </c>
      <c r="U57" s="591">
        <v>82.928187473891882</v>
      </c>
      <c r="V57" s="591">
        <v>109.75951802601732</v>
      </c>
      <c r="W57" s="233">
        <v>6734639.2173754768</v>
      </c>
      <c r="X57" s="233">
        <v>36867493.270935513</v>
      </c>
      <c r="Y57" s="233">
        <v>35614959.404657327</v>
      </c>
      <c r="Z57" s="233">
        <v>48162817.090743124</v>
      </c>
      <c r="AA57" s="604"/>
      <c r="AB57" s="604"/>
      <c r="AC57" s="604"/>
      <c r="AD57" s="604"/>
      <c r="AE57" s="604"/>
      <c r="AF57" s="604"/>
      <c r="AG57" s="604"/>
      <c r="AH57" s="604"/>
      <c r="AI57" s="604"/>
      <c r="AJ57" s="604"/>
      <c r="AK57" s="604"/>
      <c r="AL57" s="604"/>
      <c r="AM57" s="604"/>
      <c r="AN57" s="604"/>
      <c r="AO57" s="604"/>
      <c r="AP57" s="604"/>
      <c r="AQ57" s="604"/>
      <c r="AR57" s="604"/>
      <c r="AS57" s="604"/>
      <c r="AT57" s="604"/>
      <c r="AU57" s="604"/>
      <c r="AV57" s="604"/>
      <c r="AW57" s="604"/>
      <c r="AX57" s="604"/>
      <c r="AY57" s="604"/>
      <c r="AZ57" s="604"/>
      <c r="BA57" s="604"/>
      <c r="BB57" s="604"/>
      <c r="BC57" s="604"/>
      <c r="BD57" s="604"/>
      <c r="BE57" s="604"/>
      <c r="BF57" s="604"/>
      <c r="BG57" s="604"/>
      <c r="BH57" s="604"/>
      <c r="BI57" s="604"/>
      <c r="BJ57" s="604"/>
      <c r="BK57" s="604"/>
      <c r="BL57" s="604"/>
      <c r="BM57" s="604"/>
      <c r="BN57" s="604"/>
      <c r="BO57" s="604"/>
    </row>
    <row r="58" spans="1:67" ht="13.7" customHeight="1">
      <c r="A58" s="102"/>
      <c r="B58" s="62" t="s">
        <v>730</v>
      </c>
      <c r="C58" s="102"/>
      <c r="D58" s="191"/>
      <c r="E58" s="246">
        <v>1101.5587327879184</v>
      </c>
      <c r="F58" s="247">
        <v>90799436.381554961</v>
      </c>
      <c r="G58" s="246">
        <v>74067083.882277772</v>
      </c>
      <c r="H58" s="246">
        <v>15784117.690055238</v>
      </c>
      <c r="I58" s="246">
        <v>14752791.998802809</v>
      </c>
      <c r="J58" s="246">
        <v>14332869.89444459</v>
      </c>
      <c r="K58" s="246">
        <v>48768752.595921047</v>
      </c>
      <c r="L58" s="246">
        <v>172390059.73782918</v>
      </c>
      <c r="M58" s="246">
        <v>26979100.492415652</v>
      </c>
      <c r="N58" s="102"/>
      <c r="O58" s="102" t="s">
        <v>766</v>
      </c>
      <c r="P58" s="102"/>
      <c r="Q58" s="191"/>
      <c r="R58" s="591">
        <v>19.458283645785453</v>
      </c>
      <c r="S58" s="591">
        <v>15.381014482634752</v>
      </c>
      <c r="T58" s="591">
        <v>4.0772691631507003</v>
      </c>
      <c r="U58" s="591">
        <v>109.34078415180585</v>
      </c>
      <c r="V58" s="591">
        <v>134.29186418553206</v>
      </c>
      <c r="W58" s="233">
        <v>11856239.967523471</v>
      </c>
      <c r="X58" s="233">
        <v>73755459.849015966</v>
      </c>
      <c r="Y58" s="233">
        <v>70484996.287945151</v>
      </c>
      <c r="Z58" s="233">
        <v>90926066.190326646</v>
      </c>
      <c r="AA58" s="604"/>
      <c r="AB58" s="604"/>
      <c r="AC58" s="604"/>
      <c r="AD58" s="604"/>
      <c r="AE58" s="604"/>
      <c r="AF58" s="604"/>
      <c r="AG58" s="604"/>
      <c r="AH58" s="604"/>
      <c r="AI58" s="604"/>
      <c r="AJ58" s="604"/>
      <c r="AK58" s="604"/>
      <c r="AL58" s="604"/>
      <c r="AM58" s="604"/>
      <c r="AN58" s="604"/>
      <c r="AO58" s="604"/>
      <c r="AP58" s="604"/>
      <c r="AQ58" s="604"/>
      <c r="AR58" s="604"/>
      <c r="AS58" s="604"/>
      <c r="AT58" s="604"/>
      <c r="AU58" s="604"/>
      <c r="AV58" s="604"/>
      <c r="AW58" s="604"/>
      <c r="AX58" s="604"/>
      <c r="AY58" s="604"/>
      <c r="AZ58" s="604"/>
      <c r="BA58" s="604"/>
      <c r="BB58" s="604"/>
      <c r="BC58" s="604"/>
      <c r="BD58" s="604"/>
      <c r="BE58" s="604"/>
      <c r="BF58" s="604"/>
      <c r="BG58" s="604"/>
      <c r="BH58" s="604"/>
      <c r="BI58" s="604"/>
      <c r="BJ58" s="604"/>
      <c r="BK58" s="604"/>
      <c r="BL58" s="604"/>
      <c r="BM58" s="604"/>
      <c r="BN58" s="604"/>
      <c r="BO58" s="604"/>
    </row>
    <row r="59" spans="1:67" ht="13.7" customHeight="1">
      <c r="A59" s="102"/>
      <c r="B59" s="62" t="s">
        <v>731</v>
      </c>
      <c r="C59" s="102"/>
      <c r="D59" s="191"/>
      <c r="E59" s="246">
        <v>342.11589993249333</v>
      </c>
      <c r="F59" s="247">
        <v>181349528.3874236</v>
      </c>
      <c r="G59" s="246">
        <v>132126351.96090829</v>
      </c>
      <c r="H59" s="246">
        <v>28340453.782258019</v>
      </c>
      <c r="I59" s="246">
        <v>27073986.09581298</v>
      </c>
      <c r="J59" s="246">
        <v>26331619.414622147</v>
      </c>
      <c r="K59" s="246">
        <v>87479299.212260053</v>
      </c>
      <c r="L59" s="246">
        <v>390419592.17182606</v>
      </c>
      <c r="M59" s="246">
        <v>43094918.930729762</v>
      </c>
      <c r="N59" s="102"/>
      <c r="O59" s="102" t="s">
        <v>767</v>
      </c>
      <c r="P59" s="102"/>
      <c r="Q59" s="191"/>
      <c r="R59" s="591">
        <v>20.256468198636608</v>
      </c>
      <c r="S59" s="591">
        <v>15.867997468801462</v>
      </c>
      <c r="T59" s="591">
        <v>4.3884707298351451</v>
      </c>
      <c r="U59" s="591">
        <v>65.901072027254443</v>
      </c>
      <c r="V59" s="591">
        <v>182.9166699624692</v>
      </c>
      <c r="W59" s="233">
        <v>20605767.477464326</v>
      </c>
      <c r="X59" s="233">
        <v>118313201.75435226</v>
      </c>
      <c r="Y59" s="233">
        <v>118346381.59277947</v>
      </c>
      <c r="Z59" s="233">
        <v>187156777.16213664</v>
      </c>
      <c r="AA59" s="604"/>
      <c r="AB59" s="604"/>
      <c r="AC59" s="604"/>
      <c r="AD59" s="604"/>
      <c r="AE59" s="604"/>
      <c r="AF59" s="604"/>
      <c r="AG59" s="604"/>
      <c r="AH59" s="604"/>
      <c r="AI59" s="604"/>
      <c r="AJ59" s="604"/>
      <c r="AK59" s="604"/>
      <c r="AL59" s="604"/>
      <c r="AM59" s="604"/>
      <c r="AN59" s="604"/>
      <c r="AO59" s="604"/>
      <c r="AP59" s="604"/>
      <c r="AQ59" s="604"/>
      <c r="AR59" s="604"/>
      <c r="AS59" s="604"/>
      <c r="AT59" s="604"/>
      <c r="AU59" s="604"/>
      <c r="AV59" s="604"/>
      <c r="AW59" s="604"/>
      <c r="AX59" s="604"/>
      <c r="AY59" s="604"/>
      <c r="AZ59" s="604"/>
      <c r="BA59" s="604"/>
      <c r="BB59" s="604"/>
      <c r="BC59" s="604"/>
      <c r="BD59" s="604"/>
      <c r="BE59" s="604"/>
      <c r="BF59" s="604"/>
      <c r="BG59" s="604"/>
      <c r="BH59" s="604"/>
      <c r="BI59" s="604"/>
      <c r="BJ59" s="604"/>
      <c r="BK59" s="604"/>
      <c r="BL59" s="604"/>
      <c r="BM59" s="604"/>
      <c r="BN59" s="604"/>
      <c r="BO59" s="604"/>
    </row>
    <row r="60" spans="1:67" ht="13.7" customHeight="1">
      <c r="A60" s="102"/>
      <c r="B60" s="62" t="s">
        <v>732</v>
      </c>
      <c r="C60" s="102"/>
      <c r="D60" s="191"/>
      <c r="E60" s="246">
        <v>255.08506225333252</v>
      </c>
      <c r="F60" s="247">
        <v>291598433.82667643</v>
      </c>
      <c r="G60" s="246">
        <v>217145933.30910945</v>
      </c>
      <c r="H60" s="246">
        <v>49534922.117250495</v>
      </c>
      <c r="I60" s="246">
        <v>47613618.169379592</v>
      </c>
      <c r="J60" s="246">
        <v>46839199.758625858</v>
      </c>
      <c r="K60" s="246">
        <v>108222851.18926969</v>
      </c>
      <c r="L60" s="246">
        <v>694023957.09348214</v>
      </c>
      <c r="M60" s="246">
        <v>62800562.33027412</v>
      </c>
      <c r="N60" s="102"/>
      <c r="O60" s="102" t="s">
        <v>768</v>
      </c>
      <c r="P60" s="102"/>
      <c r="Q60" s="191"/>
      <c r="R60" s="591">
        <v>31.395272685058465</v>
      </c>
      <c r="S60" s="591">
        <v>24.599227814302065</v>
      </c>
      <c r="T60" s="591">
        <v>6.7960448707564058</v>
      </c>
      <c r="U60" s="591">
        <v>244.7873565701137</v>
      </c>
      <c r="V60" s="591">
        <v>279.18676795861109</v>
      </c>
      <c r="W60" s="233">
        <v>34937761.590315506</v>
      </c>
      <c r="X60" s="233">
        <v>198454304.54362285</v>
      </c>
      <c r="Y60" s="233">
        <v>199047622.17794904</v>
      </c>
      <c r="Z60" s="233">
        <v>293978433.48952353</v>
      </c>
      <c r="AA60" s="604"/>
      <c r="AB60" s="604"/>
      <c r="AC60" s="604"/>
      <c r="AD60" s="604"/>
      <c r="AE60" s="604"/>
      <c r="AF60" s="604"/>
      <c r="AG60" s="604"/>
      <c r="AH60" s="604"/>
      <c r="AI60" s="604"/>
      <c r="AJ60" s="604"/>
      <c r="AK60" s="604"/>
      <c r="AL60" s="604"/>
      <c r="AM60" s="604"/>
      <c r="AN60" s="604"/>
      <c r="AO60" s="604"/>
      <c r="AP60" s="604"/>
      <c r="AQ60" s="604"/>
      <c r="AR60" s="604"/>
      <c r="AS60" s="604"/>
      <c r="AT60" s="604"/>
      <c r="AU60" s="604"/>
      <c r="AV60" s="604"/>
      <c r="AW60" s="604"/>
      <c r="AX60" s="604"/>
      <c r="AY60" s="604"/>
      <c r="AZ60" s="604"/>
      <c r="BA60" s="604"/>
      <c r="BB60" s="604"/>
      <c r="BC60" s="604"/>
      <c r="BD60" s="604"/>
      <c r="BE60" s="604"/>
      <c r="BF60" s="604"/>
      <c r="BG60" s="604"/>
      <c r="BH60" s="604"/>
      <c r="BI60" s="604"/>
      <c r="BJ60" s="604"/>
      <c r="BK60" s="604"/>
      <c r="BL60" s="604"/>
      <c r="BM60" s="604"/>
      <c r="BN60" s="604"/>
      <c r="BO60" s="604"/>
    </row>
    <row r="61" spans="1:67" s="554" customFormat="1" ht="13.7" customHeight="1">
      <c r="A61" s="102"/>
      <c r="B61" s="62" t="s">
        <v>733</v>
      </c>
      <c r="C61" s="102"/>
      <c r="D61" s="191"/>
      <c r="E61" s="246">
        <v>199.1783338521889</v>
      </c>
      <c r="F61" s="247">
        <v>483487386.70231372</v>
      </c>
      <c r="G61" s="246">
        <v>360889655.04742801</v>
      </c>
      <c r="H61" s="246">
        <v>78493068.324138448</v>
      </c>
      <c r="I61" s="246">
        <v>75614681.379048049</v>
      </c>
      <c r="J61" s="246">
        <v>74335837.622281283</v>
      </c>
      <c r="K61" s="246">
        <v>215004200.60309547</v>
      </c>
      <c r="L61" s="246">
        <v>1722693991.3546269</v>
      </c>
      <c r="M61" s="246">
        <v>128753644.54044437</v>
      </c>
      <c r="N61" s="102"/>
      <c r="O61" s="102" t="s">
        <v>769</v>
      </c>
      <c r="P61" s="102"/>
      <c r="Q61" s="191"/>
      <c r="R61" s="538">
        <v>49.968826391929319</v>
      </c>
      <c r="S61" s="539">
        <v>39.678687641261341</v>
      </c>
      <c r="T61" s="539">
        <v>10.290138750667975</v>
      </c>
      <c r="U61" s="591">
        <v>595.08485440203549</v>
      </c>
      <c r="V61" s="591">
        <v>662.62357810088974</v>
      </c>
      <c r="W61" s="233">
        <v>61242085.945885167</v>
      </c>
      <c r="X61" s="233">
        <v>335492643.99205232</v>
      </c>
      <c r="Y61" s="233">
        <v>348161956.21429962</v>
      </c>
      <c r="Z61" s="233">
        <v>475257726.4294799</v>
      </c>
      <c r="AA61" s="576"/>
      <c r="AB61" s="576"/>
      <c r="AC61" s="576"/>
      <c r="AD61" s="576"/>
      <c r="AE61" s="576"/>
      <c r="AF61" s="576"/>
      <c r="AG61" s="576"/>
      <c r="AH61" s="576"/>
      <c r="AI61" s="576"/>
      <c r="AJ61" s="576"/>
      <c r="AK61" s="576"/>
      <c r="AL61" s="576"/>
      <c r="AM61" s="576"/>
      <c r="AN61" s="576"/>
      <c r="AO61" s="576"/>
      <c r="AP61" s="576"/>
      <c r="AQ61" s="576"/>
      <c r="AR61" s="576"/>
      <c r="AS61" s="576"/>
      <c r="AT61" s="576"/>
      <c r="AU61" s="576"/>
      <c r="AV61" s="576"/>
      <c r="AW61" s="576"/>
      <c r="AX61" s="576"/>
      <c r="AY61" s="576"/>
      <c r="AZ61" s="576"/>
      <c r="BA61" s="576"/>
      <c r="BB61" s="576"/>
      <c r="BC61" s="576"/>
      <c r="BD61" s="576"/>
      <c r="BE61" s="576"/>
      <c r="BF61" s="576"/>
      <c r="BG61" s="576"/>
      <c r="BH61" s="576"/>
      <c r="BI61" s="576"/>
      <c r="BJ61" s="576"/>
      <c r="BK61" s="576"/>
      <c r="BL61" s="576"/>
      <c r="BM61" s="576"/>
      <c r="BN61" s="576"/>
      <c r="BO61" s="576"/>
    </row>
    <row r="62" spans="1:67" ht="13.7" customHeight="1" thickBot="1">
      <c r="A62" s="104"/>
      <c r="B62" s="63" t="s">
        <v>734</v>
      </c>
      <c r="C62" s="104"/>
      <c r="D62" s="193"/>
      <c r="E62" s="249">
        <v>100.76530612244898</v>
      </c>
      <c r="F62" s="588">
        <v>1942908974.3788354</v>
      </c>
      <c r="G62" s="249">
        <v>1746263342.0227849</v>
      </c>
      <c r="H62" s="249">
        <v>376476472.71736711</v>
      </c>
      <c r="I62" s="249">
        <v>358979075.82713926</v>
      </c>
      <c r="J62" s="249">
        <v>351106606.56060761</v>
      </c>
      <c r="K62" s="249">
        <v>1060014508.7481519</v>
      </c>
      <c r="L62" s="249">
        <v>12118438218.878786</v>
      </c>
      <c r="M62" s="249">
        <v>533035399.30075955</v>
      </c>
      <c r="N62" s="104"/>
      <c r="O62" s="104" t="s">
        <v>734</v>
      </c>
      <c r="P62" s="104"/>
      <c r="Q62" s="193"/>
      <c r="R62" s="540">
        <v>194.27098734177218</v>
      </c>
      <c r="S62" s="541">
        <v>154.56010126582279</v>
      </c>
      <c r="T62" s="541">
        <v>39.710886075949368</v>
      </c>
      <c r="U62" s="541">
        <v>7899.0490549873412</v>
      </c>
      <c r="V62" s="541">
        <v>6269.841189468355</v>
      </c>
      <c r="W62" s="592">
        <v>238226032.39443037</v>
      </c>
      <c r="X62" s="592">
        <v>1692045970.1034937</v>
      </c>
      <c r="Y62" s="592">
        <v>1659939795.9971647</v>
      </c>
      <c r="Z62" s="592">
        <v>2005239911.739038</v>
      </c>
      <c r="AA62" s="604"/>
      <c r="AB62" s="604"/>
      <c r="AC62" s="604"/>
      <c r="AD62" s="604"/>
      <c r="AE62" s="604"/>
      <c r="AF62" s="604"/>
      <c r="AG62" s="604"/>
      <c r="AH62" s="604"/>
      <c r="AI62" s="604"/>
      <c r="AJ62" s="604"/>
      <c r="AK62" s="604"/>
      <c r="AL62" s="604"/>
      <c r="AM62" s="604"/>
      <c r="AN62" s="604"/>
      <c r="AO62" s="604"/>
      <c r="AP62" s="604"/>
      <c r="AQ62" s="604"/>
      <c r="AR62" s="604"/>
      <c r="AS62" s="604"/>
      <c r="AT62" s="604"/>
      <c r="AU62" s="604"/>
      <c r="AV62" s="604"/>
      <c r="AW62" s="604"/>
      <c r="AX62" s="604"/>
      <c r="AY62" s="604"/>
      <c r="AZ62" s="604"/>
      <c r="BA62" s="604"/>
      <c r="BB62" s="604"/>
      <c r="BC62" s="604"/>
      <c r="BD62" s="604"/>
      <c r="BE62" s="604"/>
      <c r="BF62" s="604"/>
      <c r="BG62" s="604"/>
      <c r="BH62" s="604"/>
      <c r="BI62" s="604"/>
      <c r="BJ62" s="604"/>
      <c r="BK62" s="604"/>
      <c r="BL62" s="604"/>
      <c r="BM62" s="604"/>
      <c r="BN62" s="604"/>
      <c r="BO62" s="604"/>
    </row>
    <row r="63" spans="1:67" ht="16.5" customHeight="1">
      <c r="W63" s="605" t="s">
        <v>770</v>
      </c>
    </row>
  </sheetData>
  <mergeCells count="60">
    <mergeCell ref="A13:C13"/>
    <mergeCell ref="E3:E5"/>
    <mergeCell ref="H3:H5"/>
    <mergeCell ref="G3:G5"/>
    <mergeCell ref="A11:C11"/>
    <mergeCell ref="A9:C9"/>
    <mergeCell ref="A10:C10"/>
    <mergeCell ref="A8:C8"/>
    <mergeCell ref="A3:C5"/>
    <mergeCell ref="F3:F5"/>
    <mergeCell ref="A6:C6"/>
    <mergeCell ref="A12:C12"/>
    <mergeCell ref="A7:C7"/>
    <mergeCell ref="Z3:Z5"/>
    <mergeCell ref="N3:P5"/>
    <mergeCell ref="U3:U5"/>
    <mergeCell ref="W3:W5"/>
    <mergeCell ref="X3:X5"/>
    <mergeCell ref="Y3:Y5"/>
    <mergeCell ref="R3:T4"/>
    <mergeCell ref="N41:P41"/>
    <mergeCell ref="N52:P52"/>
    <mergeCell ref="V3:V5"/>
    <mergeCell ref="N23:P23"/>
    <mergeCell ref="N6:P6"/>
    <mergeCell ref="N8:P8"/>
    <mergeCell ref="N11:P11"/>
    <mergeCell ref="N12:P12"/>
    <mergeCell ref="N10:P10"/>
    <mergeCell ref="N15:P15"/>
    <mergeCell ref="N30:P30"/>
    <mergeCell ref="N16:P16"/>
    <mergeCell ref="N14:P14"/>
    <mergeCell ref="N17:P17"/>
    <mergeCell ref="N19:P19"/>
    <mergeCell ref="N18:P18"/>
    <mergeCell ref="A52:C52"/>
    <mergeCell ref="A41:C41"/>
    <mergeCell ref="A30:C30"/>
    <mergeCell ref="A14:C14"/>
    <mergeCell ref="A23:C23"/>
    <mergeCell ref="A17:C17"/>
    <mergeCell ref="A19:C19"/>
    <mergeCell ref="A18:C18"/>
    <mergeCell ref="A20:C20"/>
    <mergeCell ref="A21:C21"/>
    <mergeCell ref="A22:C22"/>
    <mergeCell ref="A16:C16"/>
    <mergeCell ref="A15:C15"/>
    <mergeCell ref="I3:I4"/>
    <mergeCell ref="N22:P22"/>
    <mergeCell ref="J3:J4"/>
    <mergeCell ref="M3:M5"/>
    <mergeCell ref="L3:L5"/>
    <mergeCell ref="K3:K5"/>
    <mergeCell ref="N21:P21"/>
    <mergeCell ref="N9:P9"/>
    <mergeCell ref="N13:P13"/>
    <mergeCell ref="N7:P7"/>
    <mergeCell ref="N20:P20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3" manualBreakCount="3">
    <brk id="9" max="1048575" man="1"/>
    <brk id="13" max="1048575" man="1"/>
    <brk id="22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6"/>
  <sheetViews>
    <sheetView view="pageBreakPreview" topLeftCell="T1" zoomScaleNormal="50" zoomScaleSheetLayoutView="100" workbookViewId="0">
      <selection activeCell="A33" sqref="A33:C33"/>
    </sheetView>
  </sheetViews>
  <sheetFormatPr defaultRowHeight="15.75"/>
  <cols>
    <col min="1" max="1" width="2.28515625" style="14" customWidth="1"/>
    <col min="2" max="2" width="18.7109375" style="14" customWidth="1"/>
    <col min="3" max="3" width="2.28515625" style="14" customWidth="1"/>
    <col min="4" max="4" width="1.7109375" style="15" customWidth="1"/>
    <col min="5" max="8" width="9" style="160" customWidth="1"/>
    <col min="9" max="10" width="8.42578125" style="160" customWidth="1"/>
    <col min="11" max="11" width="9" style="160" customWidth="1"/>
    <col min="12" max="13" width="9.140625" style="160"/>
    <col min="14" max="19" width="7" style="160" customWidth="1"/>
    <col min="20" max="25" width="6.28515625" style="160" customWidth="1"/>
    <col min="26" max="26" width="6.28515625" style="168" customWidth="1"/>
    <col min="27" max="29" width="6.28515625" style="160" customWidth="1"/>
    <col min="30" max="30" width="2.28515625" style="14" customWidth="1"/>
    <col min="31" max="31" width="18.7109375" style="14" customWidth="1"/>
    <col min="32" max="32" width="2.28515625" style="14" customWidth="1"/>
    <col min="33" max="33" width="1.7109375" style="15" customWidth="1"/>
    <col min="34" max="44" width="7" style="160" customWidth="1"/>
    <col min="45" max="58" width="7.28515625" style="160" customWidth="1"/>
    <col min="59" max="16384" width="9.140625" style="160"/>
  </cols>
  <sheetData>
    <row r="1" spans="1:66" s="159" customFormat="1" ht="35.1" customHeight="1">
      <c r="A1" s="1067" t="s">
        <v>588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1067"/>
      <c r="M1" s="1067"/>
      <c r="N1" s="157" t="s">
        <v>589</v>
      </c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067" t="s">
        <v>588</v>
      </c>
      <c r="AE1" s="1067"/>
      <c r="AF1" s="1067"/>
      <c r="AG1" s="1067"/>
      <c r="AH1" s="1067"/>
      <c r="AI1" s="1067"/>
      <c r="AJ1" s="1067"/>
      <c r="AK1" s="1067"/>
      <c r="AL1" s="1067"/>
      <c r="AM1" s="1067"/>
      <c r="AN1" s="1067"/>
      <c r="AO1" s="1067"/>
      <c r="AP1" s="1067"/>
      <c r="AQ1" s="1067"/>
      <c r="AR1" s="1067"/>
      <c r="AS1" s="157" t="s">
        <v>590</v>
      </c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8"/>
      <c r="BE1" s="158"/>
      <c r="BF1" s="158"/>
    </row>
    <row r="2" spans="1:66" ht="12.95" customHeight="1" thickBot="1">
      <c r="A2" s="160"/>
      <c r="B2" s="161"/>
      <c r="C2" s="161"/>
      <c r="D2" s="162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4" t="s">
        <v>56</v>
      </c>
      <c r="AD2" s="160"/>
      <c r="AE2" s="161"/>
      <c r="AF2" s="161"/>
      <c r="AG2" s="162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4" t="s">
        <v>56</v>
      </c>
    </row>
    <row r="3" spans="1:66" s="528" customFormat="1" ht="15" customHeight="1">
      <c r="A3" s="1215" t="s">
        <v>2</v>
      </c>
      <c r="B3" s="1215"/>
      <c r="C3" s="1215"/>
      <c r="D3" s="617"/>
      <c r="E3" s="1218" t="s">
        <v>479</v>
      </c>
      <c r="F3" s="1219"/>
      <c r="G3" s="1220"/>
      <c r="H3" s="618"/>
      <c r="M3" s="619" t="s">
        <v>485</v>
      </c>
      <c r="N3" s="619" t="s">
        <v>486</v>
      </c>
      <c r="O3" s="619"/>
      <c r="P3" s="619"/>
      <c r="Q3" s="619"/>
      <c r="R3" s="619"/>
      <c r="Z3" s="619"/>
      <c r="AA3" s="619"/>
      <c r="AB3" s="619"/>
      <c r="AC3" s="619"/>
      <c r="AD3" s="1215" t="s">
        <v>2</v>
      </c>
      <c r="AE3" s="1215"/>
      <c r="AF3" s="1215"/>
      <c r="AG3" s="617"/>
      <c r="AH3" s="618"/>
      <c r="AM3" s="619"/>
      <c r="AN3" s="619"/>
      <c r="AO3" s="619"/>
      <c r="AP3" s="619"/>
      <c r="AQ3" s="619"/>
      <c r="AR3" s="619" t="s">
        <v>485</v>
      </c>
      <c r="AS3" s="619" t="s">
        <v>486</v>
      </c>
      <c r="AT3" s="619"/>
      <c r="AZ3" s="619"/>
      <c r="BA3" s="619"/>
      <c r="BB3" s="619"/>
      <c r="BC3" s="619"/>
      <c r="BD3" s="1235" t="s">
        <v>480</v>
      </c>
      <c r="BE3" s="1235"/>
      <c r="BF3" s="1237"/>
      <c r="BN3" s="620"/>
    </row>
    <row r="4" spans="1:66" s="528" customFormat="1" ht="15" customHeight="1">
      <c r="A4" s="1216"/>
      <c r="B4" s="1216"/>
      <c r="C4" s="1216"/>
      <c r="D4" s="621"/>
      <c r="E4" s="1221"/>
      <c r="F4" s="1222"/>
      <c r="G4" s="1223"/>
      <c r="I4" s="622"/>
      <c r="J4" s="622"/>
      <c r="K4" s="622"/>
      <c r="L4" s="622"/>
      <c r="M4" s="623" t="s">
        <v>551</v>
      </c>
      <c r="N4" s="622" t="s">
        <v>550</v>
      </c>
      <c r="O4" s="622"/>
      <c r="P4" s="622"/>
      <c r="Q4" s="622"/>
      <c r="R4" s="622"/>
      <c r="S4" s="622"/>
      <c r="T4" s="622"/>
      <c r="U4" s="622"/>
      <c r="V4" s="622"/>
      <c r="W4" s="622"/>
      <c r="X4" s="622"/>
      <c r="Y4" s="622"/>
      <c r="Z4" s="622"/>
      <c r="AA4" s="622"/>
      <c r="AB4" s="622"/>
      <c r="AC4" s="624"/>
      <c r="AD4" s="1216"/>
      <c r="AE4" s="1216"/>
      <c r="AF4" s="1216"/>
      <c r="AG4" s="621"/>
      <c r="AI4" s="622"/>
      <c r="AJ4" s="622"/>
      <c r="AK4" s="622"/>
      <c r="AL4" s="622"/>
      <c r="AM4" s="622"/>
      <c r="AN4" s="622"/>
      <c r="AO4" s="622"/>
      <c r="AP4" s="622"/>
      <c r="AQ4" s="622"/>
      <c r="AR4" s="623" t="s">
        <v>552</v>
      </c>
      <c r="AS4" s="622" t="s">
        <v>553</v>
      </c>
      <c r="AT4" s="622"/>
      <c r="AU4" s="622"/>
      <c r="AV4" s="622"/>
      <c r="AW4" s="622"/>
      <c r="AX4" s="622"/>
      <c r="AY4" s="622"/>
      <c r="AZ4" s="622"/>
      <c r="BA4" s="622"/>
      <c r="BB4" s="622"/>
      <c r="BC4" s="624"/>
      <c r="BD4" s="1235"/>
      <c r="BE4" s="1235"/>
      <c r="BF4" s="1237"/>
      <c r="BN4" s="620"/>
    </row>
    <row r="5" spans="1:66" s="528" customFormat="1" ht="15" customHeight="1">
      <c r="A5" s="1216"/>
      <c r="B5" s="1216"/>
      <c r="C5" s="1216"/>
      <c r="D5" s="621"/>
      <c r="E5" s="1221"/>
      <c r="F5" s="1222"/>
      <c r="G5" s="1223"/>
      <c r="H5" s="1228" t="s">
        <v>638</v>
      </c>
      <c r="I5" s="1229"/>
      <c r="J5" s="1229"/>
      <c r="K5" s="1229"/>
      <c r="L5" s="1229"/>
      <c r="M5" s="1229"/>
      <c r="N5" s="1230" t="s">
        <v>639</v>
      </c>
      <c r="O5" s="1230"/>
      <c r="P5" s="1230"/>
      <c r="Q5" s="1230"/>
      <c r="R5" s="1231"/>
      <c r="S5" s="1237" t="s">
        <v>478</v>
      </c>
      <c r="T5" s="1233"/>
      <c r="U5" s="1233"/>
      <c r="V5" s="1233"/>
      <c r="W5" s="1233"/>
      <c r="X5" s="1233"/>
      <c r="Y5" s="1233"/>
      <c r="Z5" s="1233"/>
      <c r="AA5" s="1233"/>
      <c r="AB5" s="1233"/>
      <c r="AC5" s="1234"/>
      <c r="AD5" s="1216"/>
      <c r="AE5" s="1216"/>
      <c r="AF5" s="1216"/>
      <c r="AG5" s="621"/>
      <c r="AH5" s="1237" t="s">
        <v>171</v>
      </c>
      <c r="AI5" s="1233"/>
      <c r="AJ5" s="1233"/>
      <c r="AK5" s="1233"/>
      <c r="AL5" s="1233"/>
      <c r="AM5" s="1233"/>
      <c r="AN5" s="1233"/>
      <c r="AO5" s="1233"/>
      <c r="AP5" s="1233"/>
      <c r="AQ5" s="1233"/>
      <c r="AR5" s="1234"/>
      <c r="AS5" s="1237" t="s">
        <v>172</v>
      </c>
      <c r="AT5" s="1233"/>
      <c r="AU5" s="1233"/>
      <c r="AV5" s="1233"/>
      <c r="AW5" s="1233"/>
      <c r="AX5" s="1233"/>
      <c r="AY5" s="1233"/>
      <c r="AZ5" s="1233"/>
      <c r="BA5" s="1233"/>
      <c r="BB5" s="1233"/>
      <c r="BC5" s="1234"/>
      <c r="BD5" s="1235"/>
      <c r="BE5" s="1235"/>
      <c r="BF5" s="1237"/>
    </row>
    <row r="6" spans="1:66" s="528" customFormat="1" ht="15" customHeight="1">
      <c r="A6" s="1216"/>
      <c r="B6" s="1216"/>
      <c r="C6" s="1216"/>
      <c r="D6" s="621"/>
      <c r="E6" s="1235" t="s">
        <v>70</v>
      </c>
      <c r="F6" s="1235" t="s">
        <v>476</v>
      </c>
      <c r="G6" s="1235" t="s">
        <v>477</v>
      </c>
      <c r="H6" s="1224" t="s">
        <v>206</v>
      </c>
      <c r="I6" s="1226" t="s">
        <v>476</v>
      </c>
      <c r="J6" s="1227"/>
      <c r="K6" s="1227"/>
      <c r="L6" s="1227"/>
      <c r="M6" s="1227"/>
      <c r="N6" s="1227" t="s">
        <v>477</v>
      </c>
      <c r="O6" s="1233"/>
      <c r="P6" s="1233"/>
      <c r="Q6" s="1233"/>
      <c r="R6" s="1234"/>
      <c r="S6" s="1224" t="s">
        <v>206</v>
      </c>
      <c r="T6" s="1226" t="s">
        <v>476</v>
      </c>
      <c r="U6" s="1227"/>
      <c r="V6" s="1227"/>
      <c r="W6" s="1227"/>
      <c r="X6" s="1232"/>
      <c r="Y6" s="1226" t="s">
        <v>477</v>
      </c>
      <c r="Z6" s="1233"/>
      <c r="AA6" s="1233"/>
      <c r="AB6" s="1233"/>
      <c r="AC6" s="1234"/>
      <c r="AD6" s="1216"/>
      <c r="AE6" s="1216"/>
      <c r="AF6" s="1216"/>
      <c r="AG6" s="621"/>
      <c r="AH6" s="1224" t="s">
        <v>206</v>
      </c>
      <c r="AI6" s="1226" t="s">
        <v>476</v>
      </c>
      <c r="AJ6" s="1227"/>
      <c r="AK6" s="1227"/>
      <c r="AL6" s="1227"/>
      <c r="AM6" s="1232"/>
      <c r="AN6" s="1226" t="s">
        <v>477</v>
      </c>
      <c r="AO6" s="1233"/>
      <c r="AP6" s="1233"/>
      <c r="AQ6" s="1233"/>
      <c r="AR6" s="1234"/>
      <c r="AS6" s="1224" t="s">
        <v>206</v>
      </c>
      <c r="AT6" s="1226" t="s">
        <v>476</v>
      </c>
      <c r="AU6" s="1227"/>
      <c r="AV6" s="1227"/>
      <c r="AW6" s="1227"/>
      <c r="AX6" s="1232"/>
      <c r="AY6" s="1226" t="s">
        <v>477</v>
      </c>
      <c r="AZ6" s="1233"/>
      <c r="BA6" s="1233"/>
      <c r="BB6" s="1233"/>
      <c r="BC6" s="1234"/>
      <c r="BD6" s="1224" t="s">
        <v>70</v>
      </c>
      <c r="BE6" s="1224" t="s">
        <v>476</v>
      </c>
      <c r="BF6" s="1226" t="s">
        <v>477</v>
      </c>
      <c r="BG6" s="625"/>
    </row>
    <row r="7" spans="1:66" s="528" customFormat="1" ht="48" customHeight="1">
      <c r="A7" s="1217"/>
      <c r="B7" s="1217"/>
      <c r="C7" s="1217"/>
      <c r="D7" s="275"/>
      <c r="E7" s="1235"/>
      <c r="F7" s="1235"/>
      <c r="G7" s="1235"/>
      <c r="H7" s="1225"/>
      <c r="I7" s="626" t="s">
        <v>70</v>
      </c>
      <c r="J7" s="627" t="s">
        <v>642</v>
      </c>
      <c r="K7" s="627" t="s">
        <v>640</v>
      </c>
      <c r="L7" s="627" t="s">
        <v>641</v>
      </c>
      <c r="M7" s="627" t="s">
        <v>549</v>
      </c>
      <c r="N7" s="275" t="s">
        <v>70</v>
      </c>
      <c r="O7" s="627" t="s">
        <v>642</v>
      </c>
      <c r="P7" s="627" t="s">
        <v>640</v>
      </c>
      <c r="Q7" s="627" t="s">
        <v>641</v>
      </c>
      <c r="R7" s="627" t="s">
        <v>549</v>
      </c>
      <c r="S7" s="1225"/>
      <c r="T7" s="626" t="s">
        <v>70</v>
      </c>
      <c r="U7" s="627" t="s">
        <v>642</v>
      </c>
      <c r="V7" s="627" t="s">
        <v>640</v>
      </c>
      <c r="W7" s="627" t="s">
        <v>641</v>
      </c>
      <c r="X7" s="627" t="s">
        <v>549</v>
      </c>
      <c r="Y7" s="626" t="s">
        <v>70</v>
      </c>
      <c r="Z7" s="627" t="s">
        <v>642</v>
      </c>
      <c r="AA7" s="627" t="s">
        <v>640</v>
      </c>
      <c r="AB7" s="627" t="s">
        <v>641</v>
      </c>
      <c r="AC7" s="627" t="s">
        <v>549</v>
      </c>
      <c r="AD7" s="1217"/>
      <c r="AE7" s="1217"/>
      <c r="AF7" s="1217"/>
      <c r="AG7" s="275"/>
      <c r="AH7" s="1225"/>
      <c r="AI7" s="626" t="s">
        <v>70</v>
      </c>
      <c r="AJ7" s="627" t="s">
        <v>642</v>
      </c>
      <c r="AK7" s="627" t="s">
        <v>640</v>
      </c>
      <c r="AL7" s="627" t="s">
        <v>641</v>
      </c>
      <c r="AM7" s="627" t="s">
        <v>549</v>
      </c>
      <c r="AN7" s="626" t="s">
        <v>70</v>
      </c>
      <c r="AO7" s="627" t="s">
        <v>642</v>
      </c>
      <c r="AP7" s="627" t="s">
        <v>640</v>
      </c>
      <c r="AQ7" s="627" t="s">
        <v>641</v>
      </c>
      <c r="AR7" s="627" t="s">
        <v>549</v>
      </c>
      <c r="AS7" s="1225"/>
      <c r="AT7" s="626" t="s">
        <v>70</v>
      </c>
      <c r="AU7" s="627" t="s">
        <v>642</v>
      </c>
      <c r="AV7" s="627" t="s">
        <v>640</v>
      </c>
      <c r="AW7" s="627" t="s">
        <v>641</v>
      </c>
      <c r="AX7" s="627" t="s">
        <v>549</v>
      </c>
      <c r="AY7" s="626" t="s">
        <v>70</v>
      </c>
      <c r="AZ7" s="627" t="s">
        <v>642</v>
      </c>
      <c r="BA7" s="627" t="s">
        <v>640</v>
      </c>
      <c r="BB7" s="627" t="s">
        <v>641</v>
      </c>
      <c r="BC7" s="627" t="s">
        <v>549</v>
      </c>
      <c r="BD7" s="1225"/>
      <c r="BE7" s="1225"/>
      <c r="BF7" s="1236"/>
      <c r="BG7" s="625"/>
    </row>
    <row r="8" spans="1:66" s="181" customFormat="1" ht="14.25" hidden="1" customHeight="1">
      <c r="A8" s="1212" t="s">
        <v>214</v>
      </c>
      <c r="B8" s="1212"/>
      <c r="C8" s="1212"/>
      <c r="D8" s="177"/>
      <c r="E8" s="178"/>
      <c r="F8" s="185"/>
      <c r="G8" s="185"/>
      <c r="H8" s="179"/>
      <c r="I8" s="628"/>
      <c r="J8" s="179"/>
      <c r="K8" s="179"/>
      <c r="L8" s="179"/>
      <c r="M8" s="179"/>
      <c r="N8" s="628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212" t="s">
        <v>214</v>
      </c>
      <c r="AE8" s="1212"/>
      <c r="AF8" s="1212"/>
      <c r="AG8" s="629"/>
      <c r="AH8" s="179"/>
      <c r="AI8" s="185"/>
      <c r="AJ8" s="179"/>
      <c r="AK8" s="179"/>
      <c r="AL8" s="179"/>
      <c r="AM8" s="179"/>
      <c r="AN8" s="185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</row>
    <row r="9" spans="1:66" s="181" customFormat="1" ht="14.25" hidden="1" customHeight="1">
      <c r="A9" s="1196" t="s">
        <v>215</v>
      </c>
      <c r="B9" s="1196"/>
      <c r="C9" s="1196"/>
      <c r="D9" s="177"/>
      <c r="E9" s="182"/>
      <c r="F9" s="185"/>
      <c r="G9" s="185"/>
      <c r="H9" s="183"/>
      <c r="I9" s="628"/>
      <c r="J9" s="183"/>
      <c r="K9" s="183"/>
      <c r="L9" s="183"/>
      <c r="M9" s="183"/>
      <c r="N9" s="628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196" t="s">
        <v>215</v>
      </c>
      <c r="AE9" s="1196"/>
      <c r="AF9" s="1196"/>
      <c r="AG9" s="2"/>
      <c r="AH9" s="183"/>
      <c r="AI9" s="185"/>
      <c r="AJ9" s="183"/>
      <c r="AK9" s="183"/>
      <c r="AL9" s="183"/>
      <c r="AM9" s="183"/>
      <c r="AN9" s="185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3"/>
    </row>
    <row r="10" spans="1:66" s="181" customFormat="1" ht="14.25" hidden="1" customHeight="1">
      <c r="A10" s="1196" t="s">
        <v>216</v>
      </c>
      <c r="B10" s="1196"/>
      <c r="C10" s="1196"/>
      <c r="D10" s="177"/>
      <c r="E10" s="182"/>
      <c r="F10" s="185"/>
      <c r="G10" s="185"/>
      <c r="H10" s="183"/>
      <c r="I10" s="628"/>
      <c r="J10" s="183"/>
      <c r="K10" s="183"/>
      <c r="L10" s="183"/>
      <c r="M10" s="183"/>
      <c r="N10" s="628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196" t="s">
        <v>216</v>
      </c>
      <c r="AE10" s="1196"/>
      <c r="AF10" s="1196"/>
      <c r="AG10" s="2"/>
      <c r="AH10" s="183"/>
      <c r="AI10" s="185"/>
      <c r="AJ10" s="183"/>
      <c r="AK10" s="183"/>
      <c r="AL10" s="183"/>
      <c r="AM10" s="183"/>
      <c r="AN10" s="185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3"/>
    </row>
    <row r="11" spans="1:66" s="181" customFormat="1" ht="14.25" hidden="1" customHeight="1">
      <c r="A11" s="1196" t="s">
        <v>217</v>
      </c>
      <c r="B11" s="1196"/>
      <c r="C11" s="1196"/>
      <c r="D11" s="177"/>
      <c r="E11" s="182"/>
      <c r="F11" s="185"/>
      <c r="G11" s="185"/>
      <c r="H11" s="183"/>
      <c r="I11" s="628"/>
      <c r="J11" s="183"/>
      <c r="K11" s="183"/>
      <c r="L11" s="183"/>
      <c r="M11" s="183"/>
      <c r="N11" s="628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196" t="s">
        <v>217</v>
      </c>
      <c r="AE11" s="1196"/>
      <c r="AF11" s="1196"/>
      <c r="AG11" s="2"/>
      <c r="AH11" s="183"/>
      <c r="AI11" s="185"/>
      <c r="AJ11" s="183"/>
      <c r="AK11" s="183"/>
      <c r="AL11" s="183"/>
      <c r="AM11" s="183"/>
      <c r="AN11" s="185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</row>
    <row r="12" spans="1:66" s="181" customFormat="1" ht="14.25" hidden="1" customHeight="1">
      <c r="A12" s="1196" t="s">
        <v>218</v>
      </c>
      <c r="B12" s="1196"/>
      <c r="C12" s="1196"/>
      <c r="D12" s="177"/>
      <c r="E12" s="182"/>
      <c r="F12" s="185"/>
      <c r="G12" s="185"/>
      <c r="H12" s="183"/>
      <c r="I12" s="628"/>
      <c r="J12" s="183"/>
      <c r="K12" s="183"/>
      <c r="L12" s="183"/>
      <c r="M12" s="183"/>
      <c r="N12" s="628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196" t="s">
        <v>218</v>
      </c>
      <c r="AE12" s="1196"/>
      <c r="AF12" s="1196"/>
      <c r="AG12" s="2"/>
      <c r="AH12" s="183"/>
      <c r="AI12" s="185"/>
      <c r="AJ12" s="183"/>
      <c r="AK12" s="183"/>
      <c r="AL12" s="183"/>
      <c r="AM12" s="183"/>
      <c r="AN12" s="185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</row>
    <row r="13" spans="1:66" s="181" customFormat="1" ht="14.25" hidden="1" customHeight="1">
      <c r="A13" s="1196" t="s">
        <v>219</v>
      </c>
      <c r="B13" s="1196"/>
      <c r="C13" s="1196"/>
      <c r="D13" s="177"/>
      <c r="E13" s="182"/>
      <c r="F13" s="185"/>
      <c r="G13" s="185"/>
      <c r="H13" s="50"/>
      <c r="I13" s="628"/>
      <c r="J13" s="50"/>
      <c r="K13" s="50"/>
      <c r="L13" s="50"/>
      <c r="M13" s="50"/>
      <c r="N13" s="628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1196" t="s">
        <v>219</v>
      </c>
      <c r="AE13" s="1196"/>
      <c r="AF13" s="1196"/>
      <c r="AG13" s="2"/>
      <c r="AH13" s="50"/>
      <c r="AI13" s="185"/>
      <c r="AJ13" s="50"/>
      <c r="AK13" s="50"/>
      <c r="AL13" s="50"/>
      <c r="AM13" s="50"/>
      <c r="AN13" s="185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</row>
    <row r="14" spans="1:66" s="181" customFormat="1" ht="14.25" hidden="1" customHeight="1">
      <c r="A14" s="1196" t="s">
        <v>220</v>
      </c>
      <c r="B14" s="1196"/>
      <c r="C14" s="1196"/>
      <c r="D14" s="177"/>
      <c r="E14" s="182"/>
      <c r="F14" s="185"/>
      <c r="G14" s="185"/>
      <c r="H14" s="50"/>
      <c r="I14" s="628"/>
      <c r="J14" s="50"/>
      <c r="K14" s="50"/>
      <c r="L14" s="50"/>
      <c r="M14" s="50"/>
      <c r="N14" s="628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1196" t="s">
        <v>220</v>
      </c>
      <c r="AE14" s="1196"/>
      <c r="AF14" s="1196"/>
      <c r="AG14" s="2"/>
      <c r="AH14" s="50"/>
      <c r="AI14" s="185"/>
      <c r="AJ14" s="50"/>
      <c r="AK14" s="50"/>
      <c r="AL14" s="50"/>
      <c r="AM14" s="50"/>
      <c r="AN14" s="185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</row>
    <row r="15" spans="1:66" s="181" customFormat="1" ht="14.25" hidden="1" customHeight="1">
      <c r="A15" s="1196" t="s">
        <v>221</v>
      </c>
      <c r="B15" s="1196"/>
      <c r="C15" s="1196"/>
      <c r="D15" s="2"/>
      <c r="E15" s="184"/>
      <c r="F15" s="185"/>
      <c r="G15" s="185"/>
      <c r="H15" s="628"/>
      <c r="I15" s="628"/>
      <c r="J15" s="628"/>
      <c r="K15" s="184"/>
      <c r="L15" s="184"/>
      <c r="M15" s="184"/>
      <c r="N15" s="628"/>
      <c r="O15" s="185"/>
      <c r="P15" s="185"/>
      <c r="Q15" s="185"/>
      <c r="R15" s="185"/>
      <c r="S15" s="566"/>
      <c r="T15" s="185"/>
      <c r="U15" s="185"/>
      <c r="V15" s="184"/>
      <c r="W15" s="184"/>
      <c r="X15" s="184"/>
      <c r="Y15" s="185"/>
      <c r="Z15" s="185"/>
      <c r="AA15" s="185"/>
      <c r="AB15" s="185"/>
      <c r="AC15" s="185"/>
      <c r="AD15" s="1196" t="s">
        <v>221</v>
      </c>
      <c r="AE15" s="1196"/>
      <c r="AF15" s="1196"/>
      <c r="AG15" s="2"/>
      <c r="AH15" s="630"/>
      <c r="AI15" s="185"/>
      <c r="AJ15" s="185"/>
      <c r="AK15" s="184"/>
      <c r="AL15" s="184"/>
      <c r="AM15" s="184"/>
      <c r="AN15" s="185"/>
      <c r="AO15" s="185"/>
      <c r="AP15" s="185"/>
      <c r="AQ15" s="185"/>
      <c r="AR15" s="185"/>
      <c r="AS15" s="630"/>
      <c r="AT15" s="185"/>
      <c r="AU15" s="185"/>
      <c r="AV15" s="184"/>
      <c r="AW15" s="184"/>
      <c r="AX15" s="184"/>
      <c r="AY15" s="185"/>
      <c r="AZ15" s="185"/>
      <c r="BA15" s="185"/>
      <c r="BB15" s="185"/>
      <c r="BC15" s="185"/>
      <c r="BD15" s="184"/>
      <c r="BE15" s="185"/>
      <c r="BF15" s="185"/>
    </row>
    <row r="16" spans="1:66" s="181" customFormat="1" ht="14.25" hidden="1" customHeight="1">
      <c r="A16" s="1196" t="s">
        <v>222</v>
      </c>
      <c r="B16" s="1196"/>
      <c r="C16" s="1196"/>
      <c r="D16" s="2"/>
      <c r="E16" s="631"/>
      <c r="F16" s="185"/>
      <c r="G16" s="185"/>
      <c r="H16" s="628"/>
      <c r="I16" s="628"/>
      <c r="J16" s="628"/>
      <c r="K16" s="154"/>
      <c r="L16" s="154"/>
      <c r="M16" s="154"/>
      <c r="N16" s="628"/>
      <c r="O16" s="185"/>
      <c r="P16" s="185"/>
      <c r="Q16" s="185"/>
      <c r="R16" s="185"/>
      <c r="S16" s="632"/>
      <c r="T16" s="185"/>
      <c r="U16" s="185"/>
      <c r="V16" s="154"/>
      <c r="W16" s="154"/>
      <c r="X16" s="154"/>
      <c r="Y16" s="185"/>
      <c r="Z16" s="185"/>
      <c r="AA16" s="185"/>
      <c r="AB16" s="185"/>
      <c r="AC16" s="185"/>
      <c r="AD16" s="1196" t="s">
        <v>222</v>
      </c>
      <c r="AE16" s="1196"/>
      <c r="AF16" s="1196"/>
      <c r="AG16" s="2"/>
      <c r="AH16" s="633"/>
      <c r="AI16" s="185"/>
      <c r="AJ16" s="185"/>
      <c r="AK16" s="154"/>
      <c r="AL16" s="154"/>
      <c r="AM16" s="154"/>
      <c r="AN16" s="185"/>
      <c r="AO16" s="185"/>
      <c r="AP16" s="185"/>
      <c r="AQ16" s="185"/>
      <c r="AR16" s="185"/>
      <c r="AS16" s="633"/>
      <c r="AT16" s="185"/>
      <c r="AU16" s="185"/>
      <c r="AV16" s="154"/>
      <c r="AW16" s="154"/>
      <c r="AX16" s="154"/>
      <c r="AY16" s="185"/>
      <c r="AZ16" s="185"/>
      <c r="BA16" s="185"/>
      <c r="BB16" s="185"/>
      <c r="BC16" s="185"/>
      <c r="BD16" s="154"/>
      <c r="BE16" s="185"/>
      <c r="BF16" s="185"/>
    </row>
    <row r="17" spans="1:76" s="181" customFormat="1" ht="14.25" hidden="1" customHeight="1">
      <c r="A17" s="1196" t="s">
        <v>223</v>
      </c>
      <c r="B17" s="1196"/>
      <c r="C17" s="1196"/>
      <c r="D17" s="2"/>
      <c r="E17" s="184"/>
      <c r="F17" s="185"/>
      <c r="G17" s="185"/>
      <c r="H17" s="628"/>
      <c r="I17" s="628"/>
      <c r="J17" s="628"/>
      <c r="K17" s="184"/>
      <c r="L17" s="184"/>
      <c r="M17" s="184"/>
      <c r="N17" s="628"/>
      <c r="O17" s="185"/>
      <c r="P17" s="185"/>
      <c r="Q17" s="185"/>
      <c r="R17" s="185"/>
      <c r="S17" s="566"/>
      <c r="T17" s="185"/>
      <c r="U17" s="185"/>
      <c r="V17" s="184"/>
      <c r="W17" s="184"/>
      <c r="X17" s="184"/>
      <c r="Y17" s="185"/>
      <c r="Z17" s="185"/>
      <c r="AA17" s="185"/>
      <c r="AB17" s="185"/>
      <c r="AC17" s="185"/>
      <c r="AD17" s="1196" t="s">
        <v>223</v>
      </c>
      <c r="AE17" s="1196"/>
      <c r="AF17" s="1196"/>
      <c r="AG17" s="2"/>
      <c r="AH17" s="630"/>
      <c r="AI17" s="185"/>
      <c r="AJ17" s="185"/>
      <c r="AK17" s="184"/>
      <c r="AL17" s="184"/>
      <c r="AM17" s="184"/>
      <c r="AN17" s="185"/>
      <c r="AO17" s="185"/>
      <c r="AP17" s="185"/>
      <c r="AQ17" s="185"/>
      <c r="AR17" s="185"/>
      <c r="AS17" s="630"/>
      <c r="AT17" s="185"/>
      <c r="AU17" s="185"/>
      <c r="AV17" s="184"/>
      <c r="AW17" s="184"/>
      <c r="AX17" s="184"/>
      <c r="AY17" s="185"/>
      <c r="AZ17" s="185"/>
      <c r="BA17" s="185"/>
      <c r="BB17" s="185"/>
      <c r="BC17" s="185"/>
      <c r="BD17" s="184"/>
      <c r="BE17" s="185"/>
      <c r="BF17" s="185"/>
    </row>
    <row r="18" spans="1:76" s="181" customFormat="1" ht="14.25" hidden="1" customHeight="1">
      <c r="A18" s="1196" t="s">
        <v>224</v>
      </c>
      <c r="B18" s="1196"/>
      <c r="C18" s="1196"/>
      <c r="D18" s="2"/>
      <c r="E18" s="631"/>
      <c r="F18" s="185"/>
      <c r="G18" s="185"/>
      <c r="H18" s="628"/>
      <c r="I18" s="628"/>
      <c r="J18" s="628"/>
      <c r="K18" s="184"/>
      <c r="L18" s="184"/>
      <c r="M18" s="184"/>
      <c r="N18" s="628"/>
      <c r="O18" s="185"/>
      <c r="P18" s="185"/>
      <c r="Q18" s="185"/>
      <c r="R18" s="185"/>
      <c r="S18" s="566"/>
      <c r="T18" s="185"/>
      <c r="U18" s="185"/>
      <c r="V18" s="184"/>
      <c r="W18" s="184"/>
      <c r="X18" s="184"/>
      <c r="Y18" s="185"/>
      <c r="Z18" s="185"/>
      <c r="AA18" s="185"/>
      <c r="AB18" s="185"/>
      <c r="AC18" s="185"/>
      <c r="AD18" s="1196" t="s">
        <v>224</v>
      </c>
      <c r="AE18" s="1196"/>
      <c r="AF18" s="1196"/>
      <c r="AG18" s="2"/>
      <c r="AH18" s="630"/>
      <c r="AI18" s="185"/>
      <c r="AJ18" s="185"/>
      <c r="AK18" s="184"/>
      <c r="AL18" s="184"/>
      <c r="AM18" s="184"/>
      <c r="AN18" s="185"/>
      <c r="AO18" s="185"/>
      <c r="AP18" s="185"/>
      <c r="AQ18" s="185"/>
      <c r="AR18" s="185"/>
      <c r="AS18" s="630"/>
      <c r="AT18" s="185"/>
      <c r="AU18" s="185"/>
      <c r="AV18" s="184"/>
      <c r="AW18" s="184"/>
      <c r="AX18" s="184"/>
      <c r="AY18" s="185"/>
      <c r="AZ18" s="185"/>
      <c r="BA18" s="185"/>
      <c r="BB18" s="185"/>
      <c r="BC18" s="185"/>
      <c r="BD18" s="184"/>
      <c r="BE18" s="185"/>
      <c r="BF18" s="185"/>
      <c r="BG18" s="180"/>
      <c r="BW18" s="181" t="e">
        <f>#REF!/E18</f>
        <v>#REF!</v>
      </c>
      <c r="BX18" s="181" t="e">
        <f>BW18/12</f>
        <v>#REF!</v>
      </c>
    </row>
    <row r="19" spans="1:76" s="181" customFormat="1" ht="14.25" hidden="1" customHeight="1">
      <c r="A19" s="1196" t="s">
        <v>367</v>
      </c>
      <c r="B19" s="1196"/>
      <c r="C19" s="1196"/>
      <c r="D19" s="2"/>
      <c r="E19" s="602">
        <v>10.69811914487429</v>
      </c>
      <c r="F19" s="603" t="s">
        <v>400</v>
      </c>
      <c r="G19" s="603" t="s">
        <v>400</v>
      </c>
      <c r="H19" s="606">
        <v>2.6032428287919918</v>
      </c>
      <c r="I19" s="603" t="s">
        <v>400</v>
      </c>
      <c r="J19" s="603" t="s">
        <v>400</v>
      </c>
      <c r="K19" s="603" t="s">
        <v>400</v>
      </c>
      <c r="L19" s="603" t="s">
        <v>400</v>
      </c>
      <c r="M19" s="603" t="s">
        <v>400</v>
      </c>
      <c r="N19" s="603" t="s">
        <v>400</v>
      </c>
      <c r="O19" s="603" t="s">
        <v>400</v>
      </c>
      <c r="P19" s="603" t="s">
        <v>400</v>
      </c>
      <c r="Q19" s="603" t="s">
        <v>400</v>
      </c>
      <c r="R19" s="603" t="s">
        <v>400</v>
      </c>
      <c r="S19" s="606">
        <v>2.1525497086990084</v>
      </c>
      <c r="T19" s="603" t="s">
        <v>400</v>
      </c>
      <c r="U19" s="603" t="s">
        <v>400</v>
      </c>
      <c r="V19" s="603" t="s">
        <v>400</v>
      </c>
      <c r="W19" s="603" t="s">
        <v>400</v>
      </c>
      <c r="X19" s="603" t="s">
        <v>400</v>
      </c>
      <c r="Y19" s="603" t="s">
        <v>400</v>
      </c>
      <c r="Z19" s="603" t="s">
        <v>400</v>
      </c>
      <c r="AA19" s="603" t="s">
        <v>400</v>
      </c>
      <c r="AB19" s="603" t="s">
        <v>400</v>
      </c>
      <c r="AC19" s="603" t="s">
        <v>400</v>
      </c>
      <c r="AD19" s="1196" t="s">
        <v>367</v>
      </c>
      <c r="AE19" s="1196"/>
      <c r="AF19" s="1196"/>
      <c r="AG19" s="2"/>
      <c r="AH19" s="614">
        <v>2.7116866652496614</v>
      </c>
      <c r="AI19" s="603" t="s">
        <v>400</v>
      </c>
      <c r="AJ19" s="603" t="s">
        <v>400</v>
      </c>
      <c r="AK19" s="603" t="s">
        <v>400</v>
      </c>
      <c r="AL19" s="603" t="s">
        <v>400</v>
      </c>
      <c r="AM19" s="603" t="s">
        <v>400</v>
      </c>
      <c r="AN19" s="603" t="s">
        <v>400</v>
      </c>
      <c r="AO19" s="603" t="s">
        <v>400</v>
      </c>
      <c r="AP19" s="603" t="s">
        <v>400</v>
      </c>
      <c r="AQ19" s="603" t="s">
        <v>400</v>
      </c>
      <c r="AR19" s="603" t="s">
        <v>400</v>
      </c>
      <c r="AS19" s="614">
        <v>2.9107618320799258</v>
      </c>
      <c r="AT19" s="603" t="s">
        <v>400</v>
      </c>
      <c r="AU19" s="603" t="s">
        <v>400</v>
      </c>
      <c r="AV19" s="603" t="s">
        <v>400</v>
      </c>
      <c r="AW19" s="603" t="s">
        <v>400</v>
      </c>
      <c r="AX19" s="603" t="s">
        <v>400</v>
      </c>
      <c r="AY19" s="603" t="s">
        <v>400</v>
      </c>
      <c r="AZ19" s="603" t="s">
        <v>400</v>
      </c>
      <c r="BA19" s="603" t="s">
        <v>400</v>
      </c>
      <c r="BB19" s="603" t="s">
        <v>400</v>
      </c>
      <c r="BC19" s="603" t="s">
        <v>400</v>
      </c>
      <c r="BD19" s="614">
        <v>0.31987811005375066</v>
      </c>
      <c r="BE19" s="603" t="s">
        <v>400</v>
      </c>
      <c r="BF19" s="603" t="s">
        <v>400</v>
      </c>
      <c r="BG19" s="180"/>
      <c r="BW19" s="181" t="e">
        <f>#REF!/E19</f>
        <v>#REF!</v>
      </c>
      <c r="BX19" s="181" t="e">
        <f>BW19/12</f>
        <v>#REF!</v>
      </c>
    </row>
    <row r="20" spans="1:76" s="181" customFormat="1" ht="14.25" customHeight="1">
      <c r="A20" s="1196" t="s">
        <v>1023</v>
      </c>
      <c r="B20" s="1196"/>
      <c r="C20" s="1196"/>
      <c r="D20" s="2"/>
      <c r="E20" s="602">
        <f>'1'!R19/'1'!E19</f>
        <v>11.226386672059109</v>
      </c>
      <c r="F20" s="603" t="s">
        <v>400</v>
      </c>
      <c r="G20" s="603" t="s">
        <v>400</v>
      </c>
      <c r="H20" s="606">
        <f>'3'!H20/'1'!E19</f>
        <v>1.7019825769772665</v>
      </c>
      <c r="I20" s="603" t="s">
        <v>400</v>
      </c>
      <c r="J20" s="603" t="s">
        <v>400</v>
      </c>
      <c r="K20" s="603" t="s">
        <v>400</v>
      </c>
      <c r="L20" s="603" t="s">
        <v>400</v>
      </c>
      <c r="M20" s="603" t="s">
        <v>400</v>
      </c>
      <c r="N20" s="603" t="s">
        <v>400</v>
      </c>
      <c r="O20" s="603" t="s">
        <v>400</v>
      </c>
      <c r="P20" s="603" t="s">
        <v>400</v>
      </c>
      <c r="Q20" s="603" t="s">
        <v>400</v>
      </c>
      <c r="R20" s="603" t="s">
        <v>400</v>
      </c>
      <c r="S20" s="606">
        <f>'3'!S20/'1'!E19</f>
        <v>1.5307575434770129</v>
      </c>
      <c r="T20" s="603" t="s">
        <v>400</v>
      </c>
      <c r="U20" s="603" t="s">
        <v>400</v>
      </c>
      <c r="V20" s="603" t="s">
        <v>400</v>
      </c>
      <c r="W20" s="603" t="s">
        <v>400</v>
      </c>
      <c r="X20" s="603" t="s">
        <v>400</v>
      </c>
      <c r="Y20" s="603" t="s">
        <v>400</v>
      </c>
      <c r="Z20" s="603" t="s">
        <v>400</v>
      </c>
      <c r="AA20" s="603" t="s">
        <v>400</v>
      </c>
      <c r="AB20" s="603" t="s">
        <v>400</v>
      </c>
      <c r="AC20" s="603" t="s">
        <v>400</v>
      </c>
      <c r="AD20" s="1196" t="s">
        <v>1023</v>
      </c>
      <c r="AE20" s="1196"/>
      <c r="AF20" s="1196"/>
      <c r="AG20" s="2"/>
      <c r="AH20" s="606">
        <f>'3'!AH20/'1'!E19</f>
        <v>3.5514813598452659</v>
      </c>
      <c r="AI20" s="603" t="s">
        <v>400</v>
      </c>
      <c r="AJ20" s="603" t="s">
        <v>400</v>
      </c>
      <c r="AK20" s="603" t="s">
        <v>400</v>
      </c>
      <c r="AL20" s="603" t="s">
        <v>400</v>
      </c>
      <c r="AM20" s="603" t="s">
        <v>400</v>
      </c>
      <c r="AN20" s="603" t="s">
        <v>400</v>
      </c>
      <c r="AO20" s="603" t="s">
        <v>400</v>
      </c>
      <c r="AP20" s="603" t="s">
        <v>400</v>
      </c>
      <c r="AQ20" s="603" t="s">
        <v>400</v>
      </c>
      <c r="AR20" s="603" t="s">
        <v>400</v>
      </c>
      <c r="AS20" s="606">
        <f>'3'!AS20/'1'!E19</f>
        <v>4.1401745822980045</v>
      </c>
      <c r="AT20" s="603" t="s">
        <v>400</v>
      </c>
      <c r="AU20" s="603" t="s">
        <v>400</v>
      </c>
      <c r="AV20" s="603" t="s">
        <v>400</v>
      </c>
      <c r="AW20" s="603" t="s">
        <v>400</v>
      </c>
      <c r="AX20" s="603" t="s">
        <v>400</v>
      </c>
      <c r="AY20" s="603" t="s">
        <v>400</v>
      </c>
      <c r="AZ20" s="603" t="s">
        <v>400</v>
      </c>
      <c r="BA20" s="603" t="s">
        <v>400</v>
      </c>
      <c r="BB20" s="603" t="s">
        <v>400</v>
      </c>
      <c r="BC20" s="603" t="s">
        <v>400</v>
      </c>
      <c r="BD20" s="614">
        <f>'3'!BD20/'1'!E19</f>
        <v>0.30199060946174983</v>
      </c>
      <c r="BE20" s="603" t="s">
        <v>400</v>
      </c>
      <c r="BF20" s="603" t="s">
        <v>400</v>
      </c>
    </row>
    <row r="21" spans="1:76" s="181" customFormat="1" ht="14.25" customHeight="1">
      <c r="A21" s="1196" t="s">
        <v>1024</v>
      </c>
      <c r="B21" s="1196"/>
      <c r="C21" s="1196"/>
      <c r="D21" s="2"/>
      <c r="E21" s="602">
        <v>9.7218342469995918</v>
      </c>
      <c r="F21" s="606">
        <v>7.5465635776771265</v>
      </c>
      <c r="G21" s="606">
        <v>2.1752706693224568</v>
      </c>
      <c r="H21" s="607">
        <v>2.2620205197210081</v>
      </c>
      <c r="I21" s="607">
        <v>2.0238495497857638</v>
      </c>
      <c r="J21" s="603" t="s">
        <v>400</v>
      </c>
      <c r="K21" s="603" t="s">
        <v>400</v>
      </c>
      <c r="L21" s="603" t="s">
        <v>400</v>
      </c>
      <c r="M21" s="603" t="s">
        <v>400</v>
      </c>
      <c r="N21" s="607">
        <v>0.23817096993524478</v>
      </c>
      <c r="O21" s="603" t="s">
        <v>400</v>
      </c>
      <c r="P21" s="603" t="s">
        <v>400</v>
      </c>
      <c r="Q21" s="603" t="s">
        <v>400</v>
      </c>
      <c r="R21" s="603" t="s">
        <v>400</v>
      </c>
      <c r="S21" s="607">
        <v>2.2954687919483501</v>
      </c>
      <c r="T21" s="607">
        <v>1.0921500389630048</v>
      </c>
      <c r="U21" s="603" t="s">
        <v>400</v>
      </c>
      <c r="V21" s="603" t="s">
        <v>400</v>
      </c>
      <c r="W21" s="603" t="s">
        <v>400</v>
      </c>
      <c r="X21" s="603" t="s">
        <v>400</v>
      </c>
      <c r="Y21" s="607">
        <v>1.2033187529853455</v>
      </c>
      <c r="Z21" s="603" t="s">
        <v>400</v>
      </c>
      <c r="AA21" s="603" t="s">
        <v>400</v>
      </c>
      <c r="AB21" s="603" t="s">
        <v>400</v>
      </c>
      <c r="AC21" s="603" t="s">
        <v>400</v>
      </c>
      <c r="AD21" s="1196" t="s">
        <v>1024</v>
      </c>
      <c r="AE21" s="1196"/>
      <c r="AF21" s="1196"/>
      <c r="AG21" s="2"/>
      <c r="AH21" s="634">
        <v>2.3090413652136585</v>
      </c>
      <c r="AI21" s="607">
        <v>2.0980913190715458</v>
      </c>
      <c r="AJ21" s="603" t="s">
        <v>400</v>
      </c>
      <c r="AK21" s="603" t="s">
        <v>400</v>
      </c>
      <c r="AL21" s="603" t="s">
        <v>400</v>
      </c>
      <c r="AM21" s="603" t="s">
        <v>400</v>
      </c>
      <c r="AN21" s="607">
        <v>0.21095004614211321</v>
      </c>
      <c r="AO21" s="603" t="s">
        <v>400</v>
      </c>
      <c r="AP21" s="603" t="s">
        <v>400</v>
      </c>
      <c r="AQ21" s="603" t="s">
        <v>400</v>
      </c>
      <c r="AR21" s="603" t="s">
        <v>400</v>
      </c>
      <c r="AS21" s="634">
        <v>2.5069225421191002</v>
      </c>
      <c r="AT21" s="607">
        <v>2.0829845484145326</v>
      </c>
      <c r="AU21" s="603" t="s">
        <v>400</v>
      </c>
      <c r="AV21" s="603" t="s">
        <v>400</v>
      </c>
      <c r="AW21" s="603" t="s">
        <v>400</v>
      </c>
      <c r="AX21" s="603" t="s">
        <v>400</v>
      </c>
      <c r="AY21" s="607">
        <v>0.42393799370456792</v>
      </c>
      <c r="AZ21" s="603" t="s">
        <v>400</v>
      </c>
      <c r="BA21" s="603" t="s">
        <v>400</v>
      </c>
      <c r="BB21" s="603" t="s">
        <v>400</v>
      </c>
      <c r="BC21" s="603" t="s">
        <v>400</v>
      </c>
      <c r="BD21" s="614">
        <v>0.34838102799747489</v>
      </c>
      <c r="BE21" s="614">
        <v>0.25013964300344382</v>
      </c>
      <c r="BF21" s="614">
        <v>9.8241384994030928E-2</v>
      </c>
      <c r="BG21" s="180"/>
    </row>
    <row r="22" spans="1:76" s="181" customFormat="1" ht="14.25" customHeight="1">
      <c r="A22" s="1196" t="s">
        <v>1025</v>
      </c>
      <c r="B22" s="1196"/>
      <c r="C22" s="1196"/>
      <c r="D22" s="2"/>
      <c r="E22" s="602">
        <v>8.5109939004192352</v>
      </c>
      <c r="F22" s="606">
        <v>6.6164437711059216</v>
      </c>
      <c r="G22" s="606">
        <v>1.8945501293133007</v>
      </c>
      <c r="H22" s="607">
        <v>2.271676707310418</v>
      </c>
      <c r="I22" s="607">
        <v>2.0446478779544606</v>
      </c>
      <c r="J22" s="603" t="s">
        <v>400</v>
      </c>
      <c r="K22" s="603" t="s">
        <v>400</v>
      </c>
      <c r="L22" s="603" t="s">
        <v>400</v>
      </c>
      <c r="M22" s="603" t="s">
        <v>400</v>
      </c>
      <c r="N22" s="607">
        <v>0.22702882935595728</v>
      </c>
      <c r="O22" s="603" t="s">
        <v>400</v>
      </c>
      <c r="P22" s="603" t="s">
        <v>400</v>
      </c>
      <c r="Q22" s="603" t="s">
        <v>400</v>
      </c>
      <c r="R22" s="603" t="s">
        <v>400</v>
      </c>
      <c r="S22" s="607">
        <v>2.2738426814284134</v>
      </c>
      <c r="T22" s="607">
        <v>1.1160016852047914</v>
      </c>
      <c r="U22" s="603" t="s">
        <v>400</v>
      </c>
      <c r="V22" s="603" t="s">
        <v>400</v>
      </c>
      <c r="W22" s="603" t="s">
        <v>400</v>
      </c>
      <c r="X22" s="603" t="s">
        <v>400</v>
      </c>
      <c r="Y22" s="607">
        <v>1.1794993989819758</v>
      </c>
      <c r="Z22" s="603" t="s">
        <v>400</v>
      </c>
      <c r="AA22" s="603" t="s">
        <v>400</v>
      </c>
      <c r="AB22" s="603" t="s">
        <v>400</v>
      </c>
      <c r="AC22" s="603" t="s">
        <v>400</v>
      </c>
      <c r="AD22" s="1196" t="s">
        <v>1025</v>
      </c>
      <c r="AE22" s="1196"/>
      <c r="AF22" s="1196"/>
      <c r="AG22" s="2"/>
      <c r="AH22" s="634">
        <v>1.722570601263248</v>
      </c>
      <c r="AI22" s="607">
        <v>1.6044165417243148</v>
      </c>
      <c r="AJ22" s="603" t="s">
        <v>400</v>
      </c>
      <c r="AK22" s="603" t="s">
        <v>400</v>
      </c>
      <c r="AL22" s="603" t="s">
        <v>400</v>
      </c>
      <c r="AM22" s="603" t="s">
        <v>400</v>
      </c>
      <c r="AN22" s="607">
        <v>0.1181540595389335</v>
      </c>
      <c r="AO22" s="603" t="s">
        <v>400</v>
      </c>
      <c r="AP22" s="603" t="s">
        <v>400</v>
      </c>
      <c r="AQ22" s="603" t="s">
        <v>400</v>
      </c>
      <c r="AR22" s="603" t="s">
        <v>400</v>
      </c>
      <c r="AS22" s="634">
        <v>1.8970157403885775</v>
      </c>
      <c r="AT22" s="607">
        <v>1.6075153609535906</v>
      </c>
      <c r="AU22" s="603" t="s">
        <v>400</v>
      </c>
      <c r="AV22" s="603" t="s">
        <v>400</v>
      </c>
      <c r="AW22" s="603" t="s">
        <v>400</v>
      </c>
      <c r="AX22" s="603" t="s">
        <v>400</v>
      </c>
      <c r="AY22" s="607">
        <v>0.28950037943498624</v>
      </c>
      <c r="AZ22" s="603" t="s">
        <v>400</v>
      </c>
      <c r="BA22" s="603" t="s">
        <v>400</v>
      </c>
      <c r="BB22" s="603" t="s">
        <v>400</v>
      </c>
      <c r="BC22" s="603" t="s">
        <v>400</v>
      </c>
      <c r="BD22" s="614">
        <v>0.34588817002857292</v>
      </c>
      <c r="BE22" s="614">
        <v>0.24312785352133373</v>
      </c>
      <c r="BF22" s="614">
        <v>0.10276031650723902</v>
      </c>
    </row>
    <row r="23" spans="1:76" s="181" customFormat="1" ht="14.25" customHeight="1">
      <c r="A23" s="1196" t="s">
        <v>1026</v>
      </c>
      <c r="B23" s="1196"/>
      <c r="C23" s="1196"/>
      <c r="D23" s="2"/>
      <c r="E23" s="602">
        <v>8.7543969219633659</v>
      </c>
      <c r="F23" s="606">
        <v>6.7780893239552986</v>
      </c>
      <c r="G23" s="606">
        <v>1.9763075980080658</v>
      </c>
      <c r="H23" s="607">
        <v>2.3177629111474882</v>
      </c>
      <c r="I23" s="607">
        <v>2.0697650807012744</v>
      </c>
      <c r="J23" s="607">
        <v>2.9582327499408392E-2</v>
      </c>
      <c r="K23" s="607">
        <v>1.1465245737378955</v>
      </c>
      <c r="L23" s="607">
        <v>0.83828681239834701</v>
      </c>
      <c r="M23" s="607">
        <v>5.5371367065623789E-2</v>
      </c>
      <c r="N23" s="607">
        <v>0.24799783044621793</v>
      </c>
      <c r="O23" s="607">
        <v>6.6327882187698015E-3</v>
      </c>
      <c r="P23" s="607">
        <v>0.17603331426156832</v>
      </c>
      <c r="Q23" s="607">
        <v>6.4106907831175564E-2</v>
      </c>
      <c r="R23" s="607">
        <v>1.2248201347042694E-3</v>
      </c>
      <c r="S23" s="607">
        <v>2.2961203340045149</v>
      </c>
      <c r="T23" s="607">
        <v>1.1122017086656371</v>
      </c>
      <c r="U23" s="607">
        <v>2.2769435868131065E-2</v>
      </c>
      <c r="V23" s="607">
        <v>0.56729365104254459</v>
      </c>
      <c r="W23" s="607">
        <v>0.49621914932731409</v>
      </c>
      <c r="X23" s="607">
        <v>2.5919472427648287E-2</v>
      </c>
      <c r="Y23" s="607">
        <v>1.1839186253388736</v>
      </c>
      <c r="Z23" s="607">
        <v>4.2909136070473447E-2</v>
      </c>
      <c r="AA23" s="607">
        <v>0.80218296289882907</v>
      </c>
      <c r="AB23" s="607">
        <v>0.33276927548655716</v>
      </c>
      <c r="AC23" s="607">
        <v>6.0572508830131992E-3</v>
      </c>
      <c r="AD23" s="1196" t="s">
        <v>1026</v>
      </c>
      <c r="AE23" s="1196"/>
      <c r="AF23" s="1196"/>
      <c r="AG23" s="2"/>
      <c r="AH23" s="607">
        <v>1.8853771257450618</v>
      </c>
      <c r="AI23" s="607">
        <v>1.7600509526742623</v>
      </c>
      <c r="AJ23" s="603">
        <v>3.1708055371681872E-2</v>
      </c>
      <c r="AK23" s="603">
        <v>0.97107636507953843</v>
      </c>
      <c r="AL23" s="603">
        <v>0.72736261188660611</v>
      </c>
      <c r="AM23" s="603">
        <v>2.990171479424486E-2</v>
      </c>
      <c r="AN23" s="607">
        <v>0.12532617307080177</v>
      </c>
      <c r="AO23" s="603">
        <v>3.0044913179095895E-3</v>
      </c>
      <c r="AP23" s="603">
        <v>7.8240083746325781E-2</v>
      </c>
      <c r="AQ23" s="603">
        <v>4.3738644244316921E-2</v>
      </c>
      <c r="AR23" s="603">
        <v>3.3744890233272868E-4</v>
      </c>
      <c r="AS23" s="607">
        <v>1.8893267186888896</v>
      </c>
      <c r="AT23" s="607">
        <v>1.5797264349316253</v>
      </c>
      <c r="AU23" s="607">
        <v>3.2691727279057281E-2</v>
      </c>
      <c r="AV23" s="607">
        <v>0.83400100521071907</v>
      </c>
      <c r="AW23" s="607">
        <v>0.68365769523979836</v>
      </c>
      <c r="AX23" s="607">
        <v>2.937600720205108E-2</v>
      </c>
      <c r="AY23" s="607">
        <v>0.30960028375726362</v>
      </c>
      <c r="AZ23" s="607">
        <v>4.2194108937103451E-3</v>
      </c>
      <c r="BA23" s="607">
        <v>0.14334616789613766</v>
      </c>
      <c r="BB23" s="607">
        <v>0.15649453846701655</v>
      </c>
      <c r="BC23" s="607">
        <v>5.5401665003993964E-3</v>
      </c>
      <c r="BD23" s="614">
        <v>0.36586957039275542</v>
      </c>
      <c r="BE23" s="614">
        <v>0.25533846138145228</v>
      </c>
      <c r="BF23" s="614">
        <v>0.11053110901130295</v>
      </c>
    </row>
    <row r="24" spans="1:76" s="181" customFormat="1" ht="14.25" customHeight="1">
      <c r="A24" s="1196" t="s">
        <v>1027</v>
      </c>
      <c r="B24" s="1196"/>
      <c r="C24" s="1196"/>
      <c r="D24" s="2"/>
      <c r="E24" s="602">
        <v>8.7311312693919358</v>
      </c>
      <c r="F24" s="606">
        <v>6.7894131812802048</v>
      </c>
      <c r="G24" s="606">
        <v>1.941718088111746</v>
      </c>
      <c r="H24" s="607">
        <v>2.3042000132443801</v>
      </c>
      <c r="I24" s="607">
        <v>2.0591456951975116</v>
      </c>
      <c r="J24" s="607">
        <v>3.3746076089311169E-2</v>
      </c>
      <c r="K24" s="607">
        <v>1.1095555521718594</v>
      </c>
      <c r="L24" s="607">
        <v>0.85641475281728308</v>
      </c>
      <c r="M24" s="607">
        <v>5.9429314119060543E-2</v>
      </c>
      <c r="N24" s="607">
        <v>0.24505431804686229</v>
      </c>
      <c r="O24" s="607">
        <v>8.1804335585005765E-3</v>
      </c>
      <c r="P24" s="607">
        <v>0.17821354375242668</v>
      </c>
      <c r="Q24" s="607">
        <v>5.6727090162221099E-2</v>
      </c>
      <c r="R24" s="607">
        <v>1.9332505737137539E-3</v>
      </c>
      <c r="S24" s="607">
        <v>2.2618895166394197</v>
      </c>
      <c r="T24" s="607">
        <v>1.0990292655041425</v>
      </c>
      <c r="U24" s="607">
        <v>2.107408496906631E-2</v>
      </c>
      <c r="V24" s="607">
        <v>0.5302115515379715</v>
      </c>
      <c r="W24" s="607">
        <v>0.51682303610501679</v>
      </c>
      <c r="X24" s="607">
        <v>3.0920592892086912E-2</v>
      </c>
      <c r="Y24" s="607">
        <v>1.1628602511352741</v>
      </c>
      <c r="Z24" s="607">
        <v>4.1265805057616116E-2</v>
      </c>
      <c r="AA24" s="607">
        <v>0.77017899771758425</v>
      </c>
      <c r="AB24" s="607">
        <v>0.3434505839070065</v>
      </c>
      <c r="AC24" s="607">
        <v>7.9648644530671536E-3</v>
      </c>
      <c r="AD24" s="1196" t="s">
        <v>1027</v>
      </c>
      <c r="AE24" s="1196"/>
      <c r="AF24" s="1196"/>
      <c r="AG24" s="2"/>
      <c r="AH24" s="607">
        <v>1.7254800039617479</v>
      </c>
      <c r="AI24" s="607">
        <v>1.6256226872145652</v>
      </c>
      <c r="AJ24" s="607">
        <v>4.3035763411368638E-2</v>
      </c>
      <c r="AK24" s="607">
        <v>0.90809312200201397</v>
      </c>
      <c r="AL24" s="607">
        <v>0.64571851319569762</v>
      </c>
      <c r="AM24" s="607">
        <v>2.877528860548071E-2</v>
      </c>
      <c r="AN24" s="607">
        <v>9.9857316747183456E-2</v>
      </c>
      <c r="AO24" s="607">
        <v>2.1879457061457675E-3</v>
      </c>
      <c r="AP24" s="607">
        <v>6.2173980958374751E-2</v>
      </c>
      <c r="AQ24" s="607">
        <v>3.4579907848836321E-2</v>
      </c>
      <c r="AR24" s="607">
        <v>9.1548223382659753E-4</v>
      </c>
      <c r="AS24" s="607">
        <v>2.1122159493765045</v>
      </c>
      <c r="AT24" s="607">
        <v>1.7932930419910444</v>
      </c>
      <c r="AU24" s="607">
        <v>3.6212604393469704E-2</v>
      </c>
      <c r="AV24" s="607">
        <v>0.9269971399126159</v>
      </c>
      <c r="AW24" s="607">
        <v>0.79059937513186662</v>
      </c>
      <c r="AX24" s="607">
        <v>3.9483922553090293E-2</v>
      </c>
      <c r="AY24" s="607">
        <v>0.31892290738546103</v>
      </c>
      <c r="AZ24" s="607">
        <v>4.7122493705669972E-3</v>
      </c>
      <c r="BA24" s="607">
        <v>0.14424377807120639</v>
      </c>
      <c r="BB24" s="607">
        <v>0.16264858534476026</v>
      </c>
      <c r="BC24" s="607">
        <v>7.3182945989273525E-3</v>
      </c>
      <c r="BD24" s="614">
        <v>0.32734578616988685</v>
      </c>
      <c r="BE24" s="614">
        <v>0.21232249137292108</v>
      </c>
      <c r="BF24" s="614">
        <v>0.11502329479696556</v>
      </c>
    </row>
    <row r="25" spans="1:76" ht="18.600000000000001" customHeight="1">
      <c r="A25" s="1045" t="s">
        <v>65</v>
      </c>
      <c r="B25" s="1045"/>
      <c r="C25" s="1045"/>
      <c r="D25" s="2"/>
      <c r="E25" s="602"/>
      <c r="F25" s="606"/>
      <c r="G25" s="606"/>
      <c r="H25" s="608"/>
      <c r="I25" s="608"/>
      <c r="J25" s="608"/>
      <c r="K25" s="608"/>
      <c r="L25" s="608"/>
      <c r="M25" s="608"/>
      <c r="N25" s="608"/>
      <c r="O25" s="608"/>
      <c r="P25" s="608"/>
      <c r="Q25" s="608"/>
      <c r="R25" s="608"/>
      <c r="S25" s="608"/>
      <c r="T25" s="608"/>
      <c r="U25" s="608"/>
      <c r="V25" s="608"/>
      <c r="W25" s="608"/>
      <c r="X25" s="608"/>
      <c r="Y25" s="608"/>
      <c r="Z25" s="608"/>
      <c r="AA25" s="608"/>
      <c r="AB25" s="608"/>
      <c r="AC25" s="608"/>
      <c r="AD25" s="1045" t="s">
        <v>65</v>
      </c>
      <c r="AE25" s="1045"/>
      <c r="AF25" s="1045"/>
      <c r="AG25" s="2"/>
      <c r="AH25" s="608"/>
      <c r="AI25" s="608"/>
      <c r="AJ25" s="608"/>
      <c r="AK25" s="608"/>
      <c r="AL25" s="608"/>
      <c r="AM25" s="608"/>
      <c r="AN25" s="608"/>
      <c r="AO25" s="608"/>
      <c r="AP25" s="608"/>
      <c r="AQ25" s="608"/>
      <c r="AR25" s="608"/>
      <c r="AS25" s="608"/>
      <c r="AT25" s="608"/>
      <c r="AU25" s="608"/>
      <c r="AV25" s="608"/>
      <c r="AW25" s="608"/>
      <c r="AX25" s="608"/>
      <c r="AY25" s="608"/>
      <c r="AZ25" s="608"/>
      <c r="BA25" s="608"/>
      <c r="BB25" s="608"/>
      <c r="BC25" s="608"/>
      <c r="BD25" s="615"/>
      <c r="BE25" s="615"/>
      <c r="BF25" s="615"/>
    </row>
    <row r="26" spans="1:76" ht="18.600000000000001" customHeight="1">
      <c r="A26" s="102"/>
      <c r="B26" s="102" t="s">
        <v>66</v>
      </c>
      <c r="C26" s="102"/>
      <c r="D26" s="191"/>
      <c r="E26" s="609">
        <v>11.294509598832137</v>
      </c>
      <c r="F26" s="610">
        <v>8.808808689895482</v>
      </c>
      <c r="G26" s="610">
        <v>2.4857009089366771</v>
      </c>
      <c r="H26" s="610">
        <v>3.2857790872772297</v>
      </c>
      <c r="I26" s="610">
        <v>2.9422775830796746</v>
      </c>
      <c r="J26" s="610">
        <v>4.8399614416308183E-2</v>
      </c>
      <c r="K26" s="610">
        <v>1.5886204425143409</v>
      </c>
      <c r="L26" s="610">
        <v>1.2188426484264094</v>
      </c>
      <c r="M26" s="610">
        <v>8.6414877722620242E-2</v>
      </c>
      <c r="N26" s="610">
        <v>0.34350150419755232</v>
      </c>
      <c r="O26" s="610">
        <v>1.1824274649460847E-2</v>
      </c>
      <c r="P26" s="610">
        <v>0.25030193490111152</v>
      </c>
      <c r="Q26" s="610">
        <v>7.8557848259158528E-2</v>
      </c>
      <c r="R26" s="610">
        <v>2.8174463878212022E-3</v>
      </c>
      <c r="S26" s="610">
        <v>3.1457305657131536</v>
      </c>
      <c r="T26" s="610">
        <v>1.5427140919995175</v>
      </c>
      <c r="U26" s="610">
        <v>3.0712575689903463E-2</v>
      </c>
      <c r="V26" s="610">
        <v>0.73354916051729235</v>
      </c>
      <c r="W26" s="610">
        <v>0.73536713690250799</v>
      </c>
      <c r="X26" s="610">
        <v>4.3085218889811469E-2</v>
      </c>
      <c r="Y26" s="610">
        <v>1.6030164737136325</v>
      </c>
      <c r="Z26" s="610">
        <v>5.6559737457871115E-2</v>
      </c>
      <c r="AA26" s="610">
        <v>1.0570587128481224</v>
      </c>
      <c r="AB26" s="610">
        <v>0.47779033070194243</v>
      </c>
      <c r="AC26" s="610">
        <v>1.1607692705695895E-2</v>
      </c>
      <c r="AD26" s="102"/>
      <c r="AE26" s="102" t="s">
        <v>66</v>
      </c>
      <c r="AF26" s="102"/>
      <c r="AG26" s="191"/>
      <c r="AH26" s="610">
        <v>2.2728742385696767</v>
      </c>
      <c r="AI26" s="610">
        <v>2.1365520629844488</v>
      </c>
      <c r="AJ26" s="610">
        <v>5.7293230197250668E-2</v>
      </c>
      <c r="AK26" s="610">
        <v>1.1819245821283009</v>
      </c>
      <c r="AL26" s="610">
        <v>0.86438140793579521</v>
      </c>
      <c r="AM26" s="610">
        <v>3.2952842723098619E-2</v>
      </c>
      <c r="AN26" s="610">
        <v>0.13632217558522805</v>
      </c>
      <c r="AO26" s="610">
        <v>3.188629456701785E-3</v>
      </c>
      <c r="AP26" s="610">
        <v>8.687628059625889E-2</v>
      </c>
      <c r="AQ26" s="610">
        <v>4.4923076292713991E-2</v>
      </c>
      <c r="AR26" s="610">
        <v>1.3341892395533506E-3</v>
      </c>
      <c r="AS26" s="610">
        <v>2.5901257072720867</v>
      </c>
      <c r="AT26" s="610">
        <v>2.1872649518318239</v>
      </c>
      <c r="AU26" s="610">
        <v>4.9274480565526149E-2</v>
      </c>
      <c r="AV26" s="610">
        <v>1.1480084569248628</v>
      </c>
      <c r="AW26" s="610">
        <v>0.94651128302786725</v>
      </c>
      <c r="AX26" s="610">
        <v>4.3470731313564701E-2</v>
      </c>
      <c r="AY26" s="610">
        <v>0.40286075544026384</v>
      </c>
      <c r="AZ26" s="610">
        <v>4.9481431088972882E-3</v>
      </c>
      <c r="BA26" s="610">
        <v>0.18475443203545255</v>
      </c>
      <c r="BB26" s="610">
        <v>0.20564102369971698</v>
      </c>
      <c r="BC26" s="610">
        <v>7.5171565961972128E-3</v>
      </c>
      <c r="BD26" s="611">
        <v>0</v>
      </c>
      <c r="BE26" s="611">
        <v>0</v>
      </c>
      <c r="BF26" s="611">
        <v>0</v>
      </c>
    </row>
    <row r="27" spans="1:76" ht="18.600000000000001" customHeight="1">
      <c r="A27" s="102"/>
      <c r="B27" s="102" t="s">
        <v>27</v>
      </c>
      <c r="C27" s="102"/>
      <c r="D27" s="191"/>
      <c r="E27" s="609">
        <v>3.1264308772755753</v>
      </c>
      <c r="F27" s="610">
        <v>2.3741044190165517</v>
      </c>
      <c r="G27" s="610">
        <v>0.75232645825902289</v>
      </c>
      <c r="H27" s="610">
        <v>0.1580257408237358</v>
      </c>
      <c r="I27" s="610">
        <v>0.12822134374426428</v>
      </c>
      <c r="J27" s="610">
        <v>1.7068366746797654E-3</v>
      </c>
      <c r="K27" s="610">
        <v>6.2103778114748986E-2</v>
      </c>
      <c r="L27" s="610">
        <v>6.3984019786165594E-2</v>
      </c>
      <c r="M27" s="610">
        <v>4.2670916866994135E-4</v>
      </c>
      <c r="N27" s="610">
        <v>2.9804397079471523E-2</v>
      </c>
      <c r="O27" s="611">
        <v>2.1335458433497067E-4</v>
      </c>
      <c r="P27" s="610">
        <v>2.0595829075753806E-2</v>
      </c>
      <c r="Q27" s="610">
        <v>8.9952134193827457E-3</v>
      </c>
      <c r="R27" s="611">
        <v>0</v>
      </c>
      <c r="S27" s="610">
        <v>0.32941461918880022</v>
      </c>
      <c r="T27" s="610">
        <v>0.12893425749267778</v>
      </c>
      <c r="U27" s="611">
        <v>0</v>
      </c>
      <c r="V27" s="610">
        <v>8.5623890134403566E-2</v>
      </c>
      <c r="W27" s="610">
        <v>3.8987129728328782E-2</v>
      </c>
      <c r="X27" s="610">
        <v>4.3232376299454584E-3</v>
      </c>
      <c r="Y27" s="610">
        <v>0.20048036169612252</v>
      </c>
      <c r="Z27" s="611">
        <v>7.8263755609059172E-3</v>
      </c>
      <c r="AA27" s="610">
        <v>0.14293063823196345</v>
      </c>
      <c r="AB27" s="610">
        <v>4.9723347903253223E-2</v>
      </c>
      <c r="AC27" s="610">
        <v>0</v>
      </c>
      <c r="AD27" s="102"/>
      <c r="AE27" s="102" t="s">
        <v>27</v>
      </c>
      <c r="AF27" s="102"/>
      <c r="AG27" s="191"/>
      <c r="AH27" s="610">
        <v>0.52862948598951998</v>
      </c>
      <c r="AI27" s="610">
        <v>0.50850078607615667</v>
      </c>
      <c r="AJ27" s="610">
        <v>1.1862514902682992E-2</v>
      </c>
      <c r="AK27" s="610">
        <v>0.30937412905540906</v>
      </c>
      <c r="AL27" s="610">
        <v>0.1676228697177583</v>
      </c>
      <c r="AM27" s="610">
        <v>1.9641272400306248E-2</v>
      </c>
      <c r="AN27" s="610">
        <v>2.012869991336317E-2</v>
      </c>
      <c r="AO27" s="610">
        <v>0</v>
      </c>
      <c r="AP27" s="610">
        <v>8.1636201479749326E-3</v>
      </c>
      <c r="AQ27" s="610">
        <v>1.1965079765388237E-2</v>
      </c>
      <c r="AR27" s="611">
        <v>0</v>
      </c>
      <c r="AS27" s="610">
        <v>1.0672898154887591</v>
      </c>
      <c r="AT27" s="610">
        <v>0.93189287635508244</v>
      </c>
      <c r="AU27" s="610">
        <v>7.6534558423124281E-3</v>
      </c>
      <c r="AV27" s="610">
        <v>0.44376678686863269</v>
      </c>
      <c r="AW27" s="610">
        <v>0.4497056719729014</v>
      </c>
      <c r="AX27" s="610">
        <v>3.0766961671236145E-2</v>
      </c>
      <c r="AY27" s="610">
        <v>0.13539693913367645</v>
      </c>
      <c r="AZ27" s="610">
        <v>4.1964793367280312E-3</v>
      </c>
      <c r="BA27" s="610">
        <v>5.5669229573761768E-2</v>
      </c>
      <c r="BB27" s="610">
        <v>6.8647737581221599E-2</v>
      </c>
      <c r="BC27" s="611">
        <v>6.8834926419651067E-3</v>
      </c>
      <c r="BD27" s="610">
        <v>1.043071215784759</v>
      </c>
      <c r="BE27" s="610">
        <v>0.67655515534836907</v>
      </c>
      <c r="BF27" s="610">
        <v>0.36651606043638929</v>
      </c>
    </row>
    <row r="28" spans="1:76" ht="18.600000000000001" customHeight="1">
      <c r="A28" s="1045" t="s">
        <v>28</v>
      </c>
      <c r="B28" s="1045"/>
      <c r="C28" s="1045"/>
      <c r="D28" s="2"/>
      <c r="E28" s="609"/>
      <c r="F28" s="610"/>
      <c r="G28" s="610"/>
      <c r="H28" s="610"/>
      <c r="I28" s="610"/>
      <c r="J28" s="610"/>
      <c r="K28" s="610"/>
      <c r="L28" s="610"/>
      <c r="M28" s="610"/>
      <c r="N28" s="610"/>
      <c r="O28" s="610"/>
      <c r="P28" s="610"/>
      <c r="Q28" s="610"/>
      <c r="R28" s="610"/>
      <c r="S28" s="610"/>
      <c r="T28" s="610"/>
      <c r="U28" s="610"/>
      <c r="V28" s="610"/>
      <c r="W28" s="610"/>
      <c r="X28" s="610"/>
      <c r="Y28" s="610"/>
      <c r="Z28" s="610"/>
      <c r="AA28" s="610"/>
      <c r="AB28" s="610"/>
      <c r="AC28" s="610"/>
      <c r="AD28" s="1045" t="s">
        <v>28</v>
      </c>
      <c r="AE28" s="1045"/>
      <c r="AF28" s="1045"/>
      <c r="AG28" s="2"/>
      <c r="AH28" s="610"/>
      <c r="AI28" s="610"/>
      <c r="AJ28" s="610"/>
      <c r="AK28" s="610"/>
      <c r="AL28" s="610"/>
      <c r="AM28" s="610"/>
      <c r="AN28" s="610"/>
      <c r="AO28" s="610"/>
      <c r="AP28" s="610"/>
      <c r="AQ28" s="610"/>
      <c r="AR28" s="610"/>
      <c r="AS28" s="610"/>
      <c r="AT28" s="610"/>
      <c r="AU28" s="610"/>
      <c r="AV28" s="610"/>
      <c r="AW28" s="610"/>
      <c r="AX28" s="610"/>
      <c r="AY28" s="610"/>
      <c r="AZ28" s="610"/>
      <c r="BA28" s="610"/>
      <c r="BB28" s="610"/>
      <c r="BC28" s="610"/>
      <c r="BD28" s="610"/>
      <c r="BE28" s="610"/>
      <c r="BF28" s="610"/>
    </row>
    <row r="29" spans="1:76" ht="19.5" customHeight="1">
      <c r="A29" s="102"/>
      <c r="B29" s="102" t="s">
        <v>83</v>
      </c>
      <c r="C29" s="102"/>
      <c r="D29" s="191"/>
      <c r="E29" s="609">
        <v>24.963317633724809</v>
      </c>
      <c r="F29" s="610">
        <v>19.522704109374612</v>
      </c>
      <c r="G29" s="610">
        <v>5.4406135243502272</v>
      </c>
      <c r="H29" s="610">
        <v>9.2884881398888623</v>
      </c>
      <c r="I29" s="610">
        <v>8.3943403830213743</v>
      </c>
      <c r="J29" s="610">
        <v>0.14332952240440827</v>
      </c>
      <c r="K29" s="610">
        <v>4.6020686526280956</v>
      </c>
      <c r="L29" s="610">
        <v>3.4307766298243831</v>
      </c>
      <c r="M29" s="610">
        <v>0.21816557816448998</v>
      </c>
      <c r="N29" s="610">
        <v>0.89414775686750836</v>
      </c>
      <c r="O29" s="610">
        <v>4.0702734701544709E-2</v>
      </c>
      <c r="P29" s="610">
        <v>0.67892493479399607</v>
      </c>
      <c r="Q29" s="610">
        <v>0.1694431839586939</v>
      </c>
      <c r="R29" s="610">
        <v>5.076903413273365E-3</v>
      </c>
      <c r="S29" s="610">
        <v>7.6270288751103088</v>
      </c>
      <c r="T29" s="610">
        <v>3.9112289097432837</v>
      </c>
      <c r="U29" s="610">
        <v>6.4224318146979251E-2</v>
      </c>
      <c r="V29" s="610">
        <v>1.8735497631085005</v>
      </c>
      <c r="W29" s="610">
        <v>1.8371280525426079</v>
      </c>
      <c r="X29" s="610">
        <v>0.13632677594519785</v>
      </c>
      <c r="Y29" s="610">
        <v>3.7157999653670215</v>
      </c>
      <c r="Z29" s="610">
        <v>0.12258859255255836</v>
      </c>
      <c r="AA29" s="610">
        <v>2.4864838582055335</v>
      </c>
      <c r="AB29" s="610">
        <v>1.0820201096899769</v>
      </c>
      <c r="AC29" s="610">
        <v>2.470740491895004E-2</v>
      </c>
      <c r="AD29" s="102"/>
      <c r="AE29" s="102" t="s">
        <v>83</v>
      </c>
      <c r="AF29" s="102"/>
      <c r="AG29" s="191"/>
      <c r="AH29" s="610">
        <v>4.3913871773848143</v>
      </c>
      <c r="AI29" s="610">
        <v>4.1399065484076081</v>
      </c>
      <c r="AJ29" s="610">
        <v>0.16618317341659863</v>
      </c>
      <c r="AK29" s="610">
        <v>2.2296887231689175</v>
      </c>
      <c r="AL29" s="610">
        <v>1.7005473516539105</v>
      </c>
      <c r="AM29" s="610">
        <v>4.3487300168184362E-2</v>
      </c>
      <c r="AN29" s="610">
        <v>0.25148062897720908</v>
      </c>
      <c r="AO29" s="610">
        <v>8.9318970103403859E-3</v>
      </c>
      <c r="AP29" s="610">
        <v>0.15272243247743389</v>
      </c>
      <c r="AQ29" s="610">
        <v>8.8282949560366461E-2</v>
      </c>
      <c r="AR29" s="610">
        <v>1.543349929068387E-3</v>
      </c>
      <c r="AS29" s="610">
        <v>3.65641344134084</v>
      </c>
      <c r="AT29" s="610">
        <v>3.0772282682023531</v>
      </c>
      <c r="AU29" s="610">
        <v>6.5743465510638588E-2</v>
      </c>
      <c r="AV29" s="610">
        <v>1.5613958538856201</v>
      </c>
      <c r="AW29" s="610">
        <v>1.3320471468387594</v>
      </c>
      <c r="AX29" s="610">
        <v>0.11804180196733262</v>
      </c>
      <c r="AY29" s="610">
        <v>0.57918517313848672</v>
      </c>
      <c r="AZ29" s="610">
        <v>9.511749879178159E-3</v>
      </c>
      <c r="BA29" s="610">
        <v>0.31340136555470766</v>
      </c>
      <c r="BB29" s="610">
        <v>0.24247132362627019</v>
      </c>
      <c r="BC29" s="610">
        <v>1.3800734078330634E-2</v>
      </c>
      <c r="BD29" s="611">
        <v>0</v>
      </c>
      <c r="BE29" s="611">
        <v>0</v>
      </c>
      <c r="BF29" s="611">
        <v>0</v>
      </c>
    </row>
    <row r="30" spans="1:76" ht="19.5" customHeight="1">
      <c r="A30" s="102"/>
      <c r="B30" s="102" t="s">
        <v>84</v>
      </c>
      <c r="C30" s="102"/>
      <c r="D30" s="191"/>
      <c r="E30" s="609">
        <v>10.071085750499311</v>
      </c>
      <c r="F30" s="610">
        <v>7.9334406648367723</v>
      </c>
      <c r="G30" s="610">
        <v>2.1376450856625429</v>
      </c>
      <c r="H30" s="610">
        <v>2.1820568129324776</v>
      </c>
      <c r="I30" s="610">
        <v>1.9713706722883175</v>
      </c>
      <c r="J30" s="611">
        <v>8.6150136105515186E-3</v>
      </c>
      <c r="K30" s="610">
        <v>0.98283649342658064</v>
      </c>
      <c r="L30" s="610">
        <v>0.85269461395998192</v>
      </c>
      <c r="M30" s="610">
        <v>0.12722455129120327</v>
      </c>
      <c r="N30" s="610">
        <v>0.21068614064416002</v>
      </c>
      <c r="O30" s="610">
        <v>7.9353083708589098E-3</v>
      </c>
      <c r="P30" s="610">
        <v>0.1214533366810409</v>
      </c>
      <c r="Q30" s="610">
        <v>7.7099734490013505E-2</v>
      </c>
      <c r="R30" s="611">
        <v>4.1977611022466941E-3</v>
      </c>
      <c r="S30" s="610">
        <v>2.5891492262993716</v>
      </c>
      <c r="T30" s="610">
        <v>1.1802995078856904</v>
      </c>
      <c r="U30" s="610">
        <v>3.2958728525107193E-2</v>
      </c>
      <c r="V30" s="610">
        <v>0.54403706724530876</v>
      </c>
      <c r="W30" s="610">
        <v>0.56806345742953823</v>
      </c>
      <c r="X30" s="610">
        <v>3.524025468573528E-2</v>
      </c>
      <c r="Y30" s="610">
        <v>1.4088497184136803</v>
      </c>
      <c r="Z30" s="610">
        <v>8.8314874198504992E-2</v>
      </c>
      <c r="AA30" s="610">
        <v>0.8650560338279043</v>
      </c>
      <c r="AB30" s="610">
        <v>0.4515609004395672</v>
      </c>
      <c r="AC30" s="611">
        <v>3.917909947702667E-3</v>
      </c>
      <c r="AD30" s="102"/>
      <c r="AE30" s="102" t="s">
        <v>84</v>
      </c>
      <c r="AF30" s="102"/>
      <c r="AG30" s="191"/>
      <c r="AH30" s="610">
        <v>2.5149650873810523</v>
      </c>
      <c r="AI30" s="610">
        <v>2.3589075131828956</v>
      </c>
      <c r="AJ30" s="610">
        <v>5.9202526990913711E-2</v>
      </c>
      <c r="AK30" s="610">
        <v>1.1080993622262112</v>
      </c>
      <c r="AL30" s="610">
        <v>1.1531477169736826</v>
      </c>
      <c r="AM30" s="610">
        <v>3.8457906992087322E-2</v>
      </c>
      <c r="AN30" s="610">
        <v>0.15605757419815688</v>
      </c>
      <c r="AO30" s="611">
        <v>0</v>
      </c>
      <c r="AP30" s="610">
        <v>8.2315975382740422E-2</v>
      </c>
      <c r="AQ30" s="610">
        <v>6.9755845772997802E-2</v>
      </c>
      <c r="AR30" s="611">
        <v>3.9857530424186553E-3</v>
      </c>
      <c r="AS30" s="610">
        <v>2.7849146238864164</v>
      </c>
      <c r="AT30" s="610">
        <v>2.4228629714798737</v>
      </c>
      <c r="AU30" s="610">
        <v>4.6104458585182598E-2</v>
      </c>
      <c r="AV30" s="610">
        <v>1.3411124562899006</v>
      </c>
      <c r="AW30" s="610">
        <v>1.0173235322200935</v>
      </c>
      <c r="AX30" s="610">
        <v>1.8322524384696118E-2</v>
      </c>
      <c r="AY30" s="610">
        <v>0.36205165240654441</v>
      </c>
      <c r="AZ30" s="610">
        <v>1.0786674562184533E-2</v>
      </c>
      <c r="BA30" s="610">
        <v>0.16242494673279279</v>
      </c>
      <c r="BB30" s="610">
        <v>0.18492212116386447</v>
      </c>
      <c r="BC30" s="610">
        <v>3.917909947702667E-3</v>
      </c>
      <c r="BD30" s="611">
        <v>0</v>
      </c>
      <c r="BE30" s="611">
        <v>0</v>
      </c>
      <c r="BF30" s="611">
        <v>0</v>
      </c>
    </row>
    <row r="31" spans="1:76" ht="19.5" customHeight="1">
      <c r="A31" s="102"/>
      <c r="B31" s="102" t="s">
        <v>85</v>
      </c>
      <c r="C31" s="102"/>
      <c r="D31" s="191"/>
      <c r="E31" s="609">
        <v>5.6937501768822738</v>
      </c>
      <c r="F31" s="610">
        <v>4.3229894843461469</v>
      </c>
      <c r="G31" s="610">
        <v>1.3707606925361275</v>
      </c>
      <c r="H31" s="610">
        <v>1.034438350219625</v>
      </c>
      <c r="I31" s="610">
        <v>0.92834696137781914</v>
      </c>
      <c r="J31" s="610">
        <v>6.5395677388748958E-3</v>
      </c>
      <c r="K31" s="610">
        <v>0.43271941422148447</v>
      </c>
      <c r="L31" s="610">
        <v>0.44905028397775854</v>
      </c>
      <c r="M31" s="610">
        <v>4.0037695439701218E-2</v>
      </c>
      <c r="N31" s="610">
        <v>0.10609138884180552</v>
      </c>
      <c r="O31" s="611">
        <v>1.767096662420079E-4</v>
      </c>
      <c r="P31" s="610">
        <v>6.9457238267849414E-2</v>
      </c>
      <c r="Q31" s="610">
        <v>3.4303583476404227E-2</v>
      </c>
      <c r="R31" s="611">
        <v>2.1538574313098853E-3</v>
      </c>
      <c r="S31" s="610">
        <v>1.5680751995154278</v>
      </c>
      <c r="T31" s="610">
        <v>0.66938116734438402</v>
      </c>
      <c r="U31" s="610">
        <v>1.2074671318366504E-2</v>
      </c>
      <c r="V31" s="610">
        <v>0.32078371915636666</v>
      </c>
      <c r="W31" s="610">
        <v>0.32602084077606364</v>
      </c>
      <c r="X31" s="610">
        <v>1.0501936093586101E-2</v>
      </c>
      <c r="Y31" s="610">
        <v>0.89869403217104393</v>
      </c>
      <c r="Z31" s="610">
        <v>2.4758495159675816E-2</v>
      </c>
      <c r="AA31" s="610">
        <v>0.596137776758353</v>
      </c>
      <c r="AB31" s="610">
        <v>0.26784461691226435</v>
      </c>
      <c r="AC31" s="610">
        <v>9.9531433407502312E-3</v>
      </c>
      <c r="AD31" s="102"/>
      <c r="AE31" s="102" t="s">
        <v>85</v>
      </c>
      <c r="AF31" s="102"/>
      <c r="AG31" s="191"/>
      <c r="AH31" s="610">
        <v>1.0679117587354423</v>
      </c>
      <c r="AI31" s="610">
        <v>1.0240977580407595</v>
      </c>
      <c r="AJ31" s="610">
        <v>1.0173614826601233E-2</v>
      </c>
      <c r="AK31" s="610">
        <v>0.57463643210793214</v>
      </c>
      <c r="AL31" s="610">
        <v>0.41264304611891611</v>
      </c>
      <c r="AM31" s="610">
        <v>2.6644664987309993E-2</v>
      </c>
      <c r="AN31" s="610">
        <v>4.3814000694682574E-2</v>
      </c>
      <c r="AO31" s="610">
        <v>0</v>
      </c>
      <c r="AP31" s="610">
        <v>2.555486895895253E-2</v>
      </c>
      <c r="AQ31" s="610">
        <v>1.8259131735730037E-2</v>
      </c>
      <c r="AR31" s="611">
        <v>0</v>
      </c>
      <c r="AS31" s="610">
        <v>2.0233248684117791</v>
      </c>
      <c r="AT31" s="610">
        <v>1.701163597583182</v>
      </c>
      <c r="AU31" s="610">
        <v>4.6069342982940895E-2</v>
      </c>
      <c r="AV31" s="610">
        <v>0.93094317191474152</v>
      </c>
      <c r="AW31" s="610">
        <v>0.69962399668455577</v>
      </c>
      <c r="AX31" s="610">
        <v>2.4527086000943839E-2</v>
      </c>
      <c r="AY31" s="610">
        <v>0.32216127082859713</v>
      </c>
      <c r="AZ31" s="610">
        <v>2.1542157021573844E-3</v>
      </c>
      <c r="BA31" s="610">
        <v>0.13152035952570323</v>
      </c>
      <c r="BB31" s="610">
        <v>0.18169529157734141</v>
      </c>
      <c r="BC31" s="610">
        <v>6.7914040233951452E-3</v>
      </c>
      <c r="BD31" s="611">
        <v>0</v>
      </c>
      <c r="BE31" s="611">
        <v>0</v>
      </c>
      <c r="BF31" s="611">
        <v>0</v>
      </c>
    </row>
    <row r="32" spans="1:76" ht="19.5" customHeight="1">
      <c r="A32" s="102"/>
      <c r="B32" s="102" t="s">
        <v>346</v>
      </c>
      <c r="C32" s="102"/>
      <c r="D32" s="191"/>
      <c r="E32" s="609">
        <v>3.6780321923057873</v>
      </c>
      <c r="F32" s="610">
        <v>2.8539803924298726</v>
      </c>
      <c r="G32" s="610">
        <v>0.82405179987592414</v>
      </c>
      <c r="H32" s="610">
        <v>0.17944565155575107</v>
      </c>
      <c r="I32" s="610">
        <v>0.14191223263813416</v>
      </c>
      <c r="J32" s="610">
        <v>0</v>
      </c>
      <c r="K32" s="610">
        <v>7.2913955097419006E-2</v>
      </c>
      <c r="L32" s="610">
        <v>6.8998277540715192E-2</v>
      </c>
      <c r="M32" s="610">
        <v>0</v>
      </c>
      <c r="N32" s="610">
        <v>3.7533418917616877E-2</v>
      </c>
      <c r="O32" s="611">
        <v>0</v>
      </c>
      <c r="P32" s="610">
        <v>3.0980630518016253E-2</v>
      </c>
      <c r="Q32" s="610">
        <v>6.5527883996006203E-3</v>
      </c>
      <c r="R32" s="611">
        <v>0</v>
      </c>
      <c r="S32" s="610">
        <v>0.44395517387378847</v>
      </c>
      <c r="T32" s="610">
        <v>0.20441821389514453</v>
      </c>
      <c r="U32" s="611">
        <v>8.5686764350921072E-3</v>
      </c>
      <c r="V32" s="610">
        <v>0.10417150238793285</v>
      </c>
      <c r="W32" s="610">
        <v>8.8281251814078171E-2</v>
      </c>
      <c r="X32" s="610">
        <v>3.3967832580414099E-3</v>
      </c>
      <c r="Y32" s="610">
        <v>0.23953695997864377</v>
      </c>
      <c r="Z32" s="611">
        <v>1.3130005234588217E-2</v>
      </c>
      <c r="AA32" s="610">
        <v>0.16381866406142698</v>
      </c>
      <c r="AB32" s="610">
        <v>6.2588290682628653E-2</v>
      </c>
      <c r="AC32" s="610">
        <v>0</v>
      </c>
      <c r="AD32" s="102"/>
      <c r="AE32" s="102" t="s">
        <v>346</v>
      </c>
      <c r="AF32" s="102"/>
      <c r="AG32" s="191"/>
      <c r="AH32" s="610">
        <v>0.90679997960759251</v>
      </c>
      <c r="AI32" s="610">
        <v>0.84611931484260849</v>
      </c>
      <c r="AJ32" s="611">
        <v>9.8042673167394057E-3</v>
      </c>
      <c r="AK32" s="610">
        <v>0.53969607319809065</v>
      </c>
      <c r="AL32" s="610">
        <v>0.27670231454969624</v>
      </c>
      <c r="AM32" s="610">
        <v>1.9916659778082515E-2</v>
      </c>
      <c r="AN32" s="610">
        <v>6.0680664764984266E-2</v>
      </c>
      <c r="AO32" s="611">
        <v>0</v>
      </c>
      <c r="AP32" s="610">
        <v>4.1132632239452266E-2</v>
      </c>
      <c r="AQ32" s="610">
        <v>1.9548032525532007E-2</v>
      </c>
      <c r="AR32" s="611">
        <v>0</v>
      </c>
      <c r="AS32" s="610">
        <v>1.2857419303663036</v>
      </c>
      <c r="AT32" s="610">
        <v>1.1023635697714473</v>
      </c>
      <c r="AU32" s="610">
        <v>6.3255159289975424E-3</v>
      </c>
      <c r="AV32" s="610">
        <v>0.46112982850614992</v>
      </c>
      <c r="AW32" s="610">
        <v>0.60947959412080155</v>
      </c>
      <c r="AX32" s="610">
        <v>2.5428631215497963E-2</v>
      </c>
      <c r="AY32" s="610">
        <v>0.18337836059485621</v>
      </c>
      <c r="AZ32" s="610">
        <v>3.4683543535232422E-3</v>
      </c>
      <c r="BA32" s="610">
        <v>6.550244399566249E-2</v>
      </c>
      <c r="BB32" s="610">
        <v>0.10871841432987983</v>
      </c>
      <c r="BC32" s="610">
        <v>5.6891479157906667E-3</v>
      </c>
      <c r="BD32" s="610">
        <v>0.86208945690236138</v>
      </c>
      <c r="BE32" s="610">
        <v>0.55916706128253846</v>
      </c>
      <c r="BF32" s="610">
        <v>0.30292239561982237</v>
      </c>
    </row>
    <row r="33" spans="1:58" ht="19.5" customHeight="1">
      <c r="A33" s="102"/>
      <c r="B33" s="102" t="s">
        <v>345</v>
      </c>
      <c r="C33" s="102"/>
      <c r="D33" s="191"/>
      <c r="E33" s="609">
        <v>34.939393939393938</v>
      </c>
      <c r="F33" s="610">
        <v>27.993939393939392</v>
      </c>
      <c r="G33" s="610">
        <v>6.9454545454545453</v>
      </c>
      <c r="H33" s="610">
        <v>14.363636363636363</v>
      </c>
      <c r="I33" s="610">
        <v>12.390909090909091</v>
      </c>
      <c r="J33" s="610">
        <v>0.4303030303030303</v>
      </c>
      <c r="K33" s="610">
        <v>7.627272727272727</v>
      </c>
      <c r="L33" s="610">
        <v>4.2</v>
      </c>
      <c r="M33" s="610">
        <v>0.13333333333333333</v>
      </c>
      <c r="N33" s="610">
        <v>1.9727272727272727</v>
      </c>
      <c r="O33" s="610">
        <v>6.9696969696969702E-2</v>
      </c>
      <c r="P33" s="610">
        <v>1.415151515151515</v>
      </c>
      <c r="Q33" s="610">
        <v>0.48484848484848486</v>
      </c>
      <c r="R33" s="611">
        <v>3.0303030303030303E-3</v>
      </c>
      <c r="S33" s="610">
        <v>8.5212121212121215</v>
      </c>
      <c r="T33" s="610">
        <v>4.8030303030303028</v>
      </c>
      <c r="U33" s="610">
        <v>6.363636363636363E-2</v>
      </c>
      <c r="V33" s="610">
        <v>2.4303030303030302</v>
      </c>
      <c r="W33" s="610">
        <v>2.1727272727272728</v>
      </c>
      <c r="X33" s="610">
        <v>0.13636363636363635</v>
      </c>
      <c r="Y33" s="610">
        <v>3.7181818181818183</v>
      </c>
      <c r="Z33" s="610">
        <v>0.11212121212121212</v>
      </c>
      <c r="AA33" s="610">
        <v>2.4090909090909092</v>
      </c>
      <c r="AB33" s="610">
        <v>1.1848484848484848</v>
      </c>
      <c r="AC33" s="610">
        <v>1.2121212121212121E-2</v>
      </c>
      <c r="AD33" s="102"/>
      <c r="AE33" s="102" t="s">
        <v>345</v>
      </c>
      <c r="AF33" s="102"/>
      <c r="AG33" s="191"/>
      <c r="AH33" s="610">
        <v>6.709090909090909</v>
      </c>
      <c r="AI33" s="610">
        <v>6.1696969696969699</v>
      </c>
      <c r="AJ33" s="610">
        <v>0.30303030303030304</v>
      </c>
      <c r="AK33" s="610">
        <v>3.4848484848484849</v>
      </c>
      <c r="AL33" s="610">
        <v>2.2939393939393939</v>
      </c>
      <c r="AM33" s="610">
        <v>8.7878787878787876E-2</v>
      </c>
      <c r="AN33" s="610">
        <v>0.53939393939393943</v>
      </c>
      <c r="AO33" s="610">
        <v>3.9393939393939391E-2</v>
      </c>
      <c r="AP33" s="610">
        <v>0.38181818181818183</v>
      </c>
      <c r="AQ33" s="610">
        <v>0.1</v>
      </c>
      <c r="AR33" s="611">
        <v>1.8181818181818181E-2</v>
      </c>
      <c r="AS33" s="610">
        <v>5.3454545454545457</v>
      </c>
      <c r="AT33" s="610">
        <v>4.6303030303030299</v>
      </c>
      <c r="AU33" s="610">
        <v>0.15151515151515152</v>
      </c>
      <c r="AV33" s="610">
        <v>3.2848484848484847</v>
      </c>
      <c r="AW33" s="610">
        <v>1.1121212121212121</v>
      </c>
      <c r="AX33" s="610">
        <v>8.1818181818181818E-2</v>
      </c>
      <c r="AY33" s="610">
        <v>0.7151515151515152</v>
      </c>
      <c r="AZ33" s="610">
        <v>1.8181818181818181E-2</v>
      </c>
      <c r="BA33" s="610">
        <v>0.52727272727272723</v>
      </c>
      <c r="BB33" s="610">
        <v>0.15757575757575756</v>
      </c>
      <c r="BC33" s="611">
        <v>1.2121212121212121E-2</v>
      </c>
      <c r="BD33" s="611">
        <v>0</v>
      </c>
      <c r="BE33" s="611">
        <v>0</v>
      </c>
      <c r="BF33" s="611">
        <v>0</v>
      </c>
    </row>
    <row r="34" spans="1:58" ht="18.600000000000001" customHeight="1">
      <c r="A34" s="1045" t="s">
        <v>29</v>
      </c>
      <c r="B34" s="1045"/>
      <c r="C34" s="1045"/>
      <c r="D34" s="2"/>
      <c r="E34" s="609"/>
      <c r="F34" s="610"/>
      <c r="G34" s="610"/>
      <c r="H34" s="610"/>
      <c r="I34" s="610"/>
      <c r="J34" s="610"/>
      <c r="K34" s="610"/>
      <c r="L34" s="610"/>
      <c r="M34" s="610"/>
      <c r="N34" s="610"/>
      <c r="O34" s="610"/>
      <c r="P34" s="610"/>
      <c r="Q34" s="610"/>
      <c r="R34" s="610"/>
      <c r="S34" s="610"/>
      <c r="T34" s="610"/>
      <c r="U34" s="610"/>
      <c r="V34" s="610"/>
      <c r="W34" s="610"/>
      <c r="X34" s="610"/>
      <c r="Y34" s="610"/>
      <c r="Z34" s="610"/>
      <c r="AA34" s="610"/>
      <c r="AB34" s="610"/>
      <c r="AC34" s="610"/>
      <c r="AD34" s="1045" t="s">
        <v>29</v>
      </c>
      <c r="AE34" s="1045"/>
      <c r="AF34" s="1045"/>
      <c r="AG34" s="2"/>
      <c r="AH34" s="610"/>
      <c r="AI34" s="610"/>
      <c r="AJ34" s="610"/>
      <c r="AK34" s="610"/>
      <c r="AL34" s="610"/>
      <c r="AM34" s="610"/>
      <c r="AN34" s="610"/>
      <c r="AO34" s="610"/>
      <c r="AP34" s="610"/>
      <c r="AQ34" s="610"/>
      <c r="AR34" s="610"/>
      <c r="AS34" s="610"/>
      <c r="AT34" s="610"/>
      <c r="AU34" s="610"/>
      <c r="AV34" s="610"/>
      <c r="AW34" s="610"/>
      <c r="AX34" s="610"/>
      <c r="AY34" s="610"/>
      <c r="AZ34" s="610"/>
      <c r="BA34" s="610"/>
      <c r="BB34" s="610"/>
      <c r="BC34" s="610"/>
      <c r="BD34" s="610"/>
      <c r="BE34" s="610"/>
      <c r="BF34" s="610"/>
    </row>
    <row r="35" spans="1:58" ht="18.600000000000001" customHeight="1">
      <c r="A35" s="1059" t="s">
        <v>67</v>
      </c>
      <c r="B35" s="1059"/>
      <c r="C35" s="6"/>
      <c r="D35" s="2"/>
      <c r="E35" s="609">
        <v>8.7738280992604096</v>
      </c>
      <c r="F35" s="610">
        <v>6.8045375213302481</v>
      </c>
      <c r="G35" s="610">
        <v>1.9692905779301768</v>
      </c>
      <c r="H35" s="610">
        <v>2.3430614179790732</v>
      </c>
      <c r="I35" s="610">
        <v>2.0938049506495515</v>
      </c>
      <c r="J35" s="610">
        <v>3.449439779509228E-2</v>
      </c>
      <c r="K35" s="610">
        <v>1.1280070353266212</v>
      </c>
      <c r="L35" s="610">
        <v>0.87055635402098064</v>
      </c>
      <c r="M35" s="610">
        <v>6.0747163506861317E-2</v>
      </c>
      <c r="N35" s="610">
        <v>0.24925646732951673</v>
      </c>
      <c r="O35" s="610">
        <v>8.3618352710530235E-3</v>
      </c>
      <c r="P35" s="610">
        <v>0.18093349397574857</v>
      </c>
      <c r="Q35" s="610">
        <v>5.7985017536113258E-2</v>
      </c>
      <c r="R35" s="610">
        <v>1.9761205466017136E-3</v>
      </c>
      <c r="S35" s="610">
        <v>2.2870430862018356</v>
      </c>
      <c r="T35" s="610">
        <v>1.109662985845733</v>
      </c>
      <c r="U35" s="610">
        <v>2.1541404344809164E-2</v>
      </c>
      <c r="V35" s="610">
        <v>0.53310214745457019</v>
      </c>
      <c r="W35" s="610">
        <v>0.52341317474506477</v>
      </c>
      <c r="X35" s="610">
        <v>3.1606259301287555E-2</v>
      </c>
      <c r="Y35" s="610">
        <v>1.1773801003561009</v>
      </c>
      <c r="Z35" s="610">
        <v>4.127541390516197E-2</v>
      </c>
      <c r="AA35" s="610">
        <v>0.7775127350659663</v>
      </c>
      <c r="AB35" s="610">
        <v>0.35045046548003511</v>
      </c>
      <c r="AC35" s="610">
        <v>8.1414859049378906E-3</v>
      </c>
      <c r="AD35" s="1059" t="s">
        <v>67</v>
      </c>
      <c r="AE35" s="1059"/>
      <c r="AF35" s="6"/>
      <c r="AG35" s="2"/>
      <c r="AH35" s="610">
        <v>1.690899264765398</v>
      </c>
      <c r="AI35" s="610">
        <v>1.5898870616312244</v>
      </c>
      <c r="AJ35" s="610">
        <v>4.3990084613050165E-2</v>
      </c>
      <c r="AK35" s="610">
        <v>0.86291330401961108</v>
      </c>
      <c r="AL35" s="610">
        <v>0.65357029026336089</v>
      </c>
      <c r="AM35" s="610">
        <v>2.9413382735198435E-2</v>
      </c>
      <c r="AN35" s="610">
        <v>0.10101220313417419</v>
      </c>
      <c r="AO35" s="610">
        <v>2.2364635622261686E-3</v>
      </c>
      <c r="AP35" s="610">
        <v>6.2647230135937607E-2</v>
      </c>
      <c r="AQ35" s="610">
        <v>3.5192726316681862E-2</v>
      </c>
      <c r="AR35" s="610">
        <v>9.3578311932855413E-4</v>
      </c>
      <c r="AS35" s="610">
        <v>2.1182196273907965</v>
      </c>
      <c r="AT35" s="610">
        <v>1.7941517650533698</v>
      </c>
      <c r="AU35" s="610">
        <v>3.6142620198486797E-2</v>
      </c>
      <c r="AV35" s="610">
        <v>0.93164866325845275</v>
      </c>
      <c r="AW35" s="610">
        <v>0.79126987603512455</v>
      </c>
      <c r="AX35" s="610">
        <v>3.5090605561304104E-2</v>
      </c>
      <c r="AY35" s="610">
        <v>0.32406786233742796</v>
      </c>
      <c r="AZ35" s="610">
        <v>4.8167438450568943E-3</v>
      </c>
      <c r="BA35" s="610">
        <v>0.14744239440126161</v>
      </c>
      <c r="BB35" s="610">
        <v>0.164328145774123</v>
      </c>
      <c r="BC35" s="610">
        <v>7.4805783169864326E-3</v>
      </c>
      <c r="BD35" s="610">
        <v>0.33460470292330752</v>
      </c>
      <c r="BE35" s="610">
        <v>0.21703075815034964</v>
      </c>
      <c r="BF35" s="610">
        <v>0.11757394477295766</v>
      </c>
    </row>
    <row r="36" spans="1:58" ht="18.600000000000001" customHeight="1">
      <c r="A36" s="7"/>
      <c r="B36" s="102" t="s">
        <v>30</v>
      </c>
      <c r="C36" s="7"/>
      <c r="D36" s="2"/>
      <c r="E36" s="609">
        <v>13.445535506283044</v>
      </c>
      <c r="F36" s="610">
        <v>10.5998355295728</v>
      </c>
      <c r="G36" s="610">
        <v>2.8456999767102538</v>
      </c>
      <c r="H36" s="610">
        <v>4.5565751477778837</v>
      </c>
      <c r="I36" s="610">
        <v>4.0635270435916837</v>
      </c>
      <c r="J36" s="610">
        <v>6.8486927927567567E-2</v>
      </c>
      <c r="K36" s="610">
        <v>2.197323259635318</v>
      </c>
      <c r="L36" s="610">
        <v>1.690601805780396</v>
      </c>
      <c r="M36" s="610">
        <v>0.10711505024840325</v>
      </c>
      <c r="N36" s="610">
        <v>0.49304810418619821</v>
      </c>
      <c r="O36" s="610">
        <v>1.9255695584443632E-2</v>
      </c>
      <c r="P36" s="610">
        <v>0.35641260465158292</v>
      </c>
      <c r="Q36" s="610">
        <v>0.11483197632645943</v>
      </c>
      <c r="R36" s="610">
        <v>2.5478276237120433E-3</v>
      </c>
      <c r="S36" s="610">
        <v>3.6792478543121776</v>
      </c>
      <c r="T36" s="610">
        <v>1.8693534417197017</v>
      </c>
      <c r="U36" s="610">
        <v>3.7171464387681215E-2</v>
      </c>
      <c r="V36" s="610">
        <v>0.88548477952100624</v>
      </c>
      <c r="W36" s="610">
        <v>0.88529472219232952</v>
      </c>
      <c r="X36" s="610">
        <v>6.1402475618686732E-2</v>
      </c>
      <c r="Y36" s="610">
        <v>1.8098944125924679</v>
      </c>
      <c r="Z36" s="610">
        <v>4.9162222148210512E-2</v>
      </c>
      <c r="AA36" s="610">
        <v>1.1776570832783582</v>
      </c>
      <c r="AB36" s="610">
        <v>0.56540397685312049</v>
      </c>
      <c r="AC36" s="610">
        <v>1.767113031277898E-2</v>
      </c>
      <c r="AD36" s="7"/>
      <c r="AE36" s="102" t="s">
        <v>30</v>
      </c>
      <c r="AF36" s="7"/>
      <c r="AG36" s="2"/>
      <c r="AH36" s="610">
        <v>2.5149764243757797</v>
      </c>
      <c r="AI36" s="610">
        <v>2.3750740634163341</v>
      </c>
      <c r="AJ36" s="610">
        <v>6.856236776103751E-2</v>
      </c>
      <c r="AK36" s="610">
        <v>1.3241681306480126</v>
      </c>
      <c r="AL36" s="610">
        <v>0.94663050198930643</v>
      </c>
      <c r="AM36" s="610">
        <v>3.5713063017976616E-2</v>
      </c>
      <c r="AN36" s="610">
        <v>0.1399023609594455</v>
      </c>
      <c r="AO36" s="610">
        <v>4.1920666207597443E-3</v>
      </c>
      <c r="AP36" s="610">
        <v>9.7306844997850361E-2</v>
      </c>
      <c r="AQ36" s="610">
        <v>3.6943290809298424E-2</v>
      </c>
      <c r="AR36" s="610">
        <v>1.4601585315369462E-3</v>
      </c>
      <c r="AS36" s="610">
        <v>2.5547161288498859</v>
      </c>
      <c r="AT36" s="610">
        <v>2.1829992320619351</v>
      </c>
      <c r="AU36" s="610">
        <v>3.5973937955931137E-2</v>
      </c>
      <c r="AV36" s="610">
        <v>1.2048282522689238</v>
      </c>
      <c r="AW36" s="610">
        <v>0.89905503530373454</v>
      </c>
      <c r="AX36" s="610">
        <v>4.3142006533345899E-2</v>
      </c>
      <c r="AY36" s="610">
        <v>0.37171689678795089</v>
      </c>
      <c r="AZ36" s="610">
        <v>7.9692096107096787E-3</v>
      </c>
      <c r="BA36" s="610">
        <v>0.16074057160006841</v>
      </c>
      <c r="BB36" s="610">
        <v>0.19628055077085416</v>
      </c>
      <c r="BC36" s="610">
        <v>6.7265648063185267E-3</v>
      </c>
      <c r="BD36" s="610">
        <v>0.14001995096733469</v>
      </c>
      <c r="BE36" s="610">
        <v>0.10888174878314365</v>
      </c>
      <c r="BF36" s="610">
        <v>3.11382021841911E-2</v>
      </c>
    </row>
    <row r="37" spans="1:58" ht="18.600000000000001" customHeight="1">
      <c r="A37" s="190"/>
      <c r="B37" s="190" t="s">
        <v>898</v>
      </c>
      <c r="C37" s="190"/>
      <c r="D37" s="191"/>
      <c r="E37" s="609">
        <v>10.55551807430945</v>
      </c>
      <c r="F37" s="610">
        <v>8.5079313890188093</v>
      </c>
      <c r="G37" s="610">
        <v>2.0475866852906401</v>
      </c>
      <c r="H37" s="610">
        <v>2.7457549369471277</v>
      </c>
      <c r="I37" s="610">
        <v>2.4934550029307148</v>
      </c>
      <c r="J37" s="610">
        <v>2.5497551398209212E-2</v>
      </c>
      <c r="K37" s="610">
        <v>1.264214414456752</v>
      </c>
      <c r="L37" s="610">
        <v>1.1043800561463839</v>
      </c>
      <c r="M37" s="610">
        <v>9.9362980929369182E-2</v>
      </c>
      <c r="N37" s="610">
        <v>0.25229993401641354</v>
      </c>
      <c r="O37" s="610">
        <v>5.0932320441275675E-3</v>
      </c>
      <c r="P37" s="610">
        <v>0.1771615882189278</v>
      </c>
      <c r="Q37" s="610">
        <v>6.6246771271739016E-2</v>
      </c>
      <c r="R37" s="610">
        <v>3.7983424816191613E-3</v>
      </c>
      <c r="S37" s="610">
        <v>2.759351755078419</v>
      </c>
      <c r="T37" s="610">
        <v>1.321579846420478</v>
      </c>
      <c r="U37" s="610">
        <v>1.6142955741114799E-2</v>
      </c>
      <c r="V37" s="610">
        <v>0.59555753998973437</v>
      </c>
      <c r="W37" s="610">
        <v>0.6914893038022677</v>
      </c>
      <c r="X37" s="610">
        <v>1.8390046887361334E-2</v>
      </c>
      <c r="Y37" s="610">
        <v>1.4377719086579417</v>
      </c>
      <c r="Z37" s="610">
        <v>3.5425037466387269E-2</v>
      </c>
      <c r="AA37" s="610">
        <v>1.004395002414662</v>
      </c>
      <c r="AB37" s="610">
        <v>0.38342033085847499</v>
      </c>
      <c r="AC37" s="610">
        <v>1.4531537918417331E-2</v>
      </c>
      <c r="AD37" s="190"/>
      <c r="AE37" s="190" t="s">
        <v>898</v>
      </c>
      <c r="AF37" s="190"/>
      <c r="AG37" s="191"/>
      <c r="AH37" s="610">
        <v>2.084719040420596</v>
      </c>
      <c r="AI37" s="610">
        <v>1.9940893317338515</v>
      </c>
      <c r="AJ37" s="610">
        <v>1.1962312679260411E-2</v>
      </c>
      <c r="AK37" s="610">
        <v>1.1656877126955605</v>
      </c>
      <c r="AL37" s="610">
        <v>0.79421055682209341</v>
      </c>
      <c r="AM37" s="610">
        <v>2.2228749536939308E-2</v>
      </c>
      <c r="AN37" s="610">
        <v>9.0629708686744359E-2</v>
      </c>
      <c r="AO37" s="610">
        <v>3.0214088397366935E-3</v>
      </c>
      <c r="AP37" s="610">
        <v>4.930311417748335E-2</v>
      </c>
      <c r="AQ37" s="610">
        <v>3.8305185669524337E-2</v>
      </c>
      <c r="AR37" s="610">
        <v>0</v>
      </c>
      <c r="AS37" s="610">
        <v>2.8741374878787957</v>
      </c>
      <c r="AT37" s="610">
        <v>2.6340873973585062</v>
      </c>
      <c r="AU37" s="610">
        <v>2.445752947315364E-2</v>
      </c>
      <c r="AV37" s="610">
        <v>1.3968199883919703</v>
      </c>
      <c r="AW37" s="610">
        <v>1.1894155421978223</v>
      </c>
      <c r="AX37" s="610">
        <v>2.3394337295559436E-2</v>
      </c>
      <c r="AY37" s="610">
        <v>0.24005009052028928</v>
      </c>
      <c r="AZ37" s="610">
        <v>3.5158210291275313E-3</v>
      </c>
      <c r="BA37" s="610">
        <v>0.12727960376400677</v>
      </c>
      <c r="BB37" s="610">
        <v>0.10925466572715496</v>
      </c>
      <c r="BC37" s="610">
        <v>0</v>
      </c>
      <c r="BD37" s="610">
        <v>9.1554853984510992E-2</v>
      </c>
      <c r="BE37" s="610">
        <v>6.4719810575257775E-2</v>
      </c>
      <c r="BF37" s="610">
        <v>2.6835043409253221E-2</v>
      </c>
    </row>
    <row r="38" spans="1:58" ht="18.600000000000001" customHeight="1">
      <c r="A38" s="190"/>
      <c r="B38" s="190" t="s">
        <v>899</v>
      </c>
      <c r="C38" s="190"/>
      <c r="D38" s="191"/>
      <c r="E38" s="609">
        <v>30.969168163379347</v>
      </c>
      <c r="F38" s="610">
        <v>24.551839204023857</v>
      </c>
      <c r="G38" s="610">
        <v>6.4173289593555136</v>
      </c>
      <c r="H38" s="610">
        <v>13.771330684450692</v>
      </c>
      <c r="I38" s="610">
        <v>12.181296544645109</v>
      </c>
      <c r="J38" s="610">
        <v>0.23642949168345084</v>
      </c>
      <c r="K38" s="610">
        <v>6.8242837747039555</v>
      </c>
      <c r="L38" s="610">
        <v>4.8791402783985216</v>
      </c>
      <c r="M38" s="610">
        <v>0.24144299985919049</v>
      </c>
      <c r="N38" s="610">
        <v>1.5900341398055815</v>
      </c>
      <c r="O38" s="610">
        <v>6.4464361358144651E-2</v>
      </c>
      <c r="P38" s="610">
        <v>1.143768004263326</v>
      </c>
      <c r="Q38" s="610">
        <v>0.37516054202916138</v>
      </c>
      <c r="R38" s="610">
        <v>6.6412321549489881E-3</v>
      </c>
      <c r="S38" s="610">
        <v>9.0920026399582241</v>
      </c>
      <c r="T38" s="610">
        <v>4.9108038560872656</v>
      </c>
      <c r="U38" s="610">
        <v>0.11848211501515775</v>
      </c>
      <c r="V38" s="610">
        <v>2.3426526965320695</v>
      </c>
      <c r="W38" s="610">
        <v>2.2360418387782337</v>
      </c>
      <c r="X38" s="610">
        <v>0.21362720576180641</v>
      </c>
      <c r="Y38" s="610">
        <v>4.1811987838709532</v>
      </c>
      <c r="Z38" s="610">
        <v>0.10045172033354371</v>
      </c>
      <c r="AA38" s="610">
        <v>2.703293774170028</v>
      </c>
      <c r="AB38" s="610">
        <v>1.3233242200486637</v>
      </c>
      <c r="AC38" s="610">
        <v>5.4129069318716971E-2</v>
      </c>
      <c r="AD38" s="190"/>
      <c r="AE38" s="190" t="s">
        <v>899</v>
      </c>
      <c r="AF38" s="190"/>
      <c r="AG38" s="191"/>
      <c r="AH38" s="610">
        <v>5.4291504376352293</v>
      </c>
      <c r="AI38" s="610">
        <v>5.0740140904702731</v>
      </c>
      <c r="AJ38" s="610">
        <v>0.2626538908778196</v>
      </c>
      <c r="AK38" s="610">
        <v>2.8537968202857842</v>
      </c>
      <c r="AL38" s="610">
        <v>1.8987421590342255</v>
      </c>
      <c r="AM38" s="610">
        <v>5.8821220272442153E-2</v>
      </c>
      <c r="AN38" s="610">
        <v>0.35513634716495701</v>
      </c>
      <c r="AO38" s="610">
        <v>5.2988554427784483E-3</v>
      </c>
      <c r="AP38" s="610">
        <v>0.29840326822427576</v>
      </c>
      <c r="AQ38" s="610">
        <v>4.451038571933897E-2</v>
      </c>
      <c r="AR38" s="610">
        <v>6.9238377785638397E-3</v>
      </c>
      <c r="AS38" s="610">
        <v>2.6766844013352209</v>
      </c>
      <c r="AT38" s="610">
        <v>2.3857247128211965</v>
      </c>
      <c r="AU38" s="610">
        <v>4.6008194556798498E-2</v>
      </c>
      <c r="AV38" s="610">
        <v>1.3849950259927248</v>
      </c>
      <c r="AW38" s="610">
        <v>0.87106028086054321</v>
      </c>
      <c r="AX38" s="610">
        <v>8.3661211411129588E-2</v>
      </c>
      <c r="AY38" s="610">
        <v>0.29095968851402476</v>
      </c>
      <c r="AZ38" s="610">
        <v>1.3298164622321028E-2</v>
      </c>
      <c r="BA38" s="610">
        <v>0.11819262184529376</v>
      </c>
      <c r="BB38" s="610">
        <v>0.13615086643089105</v>
      </c>
      <c r="BC38" s="610">
        <v>2.3318035615518911E-2</v>
      </c>
      <c r="BD38" s="611">
        <v>0</v>
      </c>
      <c r="BE38" s="611">
        <v>0</v>
      </c>
      <c r="BF38" s="611">
        <v>0</v>
      </c>
    </row>
    <row r="39" spans="1:58" ht="18.600000000000001" customHeight="1">
      <c r="A39" s="190"/>
      <c r="B39" s="190" t="s">
        <v>900</v>
      </c>
      <c r="C39" s="190"/>
      <c r="D39" s="191"/>
      <c r="E39" s="609">
        <v>7.2426183394783621</v>
      </c>
      <c r="F39" s="610">
        <v>5.6041728189698841</v>
      </c>
      <c r="G39" s="610">
        <v>1.6384455205084776</v>
      </c>
      <c r="H39" s="610">
        <v>1.8464557246874345</v>
      </c>
      <c r="I39" s="610">
        <v>1.6956726661318628</v>
      </c>
      <c r="J39" s="610">
        <v>3.4081104400729811E-2</v>
      </c>
      <c r="K39" s="610">
        <v>0.8574794149031022</v>
      </c>
      <c r="L39" s="610">
        <v>0.75384669455065612</v>
      </c>
      <c r="M39" s="610">
        <v>5.0265452277375479E-2</v>
      </c>
      <c r="N39" s="610">
        <v>0.15078305855557245</v>
      </c>
      <c r="O39" s="610">
        <v>1.2536162138490625E-2</v>
      </c>
      <c r="P39" s="610">
        <v>0.12568988914466103</v>
      </c>
      <c r="Q39" s="610">
        <v>1.2557007272420808E-2</v>
      </c>
      <c r="R39" s="611">
        <v>0</v>
      </c>
      <c r="S39" s="610">
        <v>2.1271307615458737</v>
      </c>
      <c r="T39" s="610">
        <v>1.0013328216815782</v>
      </c>
      <c r="U39" s="610">
        <v>2.650992266829685E-2</v>
      </c>
      <c r="V39" s="610">
        <v>0.52699267839585395</v>
      </c>
      <c r="W39" s="610">
        <v>0.42481704680526483</v>
      </c>
      <c r="X39" s="610">
        <v>2.3013173812163352E-2</v>
      </c>
      <c r="Y39" s="610">
        <v>1.1257979398642946</v>
      </c>
      <c r="Z39" s="610">
        <v>3.9251818132866996E-2</v>
      </c>
      <c r="AA39" s="610">
        <v>0.73642051197446667</v>
      </c>
      <c r="AB39" s="610">
        <v>0.34431938767462883</v>
      </c>
      <c r="AC39" s="610">
        <v>5.8062220823319813E-3</v>
      </c>
      <c r="AD39" s="190"/>
      <c r="AE39" s="190" t="s">
        <v>900</v>
      </c>
      <c r="AF39" s="190"/>
      <c r="AG39" s="191"/>
      <c r="AH39" s="610">
        <v>1.6234423994412033</v>
      </c>
      <c r="AI39" s="610">
        <v>1.5457617982739444</v>
      </c>
      <c r="AJ39" s="610">
        <v>2.1219030731781611E-2</v>
      </c>
      <c r="AK39" s="610">
        <v>0.75562899589206001</v>
      </c>
      <c r="AL39" s="610">
        <v>0.729483229588757</v>
      </c>
      <c r="AM39" s="610">
        <v>3.9430542061346809E-2</v>
      </c>
      <c r="AN39" s="610">
        <v>7.7680601167258681E-2</v>
      </c>
      <c r="AO39" s="610">
        <v>8.6281276963872885E-4</v>
      </c>
      <c r="AP39" s="610">
        <v>5.2955133736576988E-2</v>
      </c>
      <c r="AQ39" s="610">
        <v>2.3862654661042947E-2</v>
      </c>
      <c r="AR39" s="611">
        <v>0</v>
      </c>
      <c r="AS39" s="610">
        <v>1.4608396675706616</v>
      </c>
      <c r="AT39" s="610">
        <v>1.2264831841662838</v>
      </c>
      <c r="AU39" s="610">
        <v>3.3698442010076442E-2</v>
      </c>
      <c r="AV39" s="610">
        <v>0.69669576360641383</v>
      </c>
      <c r="AW39" s="610">
        <v>0.44480092505078256</v>
      </c>
      <c r="AX39" s="610">
        <v>5.1288053499011346E-2</v>
      </c>
      <c r="AY39" s="610">
        <v>0.23435648340437809</v>
      </c>
      <c r="AZ39" s="611">
        <v>0</v>
      </c>
      <c r="BA39" s="610">
        <v>0.17184690875597552</v>
      </c>
      <c r="BB39" s="610">
        <v>5.8885761468896423E-2</v>
      </c>
      <c r="BC39" s="610">
        <v>3.6238131795061006E-3</v>
      </c>
      <c r="BD39" s="610">
        <v>0.18474978623318788</v>
      </c>
      <c r="BE39" s="610">
        <v>0.13492234871621323</v>
      </c>
      <c r="BF39" s="610">
        <v>4.9827437516974639E-2</v>
      </c>
    </row>
    <row r="40" spans="1:58" ht="18.600000000000001" customHeight="1">
      <c r="A40" s="190"/>
      <c r="B40" s="190" t="s">
        <v>31</v>
      </c>
      <c r="C40" s="190"/>
      <c r="D40" s="191"/>
      <c r="E40" s="609">
        <v>8.0522817658991954</v>
      </c>
      <c r="F40" s="610">
        <v>6.1045757897444206</v>
      </c>
      <c r="G40" s="610">
        <v>1.9477059761547761</v>
      </c>
      <c r="H40" s="610">
        <v>1.5352981225072233</v>
      </c>
      <c r="I40" s="610">
        <v>1.3515734409007747</v>
      </c>
      <c r="J40" s="610">
        <v>1.0948691980532846E-2</v>
      </c>
      <c r="K40" s="610">
        <v>0.68895892096336664</v>
      </c>
      <c r="L40" s="610">
        <v>0.59445883620995632</v>
      </c>
      <c r="M40" s="610">
        <v>5.7206991746919372E-2</v>
      </c>
      <c r="N40" s="610">
        <v>0.18372468160644828</v>
      </c>
      <c r="O40" s="610">
        <v>4.4506150745069386E-3</v>
      </c>
      <c r="P40" s="610">
        <v>0.1276258607461935</v>
      </c>
      <c r="Q40" s="610">
        <v>5.1648205785747851E-2</v>
      </c>
      <c r="R40" s="611">
        <v>0</v>
      </c>
      <c r="S40" s="610">
        <v>1.6882769081957143</v>
      </c>
      <c r="T40" s="610">
        <v>0.78457937032913461</v>
      </c>
      <c r="U40" s="610">
        <v>3.6688619106189741E-3</v>
      </c>
      <c r="V40" s="610">
        <v>0.34306149906075534</v>
      </c>
      <c r="W40" s="610">
        <v>0.41651796634633342</v>
      </c>
      <c r="X40" s="610">
        <v>2.1331043011427225E-2</v>
      </c>
      <c r="Y40" s="610">
        <v>0.90369753786657958</v>
      </c>
      <c r="Z40" s="610">
        <v>3.1750588599918028E-2</v>
      </c>
      <c r="AA40" s="610">
        <v>0.51427101422343047</v>
      </c>
      <c r="AB40" s="610">
        <v>0.35578832340002953</v>
      </c>
      <c r="AC40" s="610">
        <v>1.8876116432015512E-3</v>
      </c>
      <c r="AD40" s="190"/>
      <c r="AE40" s="190" t="s">
        <v>31</v>
      </c>
      <c r="AF40" s="190"/>
      <c r="AG40" s="191"/>
      <c r="AH40" s="610">
        <v>1.4180977644328745</v>
      </c>
      <c r="AI40" s="610">
        <v>1.3412394002490649</v>
      </c>
      <c r="AJ40" s="610">
        <v>1.8053249810758031E-2</v>
      </c>
      <c r="AK40" s="610">
        <v>0.76461191916959959</v>
      </c>
      <c r="AL40" s="610">
        <v>0.52978771527545865</v>
      </c>
      <c r="AM40" s="610">
        <v>2.8786515993248402E-2</v>
      </c>
      <c r="AN40" s="610">
        <v>7.6858364183809341E-2</v>
      </c>
      <c r="AO40" s="610">
        <v>7.9631160970033456E-3</v>
      </c>
      <c r="AP40" s="610">
        <v>2.724268807496627E-2</v>
      </c>
      <c r="AQ40" s="610">
        <v>4.1652560011839729E-2</v>
      </c>
      <c r="AR40" s="611">
        <v>0</v>
      </c>
      <c r="AS40" s="610">
        <v>3.1346232442517414</v>
      </c>
      <c r="AT40" s="610">
        <v>2.3959847551317042</v>
      </c>
      <c r="AU40" s="610">
        <v>4.3770218449296183E-2</v>
      </c>
      <c r="AV40" s="610">
        <v>1.3143290279180309</v>
      </c>
      <c r="AW40" s="610">
        <v>1.0132907467552146</v>
      </c>
      <c r="AX40" s="610">
        <v>2.4594762009162663E-2</v>
      </c>
      <c r="AY40" s="610">
        <v>0.73863848912003771</v>
      </c>
      <c r="AZ40" s="610">
        <v>1.6725372104152092E-2</v>
      </c>
      <c r="BA40" s="610">
        <v>0.22757323653857098</v>
      </c>
      <c r="BB40" s="610">
        <v>0.49053663372365658</v>
      </c>
      <c r="BC40" s="611">
        <v>3.8032467536581165E-3</v>
      </c>
      <c r="BD40" s="610">
        <v>0.27598572651164105</v>
      </c>
      <c r="BE40" s="610">
        <v>0.23119882313374018</v>
      </c>
      <c r="BF40" s="610">
        <v>4.4786903377900901E-2</v>
      </c>
    </row>
    <row r="41" spans="1:58" ht="18.600000000000001" customHeight="1">
      <c r="A41" s="190"/>
      <c r="B41" s="102" t="s">
        <v>32</v>
      </c>
      <c r="C41" s="190"/>
      <c r="D41" s="191"/>
      <c r="E41" s="609">
        <v>6.4405990548653413</v>
      </c>
      <c r="F41" s="610">
        <v>4.8669071244172466</v>
      </c>
      <c r="G41" s="610">
        <v>1.5736919304480939</v>
      </c>
      <c r="H41" s="610">
        <v>1.3987903710205252</v>
      </c>
      <c r="I41" s="610">
        <v>1.2504413117491364</v>
      </c>
      <c r="J41" s="610">
        <v>1.7925677079709278E-2</v>
      </c>
      <c r="K41" s="610">
        <v>0.70155138465021849</v>
      </c>
      <c r="L41" s="610">
        <v>0.49384729990359494</v>
      </c>
      <c r="M41" s="610">
        <v>3.71169501156106E-2</v>
      </c>
      <c r="N41" s="610">
        <v>0.148349059271388</v>
      </c>
      <c r="O41" s="610">
        <v>3.884771062443644E-3</v>
      </c>
      <c r="P41" s="610">
        <v>0.11638423689012742</v>
      </c>
      <c r="Q41" s="610">
        <v>2.4621833186417013E-2</v>
      </c>
      <c r="R41" s="611">
        <v>3.4582181323999589E-3</v>
      </c>
      <c r="S41" s="610">
        <v>1.6809750242666872</v>
      </c>
      <c r="T41" s="610">
        <v>0.76365437365325239</v>
      </c>
      <c r="U41" s="610">
        <v>1.2663042850578263E-2</v>
      </c>
      <c r="V41" s="610">
        <v>0.35446466572652674</v>
      </c>
      <c r="W41" s="610">
        <v>0.38032557368072878</v>
      </c>
      <c r="X41" s="610">
        <v>1.6201091395418289E-2</v>
      </c>
      <c r="Y41" s="610">
        <v>0.91732065061343349</v>
      </c>
      <c r="Z41" s="610">
        <v>2.6186067216915587E-2</v>
      </c>
      <c r="AA41" s="610">
        <v>0.62216739792726727</v>
      </c>
      <c r="AB41" s="610">
        <v>0.26614253591811105</v>
      </c>
      <c r="AC41" s="610">
        <v>2.8246495511396164E-3</v>
      </c>
      <c r="AD41" s="190"/>
      <c r="AE41" s="102" t="s">
        <v>32</v>
      </c>
      <c r="AF41" s="190"/>
      <c r="AG41" s="191"/>
      <c r="AH41" s="610">
        <v>1.0457274539011063</v>
      </c>
      <c r="AI41" s="610">
        <v>0.98406205136061398</v>
      </c>
      <c r="AJ41" s="610">
        <v>3.5008434479133689E-2</v>
      </c>
      <c r="AK41" s="610">
        <v>0.45564159965017453</v>
      </c>
      <c r="AL41" s="610">
        <v>0.46302712864150142</v>
      </c>
      <c r="AM41" s="610">
        <v>3.0384888589803472E-2</v>
      </c>
      <c r="AN41" s="610">
        <v>6.166540254049252E-2</v>
      </c>
      <c r="AO41" s="610">
        <v>1.32508833861604E-3</v>
      </c>
      <c r="AP41" s="610">
        <v>3.6652968026571545E-2</v>
      </c>
      <c r="AQ41" s="610">
        <v>2.3157310862175779E-2</v>
      </c>
      <c r="AR41" s="611">
        <v>5.3003531312913958E-4</v>
      </c>
      <c r="AS41" s="610">
        <v>1.9432402559168127</v>
      </c>
      <c r="AT41" s="610">
        <v>1.6401876955239738</v>
      </c>
      <c r="AU41" s="610">
        <v>3.750493115973557E-2</v>
      </c>
      <c r="AV41" s="610">
        <v>0.7253526181081672</v>
      </c>
      <c r="AW41" s="610">
        <v>0.84436586741481023</v>
      </c>
      <c r="AX41" s="610">
        <v>3.2964278841259395E-2</v>
      </c>
      <c r="AY41" s="610">
        <v>0.30305256039283923</v>
      </c>
      <c r="AZ41" s="610">
        <v>5.9029613343588479E-3</v>
      </c>
      <c r="BA41" s="610">
        <v>0.11496044234921704</v>
      </c>
      <c r="BB41" s="610">
        <v>0.17831419600280432</v>
      </c>
      <c r="BC41" s="610">
        <v>3.8749607064590117E-3</v>
      </c>
      <c r="BD41" s="610">
        <v>0.37186594976021825</v>
      </c>
      <c r="BE41" s="610">
        <v>0.22856169213027949</v>
      </c>
      <c r="BF41" s="610">
        <v>0.14330425762993876</v>
      </c>
    </row>
    <row r="42" spans="1:58" ht="18.600000000000001" customHeight="1">
      <c r="A42" s="190"/>
      <c r="B42" s="190" t="s">
        <v>901</v>
      </c>
      <c r="C42" s="190"/>
      <c r="D42" s="191"/>
      <c r="E42" s="609">
        <v>7.5857736586919726</v>
      </c>
      <c r="F42" s="610">
        <v>5.6521843097014388</v>
      </c>
      <c r="G42" s="610">
        <v>1.9335893489905283</v>
      </c>
      <c r="H42" s="610">
        <v>2.1081731019633425</v>
      </c>
      <c r="I42" s="610">
        <v>1.923076437266555</v>
      </c>
      <c r="J42" s="610">
        <v>3.5559111670346533E-2</v>
      </c>
      <c r="K42" s="610">
        <v>1.0969063487970521</v>
      </c>
      <c r="L42" s="610">
        <v>0.74383914902057202</v>
      </c>
      <c r="M42" s="610">
        <v>4.6771827778584144E-2</v>
      </c>
      <c r="N42" s="610">
        <v>0.18509666469678618</v>
      </c>
      <c r="O42" s="610">
        <v>7.7778918783807044E-3</v>
      </c>
      <c r="P42" s="610">
        <v>0.13828872024006145</v>
      </c>
      <c r="Q42" s="610">
        <v>3.2846893090943984E-2</v>
      </c>
      <c r="R42" s="611">
        <v>6.1831594874000757E-3</v>
      </c>
      <c r="S42" s="610">
        <v>2.3825262666498759</v>
      </c>
      <c r="T42" s="610">
        <v>1.0474177126668569</v>
      </c>
      <c r="U42" s="610">
        <v>2.4537392426952982E-2</v>
      </c>
      <c r="V42" s="610">
        <v>0.44344884638437376</v>
      </c>
      <c r="W42" s="610">
        <v>0.55317699503963869</v>
      </c>
      <c r="X42" s="610">
        <v>2.6254478815892331E-2</v>
      </c>
      <c r="Y42" s="610">
        <v>1.3351085539830165</v>
      </c>
      <c r="Z42" s="610">
        <v>4.1378572674554921E-2</v>
      </c>
      <c r="AA42" s="610">
        <v>0.89114570283038741</v>
      </c>
      <c r="AB42" s="610">
        <v>0.39883369244950712</v>
      </c>
      <c r="AC42" s="610">
        <v>3.7505860285672148E-3</v>
      </c>
      <c r="AD42" s="190"/>
      <c r="AE42" s="190" t="s">
        <v>901</v>
      </c>
      <c r="AF42" s="190"/>
      <c r="AG42" s="191"/>
      <c r="AH42" s="610">
        <v>1.3041244006230535</v>
      </c>
      <c r="AI42" s="610">
        <v>1.2100612672272772</v>
      </c>
      <c r="AJ42" s="610">
        <v>7.3242680582811762E-2</v>
      </c>
      <c r="AK42" s="610">
        <v>0.5760461760439517</v>
      </c>
      <c r="AL42" s="610">
        <v>0.50264588062354143</v>
      </c>
      <c r="AM42" s="610">
        <v>5.8126529976972457E-2</v>
      </c>
      <c r="AN42" s="610">
        <v>9.4063133395776183E-2</v>
      </c>
      <c r="AO42" s="610">
        <v>2.8129395214254111E-3</v>
      </c>
      <c r="AP42" s="610">
        <v>6.606771828633301E-2</v>
      </c>
      <c r="AQ42" s="610">
        <v>2.4057299826823419E-2</v>
      </c>
      <c r="AR42" s="611">
        <v>1.1251757611943428E-3</v>
      </c>
      <c r="AS42" s="610">
        <v>1.5806869228086604</v>
      </c>
      <c r="AT42" s="610">
        <v>1.3228073439517318</v>
      </c>
      <c r="AU42" s="610">
        <v>3.6635440941689475E-2</v>
      </c>
      <c r="AV42" s="610">
        <v>0.58865219479527287</v>
      </c>
      <c r="AW42" s="610">
        <v>0.63908226824042358</v>
      </c>
      <c r="AX42" s="610">
        <v>5.843743997434668E-2</v>
      </c>
      <c r="AY42" s="610">
        <v>0.25787957885692825</v>
      </c>
      <c r="AZ42" s="610">
        <v>4.2780121140704669E-3</v>
      </c>
      <c r="BA42" s="610">
        <v>0.12647823457195859</v>
      </c>
      <c r="BB42" s="610">
        <v>0.1188974427735528</v>
      </c>
      <c r="BC42" s="610">
        <v>8.2258893973464354E-3</v>
      </c>
      <c r="BD42" s="610">
        <v>0.21026296664703842</v>
      </c>
      <c r="BE42" s="610">
        <v>0.14882154858901731</v>
      </c>
      <c r="BF42" s="610">
        <v>6.1441418058021099E-2</v>
      </c>
    </row>
    <row r="43" spans="1:58" ht="18.600000000000001" customHeight="1">
      <c r="A43" s="190"/>
      <c r="B43" s="190" t="s">
        <v>902</v>
      </c>
      <c r="C43" s="190"/>
      <c r="D43" s="191"/>
      <c r="E43" s="609">
        <v>5.420700337344007</v>
      </c>
      <c r="F43" s="610">
        <v>4.1675350011673418</v>
      </c>
      <c r="G43" s="610">
        <v>1.2531653361766704</v>
      </c>
      <c r="H43" s="610">
        <v>0.76701026071874956</v>
      </c>
      <c r="I43" s="610">
        <v>0.65138881828422457</v>
      </c>
      <c r="J43" s="610">
        <v>2.2212445290811082E-3</v>
      </c>
      <c r="K43" s="610">
        <v>0.34944610782022295</v>
      </c>
      <c r="L43" s="610">
        <v>0.27120320226711314</v>
      </c>
      <c r="M43" s="610">
        <v>2.8518263667807586E-2</v>
      </c>
      <c r="N43" s="610">
        <v>0.1156214424345253</v>
      </c>
      <c r="O43" s="610">
        <v>4.1753653413496584E-4</v>
      </c>
      <c r="P43" s="610">
        <v>9.6875985133657763E-2</v>
      </c>
      <c r="Q43" s="610">
        <v>1.7296550194520227E-2</v>
      </c>
      <c r="R43" s="611">
        <v>1.0313705722123021E-3</v>
      </c>
      <c r="S43" s="610">
        <v>1.0561696801809655</v>
      </c>
      <c r="T43" s="610">
        <v>0.51093320382248442</v>
      </c>
      <c r="U43" s="610">
        <v>2.087682670674829E-3</v>
      </c>
      <c r="V43" s="610">
        <v>0.27521487147736523</v>
      </c>
      <c r="W43" s="610">
        <v>0.2263831596797424</v>
      </c>
      <c r="X43" s="610">
        <v>7.2474899947020431E-3</v>
      </c>
      <c r="Y43" s="610">
        <v>0.54523647635848194</v>
      </c>
      <c r="Z43" s="610">
        <v>1.2655539400103888E-2</v>
      </c>
      <c r="AA43" s="610">
        <v>0.38261385972001299</v>
      </c>
      <c r="AB43" s="610">
        <v>0.14796707173947671</v>
      </c>
      <c r="AC43" s="610">
        <v>2.000005498888513E-3</v>
      </c>
      <c r="AD43" s="190"/>
      <c r="AE43" s="190" t="s">
        <v>902</v>
      </c>
      <c r="AF43" s="190"/>
      <c r="AG43" s="191"/>
      <c r="AH43" s="610">
        <v>0.81559773071957131</v>
      </c>
      <c r="AI43" s="610">
        <v>0.78278592311516437</v>
      </c>
      <c r="AJ43" s="610">
        <v>9.5680738555843517E-4</v>
      </c>
      <c r="AK43" s="610">
        <v>0.34840863042664061</v>
      </c>
      <c r="AL43" s="610">
        <v>0.42774245309835163</v>
      </c>
      <c r="AM43" s="610">
        <v>5.678032204613802E-3</v>
      </c>
      <c r="AN43" s="610">
        <v>3.2811807604406974E-2</v>
      </c>
      <c r="AO43" s="611">
        <v>0</v>
      </c>
      <c r="AP43" s="610">
        <v>1.0456031798772143E-2</v>
      </c>
      <c r="AQ43" s="610">
        <v>2.2355775805634831E-2</v>
      </c>
      <c r="AR43" s="611">
        <v>0</v>
      </c>
      <c r="AS43" s="610">
        <v>2.2661322221152558</v>
      </c>
      <c r="AT43" s="610">
        <v>1.9228483591934011</v>
      </c>
      <c r="AU43" s="610">
        <v>3.8279303867023565E-2</v>
      </c>
      <c r="AV43" s="610">
        <v>0.84709875704241566</v>
      </c>
      <c r="AW43" s="610">
        <v>1.0271925550015923</v>
      </c>
      <c r="AX43" s="610">
        <v>1.0277743282369434E-2</v>
      </c>
      <c r="AY43" s="610">
        <v>0.34328386292185281</v>
      </c>
      <c r="AZ43" s="610">
        <v>7.3501499292435175E-3</v>
      </c>
      <c r="BA43" s="610">
        <v>0.10470263408364923</v>
      </c>
      <c r="BB43" s="610">
        <v>0.23123107890896019</v>
      </c>
      <c r="BC43" s="611">
        <v>0</v>
      </c>
      <c r="BD43" s="610">
        <v>0.51579044360946469</v>
      </c>
      <c r="BE43" s="610">
        <v>0.29957869675206145</v>
      </c>
      <c r="BF43" s="610">
        <v>0.21621174685740321</v>
      </c>
    </row>
    <row r="44" spans="1:58" ht="18.600000000000001" customHeight="1">
      <c r="A44" s="190"/>
      <c r="B44" s="102" t="s">
        <v>33</v>
      </c>
      <c r="C44" s="190"/>
      <c r="D44" s="191"/>
      <c r="E44" s="609">
        <v>6.7520184370801246</v>
      </c>
      <c r="F44" s="610">
        <v>5.1981839862960326</v>
      </c>
      <c r="G44" s="610">
        <v>1.553834450784088</v>
      </c>
      <c r="H44" s="610">
        <v>1.2492282695034505</v>
      </c>
      <c r="I44" s="610">
        <v>1.1208292628794212</v>
      </c>
      <c r="J44" s="610">
        <v>1.6926365460237614E-2</v>
      </c>
      <c r="K44" s="610">
        <v>0.57868809140884536</v>
      </c>
      <c r="L44" s="610">
        <v>0.48646185630138444</v>
      </c>
      <c r="M44" s="610">
        <v>3.8752949708954203E-2</v>
      </c>
      <c r="N44" s="610">
        <v>0.12839900662403012</v>
      </c>
      <c r="O44" s="610">
        <v>2.6843235433902058E-3</v>
      </c>
      <c r="P44" s="610">
        <v>8.8142920126023191E-2</v>
      </c>
      <c r="Q44" s="610">
        <v>3.7353040295525664E-2</v>
      </c>
      <c r="R44" s="610">
        <v>2.1872265909105379E-4</v>
      </c>
      <c r="S44" s="610">
        <v>1.6197696039380363</v>
      </c>
      <c r="T44" s="610">
        <v>0.77105155392506608</v>
      </c>
      <c r="U44" s="610">
        <v>1.1237891520757147E-2</v>
      </c>
      <c r="V44" s="610">
        <v>0.38691469913607857</v>
      </c>
      <c r="W44" s="610">
        <v>0.35385258266174952</v>
      </c>
      <c r="X44" s="610">
        <v>1.9046380606481356E-2</v>
      </c>
      <c r="Y44" s="610">
        <v>0.84871805001297118</v>
      </c>
      <c r="Z44" s="610">
        <v>4.92214786252985E-2</v>
      </c>
      <c r="AA44" s="610">
        <v>0.56454013020772997</v>
      </c>
      <c r="AB44" s="610">
        <v>0.23291502966444089</v>
      </c>
      <c r="AC44" s="610">
        <v>2.0414115155016612E-3</v>
      </c>
      <c r="AD44" s="190"/>
      <c r="AE44" s="102" t="s">
        <v>33</v>
      </c>
      <c r="AF44" s="190"/>
      <c r="AG44" s="191"/>
      <c r="AH44" s="610">
        <v>1.6290541998355084</v>
      </c>
      <c r="AI44" s="610">
        <v>1.5178338890654259</v>
      </c>
      <c r="AJ44" s="610">
        <v>3.4018579210973704E-2</v>
      </c>
      <c r="AK44" s="610">
        <v>0.8613124717138233</v>
      </c>
      <c r="AL44" s="610">
        <v>0.60012528886772409</v>
      </c>
      <c r="AM44" s="610">
        <v>2.2377549272905695E-2</v>
      </c>
      <c r="AN44" s="610">
        <v>0.11122031077008213</v>
      </c>
      <c r="AO44" s="610">
        <v>1.4392392272976179E-3</v>
      </c>
      <c r="AP44" s="610">
        <v>6.187336517462546E-2</v>
      </c>
      <c r="AQ44" s="610">
        <v>4.69731640974973E-2</v>
      </c>
      <c r="AR44" s="611">
        <v>9.3454227066177523E-4</v>
      </c>
      <c r="AS44" s="610">
        <v>1.8058199845573832</v>
      </c>
      <c r="AT44" s="610">
        <v>1.512113173500617</v>
      </c>
      <c r="AU44" s="610">
        <v>3.3631294154056655E-2</v>
      </c>
      <c r="AV44" s="610">
        <v>0.82497366522306248</v>
      </c>
      <c r="AW44" s="610">
        <v>0.61946976179675772</v>
      </c>
      <c r="AX44" s="610">
        <v>3.40384523267405E-2</v>
      </c>
      <c r="AY44" s="610">
        <v>0.29370681105676605</v>
      </c>
      <c r="AZ44" s="610">
        <v>1.1908233982738405E-3</v>
      </c>
      <c r="BA44" s="610">
        <v>0.1607774926688601</v>
      </c>
      <c r="BB44" s="610">
        <v>0.1187232377747643</v>
      </c>
      <c r="BC44" s="610">
        <v>1.3015257214867817E-2</v>
      </c>
      <c r="BD44" s="610">
        <v>0.44814637924573941</v>
      </c>
      <c r="BE44" s="610">
        <v>0.27635610692549961</v>
      </c>
      <c r="BF44" s="610">
        <v>0.17179027232023983</v>
      </c>
    </row>
    <row r="45" spans="1:58" ht="18.600000000000001" customHeight="1">
      <c r="A45" s="190"/>
      <c r="B45" s="190" t="s">
        <v>903</v>
      </c>
      <c r="C45" s="6"/>
      <c r="D45" s="2"/>
      <c r="E45" s="609">
        <v>5.8300182027123393</v>
      </c>
      <c r="F45" s="610">
        <v>4.516954608320912</v>
      </c>
      <c r="G45" s="610">
        <v>1.3130635943914231</v>
      </c>
      <c r="H45" s="610">
        <v>1.0455604729777803</v>
      </c>
      <c r="I45" s="610">
        <v>0.96565499240705999</v>
      </c>
      <c r="J45" s="610">
        <v>8.7346285165802937E-3</v>
      </c>
      <c r="K45" s="610">
        <v>0.45944853084926529</v>
      </c>
      <c r="L45" s="610">
        <v>0.45364545597918637</v>
      </c>
      <c r="M45" s="610">
        <v>4.3826377062028563E-2</v>
      </c>
      <c r="N45" s="610">
        <v>7.9905480570720694E-2</v>
      </c>
      <c r="O45" s="610">
        <v>0</v>
      </c>
      <c r="P45" s="610">
        <v>5.3868765132595919E-2</v>
      </c>
      <c r="Q45" s="610">
        <v>2.6036715438124792E-2</v>
      </c>
      <c r="R45" s="611">
        <v>0</v>
      </c>
      <c r="S45" s="610">
        <v>1.4111424599956968</v>
      </c>
      <c r="T45" s="610">
        <v>0.77001039972009167</v>
      </c>
      <c r="U45" s="610">
        <v>5.8997051217418422E-3</v>
      </c>
      <c r="V45" s="610">
        <v>0.38457677028027654</v>
      </c>
      <c r="W45" s="610">
        <v>0.35771550071557207</v>
      </c>
      <c r="X45" s="610">
        <v>2.1818423602501177E-2</v>
      </c>
      <c r="Y45" s="610">
        <v>0.64113206027560554</v>
      </c>
      <c r="Z45" s="610">
        <v>4.3047415027190332E-2</v>
      </c>
      <c r="AA45" s="610">
        <v>0.47577024644831506</v>
      </c>
      <c r="AB45" s="610">
        <v>0.11963271459235753</v>
      </c>
      <c r="AC45" s="610">
        <v>2.6816842077427368E-3</v>
      </c>
      <c r="AD45" s="190"/>
      <c r="AE45" s="190" t="s">
        <v>903</v>
      </c>
      <c r="AF45" s="6"/>
      <c r="AG45" s="2"/>
      <c r="AH45" s="610">
        <v>1.2769266538579023</v>
      </c>
      <c r="AI45" s="610">
        <v>1.156966294618466</v>
      </c>
      <c r="AJ45" s="610">
        <v>8.7346280442679725E-3</v>
      </c>
      <c r="AK45" s="610">
        <v>0.64608053102622542</v>
      </c>
      <c r="AL45" s="610">
        <v>0.47811074457136582</v>
      </c>
      <c r="AM45" s="610">
        <v>2.4040390976606915E-2</v>
      </c>
      <c r="AN45" s="610">
        <v>0.1199603592394364</v>
      </c>
      <c r="AO45" s="611">
        <v>0</v>
      </c>
      <c r="AP45" s="610">
        <v>7.666408323536944E-2</v>
      </c>
      <c r="AQ45" s="610">
        <v>4.3296276004066929E-2</v>
      </c>
      <c r="AR45" s="611">
        <v>0</v>
      </c>
      <c r="AS45" s="610">
        <v>1.5662980037034351</v>
      </c>
      <c r="AT45" s="610">
        <v>1.3298676565873138</v>
      </c>
      <c r="AU45" s="610">
        <v>1.3566883225260049E-2</v>
      </c>
      <c r="AV45" s="610">
        <v>0.56568617525272524</v>
      </c>
      <c r="AW45" s="610">
        <v>0.71609354585086904</v>
      </c>
      <c r="AX45" s="610">
        <v>3.4521052258459299E-2</v>
      </c>
      <c r="AY45" s="610">
        <v>0.23643034711612124</v>
      </c>
      <c r="AZ45" s="611">
        <v>2.7710736829447821E-3</v>
      </c>
      <c r="BA45" s="610">
        <v>0.13298366486874763</v>
      </c>
      <c r="BB45" s="610">
        <v>7.2473383832057217E-2</v>
      </c>
      <c r="BC45" s="610">
        <v>2.8202224732371585E-2</v>
      </c>
      <c r="BD45" s="610">
        <v>0.53009061217752507</v>
      </c>
      <c r="BE45" s="610">
        <v>0.29445526498798524</v>
      </c>
      <c r="BF45" s="610">
        <v>0.2356353471895398</v>
      </c>
    </row>
    <row r="46" spans="1:58" ht="18.600000000000001" customHeight="1">
      <c r="A46" s="190"/>
      <c r="B46" s="190" t="s">
        <v>904</v>
      </c>
      <c r="C46" s="6"/>
      <c r="D46" s="2"/>
      <c r="E46" s="609">
        <v>8.4657023271117051</v>
      </c>
      <c r="F46" s="610">
        <v>6.5862828392083603</v>
      </c>
      <c r="G46" s="610">
        <v>1.8794194879033455</v>
      </c>
      <c r="H46" s="610">
        <v>1.8530121883721797</v>
      </c>
      <c r="I46" s="610">
        <v>1.6471507406867221</v>
      </c>
      <c r="J46" s="610">
        <v>3.1701311850859677E-2</v>
      </c>
      <c r="K46" s="610">
        <v>0.86067855295679241</v>
      </c>
      <c r="L46" s="610">
        <v>0.70733182363104252</v>
      </c>
      <c r="M46" s="610">
        <v>4.7439052248027837E-2</v>
      </c>
      <c r="N46" s="610">
        <v>0.20586144768545808</v>
      </c>
      <c r="O46" s="610">
        <v>5.0726079169348872E-3</v>
      </c>
      <c r="P46" s="610">
        <v>0.13848320947571408</v>
      </c>
      <c r="Q46" s="610">
        <v>6.2305630292809146E-2</v>
      </c>
      <c r="R46" s="610">
        <v>0</v>
      </c>
      <c r="S46" s="610">
        <v>2.0420442683262245</v>
      </c>
      <c r="T46" s="610">
        <v>0.92895918542634592</v>
      </c>
      <c r="U46" s="610">
        <v>1.3366530458166112E-2</v>
      </c>
      <c r="V46" s="610">
        <v>0.44838571145313183</v>
      </c>
      <c r="W46" s="610">
        <v>0.43844909326587728</v>
      </c>
      <c r="X46" s="610">
        <v>2.8757850249170529E-2</v>
      </c>
      <c r="Y46" s="610">
        <v>1.1130850828998777</v>
      </c>
      <c r="Z46" s="610">
        <v>7.4437310310593779E-2</v>
      </c>
      <c r="AA46" s="610">
        <v>0.70745318754113085</v>
      </c>
      <c r="AB46" s="610">
        <v>0.32791230933719534</v>
      </c>
      <c r="AC46" s="610">
        <v>3.282275710957868E-3</v>
      </c>
      <c r="AD46" s="190"/>
      <c r="AE46" s="190" t="s">
        <v>904</v>
      </c>
      <c r="AF46" s="6"/>
      <c r="AG46" s="2"/>
      <c r="AH46" s="610">
        <v>2.0846442886261602</v>
      </c>
      <c r="AI46" s="610">
        <v>1.949957103895793</v>
      </c>
      <c r="AJ46" s="610">
        <v>7.0816895636906824E-2</v>
      </c>
      <c r="AK46" s="610">
        <v>1.0635538145993617</v>
      </c>
      <c r="AL46" s="610">
        <v>0.78568867471383386</v>
      </c>
      <c r="AM46" s="610">
        <v>2.9897718945690276E-2</v>
      </c>
      <c r="AN46" s="610">
        <v>0.13468718473036753</v>
      </c>
      <c r="AO46" s="610">
        <v>2.1881838073052455E-3</v>
      </c>
      <c r="AP46" s="610">
        <v>7.3673693122119716E-2</v>
      </c>
      <c r="AQ46" s="610">
        <v>5.6487929643139242E-2</v>
      </c>
      <c r="AR46" s="611">
        <v>2.3373781578033301E-3</v>
      </c>
      <c r="AS46" s="610">
        <v>2.1866845612725463</v>
      </c>
      <c r="AT46" s="610">
        <v>1.8344792314502232</v>
      </c>
      <c r="AU46" s="610">
        <v>2.527425429251982E-2</v>
      </c>
      <c r="AV46" s="610">
        <v>1.0019462802671297</v>
      </c>
      <c r="AW46" s="610">
        <v>0.77437630988754902</v>
      </c>
      <c r="AX46" s="610">
        <v>3.2882387003023893E-2</v>
      </c>
      <c r="AY46" s="610">
        <v>0.35220532982232339</v>
      </c>
      <c r="AZ46" s="610">
        <v>1.0940919036526227E-3</v>
      </c>
      <c r="BA46" s="610">
        <v>0.20282010061495767</v>
      </c>
      <c r="BB46" s="610">
        <v>0.14442963632074565</v>
      </c>
      <c r="BC46" s="610">
        <v>3.861500982967548E-3</v>
      </c>
      <c r="BD46" s="610">
        <v>0.29931702051459169</v>
      </c>
      <c r="BE46" s="610">
        <v>0.22573657774927319</v>
      </c>
      <c r="BF46" s="610">
        <v>7.3580442765318499E-2</v>
      </c>
    </row>
    <row r="47" spans="1:58" ht="18.600000000000001" customHeight="1">
      <c r="A47" s="190"/>
      <c r="B47" s="190" t="s">
        <v>34</v>
      </c>
      <c r="C47" s="6"/>
      <c r="D47" s="2"/>
      <c r="E47" s="609">
        <v>5.4285222048763364</v>
      </c>
      <c r="F47" s="610">
        <v>4.0718171817993323</v>
      </c>
      <c r="G47" s="610">
        <v>1.3567050230770084</v>
      </c>
      <c r="H47" s="610">
        <v>0.68256742583020769</v>
      </c>
      <c r="I47" s="610">
        <v>0.60834822516542308</v>
      </c>
      <c r="J47" s="610">
        <v>5.716323586430901E-3</v>
      </c>
      <c r="K47" s="610">
        <v>0.33400868621444041</v>
      </c>
      <c r="L47" s="610">
        <v>0.24465005612187915</v>
      </c>
      <c r="M47" s="610">
        <v>2.3973159242672511E-2</v>
      </c>
      <c r="N47" s="610">
        <v>7.4219200664784574E-2</v>
      </c>
      <c r="O47" s="610">
        <v>1.9986675406805867E-3</v>
      </c>
      <c r="P47" s="610">
        <v>5.5218687024504338E-2</v>
      </c>
      <c r="Q47" s="610">
        <v>1.6335623586039454E-2</v>
      </c>
      <c r="R47" s="610">
        <v>6.6622251356019562E-4</v>
      </c>
      <c r="S47" s="610">
        <v>1.2782675768141798</v>
      </c>
      <c r="T47" s="610">
        <v>0.57960518905462544</v>
      </c>
      <c r="U47" s="610">
        <v>1.3066148484788091E-2</v>
      </c>
      <c r="V47" s="610">
        <v>0.31398800748407546</v>
      </c>
      <c r="W47" s="610">
        <v>0.24762738119603847</v>
      </c>
      <c r="X47" s="610">
        <v>4.9236518897234011E-3</v>
      </c>
      <c r="Y47" s="610">
        <v>0.69866238775955347</v>
      </c>
      <c r="Z47" s="610">
        <v>2.3625090224852246E-2</v>
      </c>
      <c r="AA47" s="610">
        <v>0.46400441926659924</v>
      </c>
      <c r="AB47" s="610">
        <v>0.21103287826810208</v>
      </c>
      <c r="AC47" s="610">
        <v>0</v>
      </c>
      <c r="AD47" s="190"/>
      <c r="AE47" s="190" t="s">
        <v>34</v>
      </c>
      <c r="AF47" s="6"/>
      <c r="AG47" s="2"/>
      <c r="AH47" s="610">
        <v>1.365813600594926</v>
      </c>
      <c r="AI47" s="610">
        <v>1.2904102954716477</v>
      </c>
      <c r="AJ47" s="610">
        <v>1.0141583312386526E-2</v>
      </c>
      <c r="AK47" s="610">
        <v>0.79324859992703944</v>
      </c>
      <c r="AL47" s="610">
        <v>0.47517806082034431</v>
      </c>
      <c r="AM47" s="610">
        <v>1.1842051411877214E-2</v>
      </c>
      <c r="AN47" s="610">
        <v>7.5403305123278558E-2</v>
      </c>
      <c r="AO47" s="611">
        <v>1.7189885050697276E-3</v>
      </c>
      <c r="AP47" s="610">
        <v>3.5253870323697818E-2</v>
      </c>
      <c r="AQ47" s="610">
        <v>3.8430446294511013E-2</v>
      </c>
      <c r="AR47" s="611">
        <v>0</v>
      </c>
      <c r="AS47" s="610">
        <v>1.5403338946581289</v>
      </c>
      <c r="AT47" s="610">
        <v>1.2704383076566528</v>
      </c>
      <c r="AU47" s="610">
        <v>6.0424586218839491E-2</v>
      </c>
      <c r="AV47" s="610">
        <v>0.82416647670573517</v>
      </c>
      <c r="AW47" s="610">
        <v>0.35080052079617208</v>
      </c>
      <c r="AX47" s="610">
        <v>3.5046723935905862E-2</v>
      </c>
      <c r="AY47" s="610">
        <v>0.26989558700147581</v>
      </c>
      <c r="AZ47" s="611">
        <v>0</v>
      </c>
      <c r="BA47" s="610">
        <v>0.13259217685363509</v>
      </c>
      <c r="BB47" s="610">
        <v>0.12571675668673166</v>
      </c>
      <c r="BC47" s="611">
        <v>1.1586653461108948E-2</v>
      </c>
      <c r="BD47" s="610">
        <v>0.56153970697889688</v>
      </c>
      <c r="BE47" s="610">
        <v>0.32301516445098105</v>
      </c>
      <c r="BF47" s="610">
        <v>0.23852454252791597</v>
      </c>
    </row>
    <row r="48" spans="1:58" ht="18.600000000000001" customHeight="1">
      <c r="A48" s="190"/>
      <c r="B48" s="102" t="s">
        <v>35</v>
      </c>
      <c r="C48" s="6"/>
      <c r="D48" s="2"/>
      <c r="E48" s="609">
        <v>5.1649154312344336</v>
      </c>
      <c r="F48" s="610">
        <v>3.9079966261440706</v>
      </c>
      <c r="G48" s="610">
        <v>1.2569188050903626</v>
      </c>
      <c r="H48" s="610">
        <v>0.48124782571169716</v>
      </c>
      <c r="I48" s="610">
        <v>0.45412253114375756</v>
      </c>
      <c r="J48" s="610">
        <v>2.3872392290264496E-2</v>
      </c>
      <c r="K48" s="610">
        <v>0.17427680976080329</v>
      </c>
      <c r="L48" s="610">
        <v>0.21577358114218018</v>
      </c>
      <c r="M48" s="610">
        <v>4.0199747950509686E-2</v>
      </c>
      <c r="N48" s="610">
        <v>2.7125294567939551E-2</v>
      </c>
      <c r="O48" s="611">
        <v>0</v>
      </c>
      <c r="P48" s="610">
        <v>6.9735006758413964E-3</v>
      </c>
      <c r="Q48" s="610">
        <v>2.015179389209815E-2</v>
      </c>
      <c r="R48" s="611">
        <v>0</v>
      </c>
      <c r="S48" s="610">
        <v>1.0608518717244475</v>
      </c>
      <c r="T48" s="610">
        <v>0.37451992281959423</v>
      </c>
      <c r="U48" s="611">
        <v>3.8805523924047493E-2</v>
      </c>
      <c r="V48" s="610">
        <v>0.23731023069260265</v>
      </c>
      <c r="W48" s="610">
        <v>8.8645461369918965E-2</v>
      </c>
      <c r="X48" s="611">
        <v>9.7587068330251634E-3</v>
      </c>
      <c r="Y48" s="610">
        <v>0.68633194890485261</v>
      </c>
      <c r="Z48" s="611">
        <v>3.3166341577704844E-2</v>
      </c>
      <c r="AA48" s="610">
        <v>0.44114235058831919</v>
      </c>
      <c r="AB48" s="610">
        <v>0.19512436512440581</v>
      </c>
      <c r="AC48" s="610">
        <v>1.6898891614423095E-2</v>
      </c>
      <c r="AD48" s="190"/>
      <c r="AE48" s="102" t="s">
        <v>35</v>
      </c>
      <c r="AF48" s="6"/>
      <c r="AG48" s="2"/>
      <c r="AH48" s="610">
        <v>0.64971055872920858</v>
      </c>
      <c r="AI48" s="610">
        <v>0.62533513593603185</v>
      </c>
      <c r="AJ48" s="611">
        <v>0</v>
      </c>
      <c r="AK48" s="610">
        <v>0.36108575292196621</v>
      </c>
      <c r="AL48" s="610">
        <v>0.23822765314442382</v>
      </c>
      <c r="AM48" s="611">
        <v>2.6021729869641869E-2</v>
      </c>
      <c r="AN48" s="611">
        <v>2.4375422793176747E-2</v>
      </c>
      <c r="AO48" s="611">
        <v>0</v>
      </c>
      <c r="AP48" s="611">
        <v>0</v>
      </c>
      <c r="AQ48" s="611">
        <v>2.4375422793176747E-2</v>
      </c>
      <c r="AR48" s="611">
        <v>0</v>
      </c>
      <c r="AS48" s="610">
        <v>2.2967880191094703</v>
      </c>
      <c r="AT48" s="610">
        <v>1.9649955502128216</v>
      </c>
      <c r="AU48" s="610">
        <v>4.468083682602874E-2</v>
      </c>
      <c r="AV48" s="610">
        <v>1.0881390888432736</v>
      </c>
      <c r="AW48" s="610">
        <v>0.83078092440835094</v>
      </c>
      <c r="AX48" s="610">
        <v>1.3947001351682794E-3</v>
      </c>
      <c r="AY48" s="610">
        <v>0.33179246889664904</v>
      </c>
      <c r="AZ48" s="611">
        <v>0</v>
      </c>
      <c r="BA48" s="610">
        <v>0.17862614330015056</v>
      </c>
      <c r="BB48" s="610">
        <v>0.15316632559649848</v>
      </c>
      <c r="BC48" s="611">
        <v>0</v>
      </c>
      <c r="BD48" s="610">
        <v>0.67631715595961051</v>
      </c>
      <c r="BE48" s="610">
        <v>0.48902348603186646</v>
      </c>
      <c r="BF48" s="610">
        <v>0.18729366992774388</v>
      </c>
    </row>
    <row r="49" spans="1:58" ht="18.600000000000001" customHeight="1">
      <c r="A49" s="1059" t="s">
        <v>36</v>
      </c>
      <c r="B49" s="1059"/>
      <c r="C49" s="6"/>
      <c r="D49" s="2"/>
      <c r="E49" s="609">
        <v>6.8056886978575859</v>
      </c>
      <c r="F49" s="610">
        <v>6.1073707840242619</v>
      </c>
      <c r="G49" s="610">
        <v>0.69831791383332464</v>
      </c>
      <c r="H49" s="610">
        <v>0.55171854573748424</v>
      </c>
      <c r="I49" s="610">
        <v>0.49616300653879591</v>
      </c>
      <c r="J49" s="611">
        <v>0</v>
      </c>
      <c r="K49" s="610">
        <v>0.27747337455913124</v>
      </c>
      <c r="L49" s="610">
        <v>0.21868963197966476</v>
      </c>
      <c r="M49" s="610">
        <v>0</v>
      </c>
      <c r="N49" s="610">
        <v>5.5555539198688338E-2</v>
      </c>
      <c r="O49" s="610">
        <v>0</v>
      </c>
      <c r="P49" s="610">
        <v>5.5555539198688338E-2</v>
      </c>
      <c r="Q49" s="610">
        <v>0</v>
      </c>
      <c r="R49" s="611">
        <v>0</v>
      </c>
      <c r="S49" s="610">
        <v>1.1275721958754579</v>
      </c>
      <c r="T49" s="610">
        <v>0.61949441707260233</v>
      </c>
      <c r="U49" s="610">
        <v>0</v>
      </c>
      <c r="V49" s="610">
        <v>0.39985816342773189</v>
      </c>
      <c r="W49" s="610">
        <v>0.21963625364487058</v>
      </c>
      <c r="X49" s="611">
        <v>0</v>
      </c>
      <c r="Y49" s="610">
        <v>0.50807777880285543</v>
      </c>
      <c r="Z49" s="610">
        <v>4.0832487544694734E-2</v>
      </c>
      <c r="AA49" s="610">
        <v>0.43945912594906605</v>
      </c>
      <c r="AB49" s="610">
        <v>2.7786165309094755E-2</v>
      </c>
      <c r="AC49" s="611">
        <v>0</v>
      </c>
      <c r="AD49" s="1059" t="s">
        <v>36</v>
      </c>
      <c r="AE49" s="1059"/>
      <c r="AF49" s="6"/>
      <c r="AG49" s="2"/>
      <c r="AH49" s="610">
        <v>3.2849219486885035</v>
      </c>
      <c r="AI49" s="610">
        <v>3.237145018743973</v>
      </c>
      <c r="AJ49" s="611">
        <v>0</v>
      </c>
      <c r="AK49" s="610">
        <v>2.9455077306613489</v>
      </c>
      <c r="AL49" s="610">
        <v>0.29163728808262379</v>
      </c>
      <c r="AM49" s="611">
        <v>0</v>
      </c>
      <c r="AN49" s="610">
        <v>4.7776929944530776E-2</v>
      </c>
      <c r="AO49" s="611">
        <v>0</v>
      </c>
      <c r="AP49" s="611">
        <v>4.0832487544694734E-2</v>
      </c>
      <c r="AQ49" s="610">
        <v>6.9444423998360422E-3</v>
      </c>
      <c r="AR49" s="611">
        <v>0</v>
      </c>
      <c r="AS49" s="610">
        <v>1.8414760075561396</v>
      </c>
      <c r="AT49" s="610">
        <v>1.7545683416688895</v>
      </c>
      <c r="AU49" s="610">
        <v>3.9368589246903674E-2</v>
      </c>
      <c r="AV49" s="610">
        <v>0.7172335321658786</v>
      </c>
      <c r="AW49" s="610">
        <v>0.76036268104093108</v>
      </c>
      <c r="AX49" s="610">
        <v>0.23760353921517677</v>
      </c>
      <c r="AY49" s="610">
        <v>8.6907665887249977E-2</v>
      </c>
      <c r="AZ49" s="611">
        <v>0</v>
      </c>
      <c r="BA49" s="610">
        <v>0</v>
      </c>
      <c r="BB49" s="610">
        <v>8.6907665887249977E-2</v>
      </c>
      <c r="BC49" s="611">
        <v>0</v>
      </c>
      <c r="BD49" s="611">
        <v>0</v>
      </c>
      <c r="BE49" s="611">
        <v>0</v>
      </c>
      <c r="BF49" s="611">
        <v>0</v>
      </c>
    </row>
    <row r="50" spans="1:58" ht="18.600000000000001" customHeight="1">
      <c r="A50" s="1045" t="s">
        <v>166</v>
      </c>
      <c r="B50" s="1045"/>
      <c r="C50" s="1045"/>
      <c r="D50" s="2"/>
      <c r="E50" s="609"/>
      <c r="F50" s="610"/>
      <c r="G50" s="610"/>
      <c r="H50" s="610"/>
      <c r="I50" s="610"/>
      <c r="J50" s="610"/>
      <c r="K50" s="610"/>
      <c r="L50" s="610"/>
      <c r="M50" s="610"/>
      <c r="N50" s="610"/>
      <c r="O50" s="610"/>
      <c r="P50" s="610"/>
      <c r="Q50" s="610"/>
      <c r="R50" s="610"/>
      <c r="S50" s="610"/>
      <c r="T50" s="610"/>
      <c r="U50" s="610"/>
      <c r="V50" s="610"/>
      <c r="W50" s="610"/>
      <c r="X50" s="610"/>
      <c r="Y50" s="610"/>
      <c r="Z50" s="610"/>
      <c r="AA50" s="610"/>
      <c r="AB50" s="610"/>
      <c r="AC50" s="610"/>
      <c r="AD50" s="1045" t="s">
        <v>166</v>
      </c>
      <c r="AE50" s="1045"/>
      <c r="AF50" s="1045"/>
      <c r="AG50" s="2"/>
      <c r="AH50" s="610"/>
      <c r="AI50" s="610"/>
      <c r="AJ50" s="610"/>
      <c r="AK50" s="610"/>
      <c r="AL50" s="610"/>
      <c r="AM50" s="610"/>
      <c r="AN50" s="610"/>
      <c r="AO50" s="610"/>
      <c r="AP50" s="610"/>
      <c r="AQ50" s="610"/>
      <c r="AR50" s="610"/>
      <c r="AS50" s="610"/>
      <c r="AT50" s="610"/>
      <c r="AU50" s="610"/>
      <c r="AV50" s="610"/>
      <c r="AW50" s="610"/>
      <c r="AX50" s="610"/>
      <c r="AY50" s="610"/>
      <c r="AZ50" s="610"/>
      <c r="BA50" s="610"/>
      <c r="BB50" s="610"/>
      <c r="BC50" s="610"/>
      <c r="BD50" s="610"/>
      <c r="BE50" s="610"/>
      <c r="BF50" s="610"/>
    </row>
    <row r="51" spans="1:58" ht="18.600000000000001" customHeight="1">
      <c r="A51" s="1059" t="s">
        <v>37</v>
      </c>
      <c r="B51" s="1059" t="s">
        <v>37</v>
      </c>
      <c r="C51" s="106"/>
      <c r="D51" s="2"/>
      <c r="E51" s="609">
        <v>11.100558526194725</v>
      </c>
      <c r="F51" s="610">
        <v>8.684444689265705</v>
      </c>
      <c r="G51" s="610">
        <v>2.4161138369290258</v>
      </c>
      <c r="H51" s="610">
        <v>2.7557436959416224</v>
      </c>
      <c r="I51" s="610">
        <v>2.4334012208053188</v>
      </c>
      <c r="J51" s="610">
        <v>4.9422618596012581E-2</v>
      </c>
      <c r="K51" s="610">
        <v>1.2823071841630613</v>
      </c>
      <c r="L51" s="610">
        <v>1.0307437630880201</v>
      </c>
      <c r="M51" s="610">
        <v>7.092765495822366E-2</v>
      </c>
      <c r="N51" s="610">
        <v>0.32234247513630399</v>
      </c>
      <c r="O51" s="610">
        <v>1.1118029663852341E-2</v>
      </c>
      <c r="P51" s="610">
        <v>0.22960110322062308</v>
      </c>
      <c r="Q51" s="610">
        <v>7.8609268346321634E-2</v>
      </c>
      <c r="R51" s="610">
        <v>3.0140739055068604E-3</v>
      </c>
      <c r="S51" s="610">
        <v>2.6893715422021591</v>
      </c>
      <c r="T51" s="610">
        <v>1.2932920378132851</v>
      </c>
      <c r="U51" s="610">
        <v>2.1121806729551947E-2</v>
      </c>
      <c r="V51" s="610">
        <v>0.66011834590707963</v>
      </c>
      <c r="W51" s="610">
        <v>0.57869726804747978</v>
      </c>
      <c r="X51" s="610">
        <v>3.3354617129175229E-2</v>
      </c>
      <c r="Y51" s="610">
        <v>1.3960795043888721</v>
      </c>
      <c r="Z51" s="610">
        <v>6.1249188830113363E-2</v>
      </c>
      <c r="AA51" s="610">
        <v>0.93245339811594774</v>
      </c>
      <c r="AB51" s="610">
        <v>0.39569443476048172</v>
      </c>
      <c r="AC51" s="610">
        <v>6.6824826823305315E-3</v>
      </c>
      <c r="AD51" s="1059" t="s">
        <v>37</v>
      </c>
      <c r="AE51" s="1059" t="s">
        <v>37</v>
      </c>
      <c r="AF51" s="106"/>
      <c r="AG51" s="2"/>
      <c r="AH51" s="610">
        <v>2.2675250895364698</v>
      </c>
      <c r="AI51" s="610">
        <v>2.1488691304703811</v>
      </c>
      <c r="AJ51" s="610">
        <v>5.9155286375732093E-2</v>
      </c>
      <c r="AK51" s="610">
        <v>1.1104595111257833</v>
      </c>
      <c r="AL51" s="610">
        <v>0.94179548497910914</v>
      </c>
      <c r="AM51" s="610">
        <v>3.7458847989757446E-2</v>
      </c>
      <c r="AN51" s="610">
        <v>0.11865595906608813</v>
      </c>
      <c r="AO51" s="610">
        <v>3.7823736798811135E-3</v>
      </c>
      <c r="AP51" s="610">
        <v>6.4138999066530936E-2</v>
      </c>
      <c r="AQ51" s="610">
        <v>4.8264580484611415E-2</v>
      </c>
      <c r="AR51" s="610">
        <v>2.4700058350647092E-3</v>
      </c>
      <c r="AS51" s="610">
        <v>3.0552243950024467</v>
      </c>
      <c r="AT51" s="610">
        <v>2.5854002520442863</v>
      </c>
      <c r="AU51" s="610">
        <v>5.7427177346124701E-2</v>
      </c>
      <c r="AV51" s="610">
        <v>1.3536382179589141</v>
      </c>
      <c r="AW51" s="610">
        <v>1.1257470736997983</v>
      </c>
      <c r="AX51" s="610">
        <v>4.8587783039449911E-2</v>
      </c>
      <c r="AY51" s="610">
        <v>0.46982414295816272</v>
      </c>
      <c r="AZ51" s="610">
        <v>3.9711554531960376E-3</v>
      </c>
      <c r="BA51" s="610">
        <v>0.21745562912299166</v>
      </c>
      <c r="BB51" s="610">
        <v>0.23642661664227524</v>
      </c>
      <c r="BC51" s="610">
        <v>1.1970741739699578E-2</v>
      </c>
      <c r="BD51" s="610">
        <v>0.33269380351202654</v>
      </c>
      <c r="BE51" s="610">
        <v>0.22348204813242525</v>
      </c>
      <c r="BF51" s="610">
        <v>0.10921175537960134</v>
      </c>
    </row>
    <row r="52" spans="1:58" ht="18.600000000000001" customHeight="1">
      <c r="A52" s="102"/>
      <c r="B52" s="102" t="s">
        <v>38</v>
      </c>
      <c r="C52" s="102"/>
      <c r="D52" s="191"/>
      <c r="E52" s="609">
        <v>8.1469360069989207</v>
      </c>
      <c r="F52" s="610">
        <v>6.4599381502481243</v>
      </c>
      <c r="G52" s="610">
        <v>1.6869978567507944</v>
      </c>
      <c r="H52" s="610">
        <v>1.4890704882172741</v>
      </c>
      <c r="I52" s="610">
        <v>1.3181529078503813</v>
      </c>
      <c r="J52" s="610">
        <v>1.8040654485896052E-2</v>
      </c>
      <c r="K52" s="610">
        <v>0.69457342217118767</v>
      </c>
      <c r="L52" s="610">
        <v>0.54465535083394079</v>
      </c>
      <c r="M52" s="610">
        <v>6.0883480359356749E-2</v>
      </c>
      <c r="N52" s="610">
        <v>0.17091758036689206</v>
      </c>
      <c r="O52" s="610">
        <v>3.1498311452644785E-3</v>
      </c>
      <c r="P52" s="610">
        <v>0.12213841897319264</v>
      </c>
      <c r="Q52" s="610">
        <v>4.1959319287895855E-2</v>
      </c>
      <c r="R52" s="610">
        <v>3.6700109605390381E-3</v>
      </c>
      <c r="S52" s="610">
        <v>1.9092853816789781</v>
      </c>
      <c r="T52" s="610">
        <v>0.89057280928351268</v>
      </c>
      <c r="U52" s="610">
        <v>2.1473671513938111E-2</v>
      </c>
      <c r="V52" s="610">
        <v>0.49773173552962741</v>
      </c>
      <c r="W52" s="610">
        <v>0.34746407097949511</v>
      </c>
      <c r="X52" s="610">
        <v>2.3903331260451549E-2</v>
      </c>
      <c r="Y52" s="610">
        <v>1.0187125723954671</v>
      </c>
      <c r="Z52" s="610">
        <v>5.0687313910243739E-2</v>
      </c>
      <c r="AA52" s="610">
        <v>0.694980467918213</v>
      </c>
      <c r="AB52" s="610">
        <v>0.26603089522803758</v>
      </c>
      <c r="AC52" s="610">
        <v>7.013895338972293E-3</v>
      </c>
      <c r="AD52" s="102"/>
      <c r="AE52" s="102" t="s">
        <v>38</v>
      </c>
      <c r="AF52" s="102"/>
      <c r="AG52" s="191"/>
      <c r="AH52" s="610">
        <v>1.8115457850893399</v>
      </c>
      <c r="AI52" s="610">
        <v>1.7223779728720596</v>
      </c>
      <c r="AJ52" s="610">
        <v>1.6008775838766157E-2</v>
      </c>
      <c r="AK52" s="610">
        <v>0.96121785973530749</v>
      </c>
      <c r="AL52" s="610">
        <v>0.71310921176558806</v>
      </c>
      <c r="AM52" s="610">
        <v>3.2042125532396673E-2</v>
      </c>
      <c r="AN52" s="610">
        <v>8.9167812217281012E-2</v>
      </c>
      <c r="AO52" s="611">
        <v>2.2965296014850305E-3</v>
      </c>
      <c r="AP52" s="610">
        <v>4.8746840385652385E-2</v>
      </c>
      <c r="AQ52" s="610">
        <v>3.6888204529933931E-2</v>
      </c>
      <c r="AR52" s="610">
        <v>1.2362377002096306E-3</v>
      </c>
      <c r="AS52" s="610">
        <v>2.5960285342120599</v>
      </c>
      <c r="AT52" s="610">
        <v>2.301825213761068</v>
      </c>
      <c r="AU52" s="610">
        <v>4.3657091304385345E-2</v>
      </c>
      <c r="AV52" s="610">
        <v>1.1883529190409348</v>
      </c>
      <c r="AW52" s="610">
        <v>1.0276382970852651</v>
      </c>
      <c r="AX52" s="610">
        <v>4.2176906330481045E-2</v>
      </c>
      <c r="AY52" s="610">
        <v>0.29420332045099173</v>
      </c>
      <c r="AZ52" s="610">
        <v>2.8899880142932194E-3</v>
      </c>
      <c r="BA52" s="610">
        <v>0.15091720039825368</v>
      </c>
      <c r="BB52" s="610">
        <v>0.12209179230858898</v>
      </c>
      <c r="BC52" s="610">
        <v>1.8304339729855994E-2</v>
      </c>
      <c r="BD52" s="610">
        <v>0.34100581780127359</v>
      </c>
      <c r="BE52" s="610">
        <v>0.22700924648111218</v>
      </c>
      <c r="BF52" s="610">
        <v>0.11399657132016151</v>
      </c>
    </row>
    <row r="53" spans="1:58" ht="18.600000000000001" customHeight="1">
      <c r="A53" s="102"/>
      <c r="B53" s="102" t="s">
        <v>39</v>
      </c>
      <c r="C53" s="102"/>
      <c r="D53" s="191"/>
      <c r="E53" s="609">
        <v>14.116970229464078</v>
      </c>
      <c r="F53" s="610">
        <v>10.815289618571791</v>
      </c>
      <c r="G53" s="610">
        <v>3.3016806108922956</v>
      </c>
      <c r="H53" s="610">
        <v>3.5221657098040158</v>
      </c>
      <c r="I53" s="610">
        <v>3.0762219233213361</v>
      </c>
      <c r="J53" s="610">
        <v>5.9357826043949305E-2</v>
      </c>
      <c r="K53" s="610">
        <v>1.533922071309106</v>
      </c>
      <c r="L53" s="610">
        <v>1.414456819754911</v>
      </c>
      <c r="M53" s="610">
        <v>6.8485206213368774E-2</v>
      </c>
      <c r="N53" s="610">
        <v>0.44594378648268018</v>
      </c>
      <c r="O53" s="610">
        <v>4.5979873818506635E-3</v>
      </c>
      <c r="P53" s="610">
        <v>0.31516763950662718</v>
      </c>
      <c r="Q53" s="610">
        <v>0.12541182836389378</v>
      </c>
      <c r="R53" s="611">
        <v>7.6633123030844384E-4</v>
      </c>
      <c r="S53" s="610">
        <v>3.1361294407285594</v>
      </c>
      <c r="T53" s="610">
        <v>1.5293347889270863</v>
      </c>
      <c r="U53" s="610">
        <v>1.2269979840910883E-2</v>
      </c>
      <c r="V53" s="610">
        <v>0.70729767671724264</v>
      </c>
      <c r="W53" s="610">
        <v>0.76882123371172539</v>
      </c>
      <c r="X53" s="610">
        <v>4.0945898657207505E-2</v>
      </c>
      <c r="Y53" s="610">
        <v>1.6067946518014724</v>
      </c>
      <c r="Z53" s="610">
        <v>8.2391133075306905E-2</v>
      </c>
      <c r="AA53" s="610">
        <v>1.0338610117938647</v>
      </c>
      <c r="AB53" s="610">
        <v>0.48477248343341511</v>
      </c>
      <c r="AC53" s="610">
        <v>5.7700234988856463E-3</v>
      </c>
      <c r="AD53" s="102"/>
      <c r="AE53" s="102" t="s">
        <v>39</v>
      </c>
      <c r="AF53" s="102"/>
      <c r="AG53" s="191"/>
      <c r="AH53" s="610">
        <v>2.9262434033263527</v>
      </c>
      <c r="AI53" s="610">
        <v>2.7592772383609088</v>
      </c>
      <c r="AJ53" s="610">
        <v>4.094066551325061E-2</v>
      </c>
      <c r="AK53" s="610">
        <v>1.473543350566185</v>
      </c>
      <c r="AL53" s="610">
        <v>1.2059324582205952</v>
      </c>
      <c r="AM53" s="610">
        <v>3.8860764060878128E-2</v>
      </c>
      <c r="AN53" s="610">
        <v>0.16696616496544378</v>
      </c>
      <c r="AO53" s="610">
        <v>3.8316561515422194E-3</v>
      </c>
      <c r="AP53" s="610">
        <v>8.9183984672946165E-2</v>
      </c>
      <c r="AQ53" s="610">
        <v>6.7513341883804256E-2</v>
      </c>
      <c r="AR53" s="610">
        <v>6.4371822571511446E-3</v>
      </c>
      <c r="AS53" s="610">
        <v>4.2076629497141234</v>
      </c>
      <c r="AT53" s="610">
        <v>3.2596900719415554</v>
      </c>
      <c r="AU53" s="610">
        <v>8.859633586291088E-2</v>
      </c>
      <c r="AV53" s="610">
        <v>1.6232109600875595</v>
      </c>
      <c r="AW53" s="610">
        <v>1.5078955753472116</v>
      </c>
      <c r="AX53" s="610">
        <v>3.998720064387408E-2</v>
      </c>
      <c r="AY53" s="610">
        <v>0.94797287777256822</v>
      </c>
      <c r="AZ53" s="610">
        <v>6.1259529034446338E-3</v>
      </c>
      <c r="BA53" s="610">
        <v>0.36898075948411835</v>
      </c>
      <c r="BB53" s="610">
        <v>0.57133350292438834</v>
      </c>
      <c r="BC53" s="610">
        <v>1.5326624606168877E-3</v>
      </c>
      <c r="BD53" s="610">
        <v>0.32476872589102662</v>
      </c>
      <c r="BE53" s="610">
        <v>0.19076559602089616</v>
      </c>
      <c r="BF53" s="610">
        <v>0.13400312987013049</v>
      </c>
    </row>
    <row r="54" spans="1:58" ht="18.600000000000001" customHeight="1">
      <c r="A54" s="102"/>
      <c r="B54" s="102" t="s">
        <v>40</v>
      </c>
      <c r="C54" s="102"/>
      <c r="D54" s="191"/>
      <c r="E54" s="609">
        <v>19.200555720074629</v>
      </c>
      <c r="F54" s="610">
        <v>15.022445916948231</v>
      </c>
      <c r="G54" s="610">
        <v>4.1781098031263921</v>
      </c>
      <c r="H54" s="610">
        <v>7.1178505426662015</v>
      </c>
      <c r="I54" s="610">
        <v>6.3279289714094151</v>
      </c>
      <c r="J54" s="610">
        <v>0.17275016188930697</v>
      </c>
      <c r="K54" s="610">
        <v>3.4815799133743521</v>
      </c>
      <c r="L54" s="610">
        <v>2.5537241521387926</v>
      </c>
      <c r="M54" s="610">
        <v>0.11987474400696754</v>
      </c>
      <c r="N54" s="610">
        <v>0.78992157125678675</v>
      </c>
      <c r="O54" s="610">
        <v>5.7670685112443061E-2</v>
      </c>
      <c r="P54" s="610">
        <v>0.56505479951158533</v>
      </c>
      <c r="Q54" s="610">
        <v>0.16332187369834966</v>
      </c>
      <c r="R54" s="611">
        <v>3.8742129344087671E-3</v>
      </c>
      <c r="S54" s="610">
        <v>5.4183385460541453</v>
      </c>
      <c r="T54" s="610">
        <v>2.6930134527112899</v>
      </c>
      <c r="U54" s="610">
        <v>3.4468196261938901E-2</v>
      </c>
      <c r="V54" s="610">
        <v>1.3054085382840372</v>
      </c>
      <c r="W54" s="610">
        <v>1.2903899278335931</v>
      </c>
      <c r="X54" s="610">
        <v>6.2746790331721397E-2</v>
      </c>
      <c r="Y54" s="610">
        <v>2.7253250933428563</v>
      </c>
      <c r="Z54" s="610">
        <v>7.2763085943469141E-2</v>
      </c>
      <c r="AA54" s="610">
        <v>1.8214992771785758</v>
      </c>
      <c r="AB54" s="610">
        <v>0.82432181758705525</v>
      </c>
      <c r="AC54" s="610">
        <v>6.7409126337567632E-3</v>
      </c>
      <c r="AD54" s="102"/>
      <c r="AE54" s="102" t="s">
        <v>40</v>
      </c>
      <c r="AF54" s="102"/>
      <c r="AG54" s="191"/>
      <c r="AH54" s="610">
        <v>3.1926838761029637</v>
      </c>
      <c r="AI54" s="610">
        <v>3.0238219223520328</v>
      </c>
      <c r="AJ54" s="610">
        <v>0.28243012262470879</v>
      </c>
      <c r="AK54" s="610">
        <v>1.164723308026643</v>
      </c>
      <c r="AL54" s="610">
        <v>1.5173951440144819</v>
      </c>
      <c r="AM54" s="610">
        <v>5.9273347686198366E-2</v>
      </c>
      <c r="AN54" s="610">
        <v>0.16886195375093108</v>
      </c>
      <c r="AO54" s="610">
        <v>1.0331234491756712E-2</v>
      </c>
      <c r="AP54" s="610">
        <v>9.0635047136604308E-2</v>
      </c>
      <c r="AQ54" s="610">
        <v>6.6604267811100487E-2</v>
      </c>
      <c r="AR54" s="610">
        <v>1.291404311469589E-3</v>
      </c>
      <c r="AS54" s="610">
        <v>3.1627335989795795</v>
      </c>
      <c r="AT54" s="610">
        <v>2.7148097693826183</v>
      </c>
      <c r="AU54" s="610">
        <v>6.6362953156399437E-2</v>
      </c>
      <c r="AV54" s="610">
        <v>1.6370939845375712</v>
      </c>
      <c r="AW54" s="610">
        <v>0.919657257321848</v>
      </c>
      <c r="AX54" s="610">
        <v>9.1695574366800495E-2</v>
      </c>
      <c r="AY54" s="610">
        <v>0.44792382959696103</v>
      </c>
      <c r="AZ54" s="610">
        <v>5.1656172458783558E-3</v>
      </c>
      <c r="BA54" s="610">
        <v>0.25909621366079277</v>
      </c>
      <c r="BB54" s="610">
        <v>0.18237059437882022</v>
      </c>
      <c r="BC54" s="610">
        <v>1.291404311469589E-3</v>
      </c>
      <c r="BD54" s="610">
        <v>0.30894915627173281</v>
      </c>
      <c r="BE54" s="610">
        <v>0.26287180109287617</v>
      </c>
      <c r="BF54" s="610">
        <v>4.6077355178856604E-2</v>
      </c>
    </row>
    <row r="55" spans="1:58" ht="18.600000000000001" customHeight="1" thickBot="1">
      <c r="A55" s="1060" t="s">
        <v>41</v>
      </c>
      <c r="B55" s="1060"/>
      <c r="C55" s="104"/>
      <c r="D55" s="193"/>
      <c r="E55" s="612">
        <v>7.3357400664408994</v>
      </c>
      <c r="F55" s="613">
        <v>5.673400740735314</v>
      </c>
      <c r="G55" s="613">
        <v>1.6623393257055832</v>
      </c>
      <c r="H55" s="613">
        <v>2.0382791748751696</v>
      </c>
      <c r="I55" s="613">
        <v>1.8387410102300525</v>
      </c>
      <c r="J55" s="613">
        <v>2.4513925389712855E-2</v>
      </c>
      <c r="K55" s="613">
        <v>1.0078195284623872</v>
      </c>
      <c r="L55" s="613">
        <v>0.75374978741159682</v>
      </c>
      <c r="M55" s="613">
        <v>5.2657768966350993E-2</v>
      </c>
      <c r="N55" s="613">
        <v>0.1995381646451202</v>
      </c>
      <c r="O55" s="613">
        <v>6.4504392100932636E-3</v>
      </c>
      <c r="P55" s="613">
        <v>0.14795064025236274</v>
      </c>
      <c r="Q55" s="613">
        <v>4.384034765859067E-2</v>
      </c>
      <c r="R55" s="613">
        <v>1.2967375240734783E-3</v>
      </c>
      <c r="S55" s="613">
        <v>2.0101389485739385</v>
      </c>
      <c r="T55" s="613">
        <v>0.98462500904816064</v>
      </c>
      <c r="U55" s="613">
        <v>2.1045980909496782E-2</v>
      </c>
      <c r="V55" s="613">
        <v>0.45370749447279712</v>
      </c>
      <c r="W55" s="613">
        <v>0.48038437410601487</v>
      </c>
      <c r="X55" s="613">
        <v>2.9487159559853933E-2</v>
      </c>
      <c r="Y55" s="613">
        <v>1.0255139395257746</v>
      </c>
      <c r="Z55" s="613">
        <v>2.9497291024835205E-2</v>
      </c>
      <c r="AA55" s="613">
        <v>0.67461317263056664</v>
      </c>
      <c r="AB55" s="613">
        <v>0.31268339758384678</v>
      </c>
      <c r="AC55" s="613">
        <v>8.7200782865254935E-3</v>
      </c>
      <c r="AD55" s="1060" t="s">
        <v>41</v>
      </c>
      <c r="AE55" s="1060"/>
      <c r="AF55" s="104"/>
      <c r="AG55" s="193"/>
      <c r="AH55" s="613">
        <v>1.4062615338262998</v>
      </c>
      <c r="AI55" s="613">
        <v>1.3174750191237499</v>
      </c>
      <c r="AJ55" s="613">
        <v>3.3542734884892095E-2</v>
      </c>
      <c r="AK55" s="613">
        <v>0.78891652422061476</v>
      </c>
      <c r="AL55" s="613">
        <v>0.47135434960435257</v>
      </c>
      <c r="AM55" s="613">
        <v>2.3661410413890745E-2</v>
      </c>
      <c r="AN55" s="613">
        <v>8.8786514702550043E-2</v>
      </c>
      <c r="AO55" s="613">
        <v>1.2489631896318461E-3</v>
      </c>
      <c r="AP55" s="613">
        <v>6.1016752360667045E-2</v>
      </c>
      <c r="AQ55" s="613">
        <v>2.652079915225114E-2</v>
      </c>
      <c r="AR55" s="616">
        <v>0</v>
      </c>
      <c r="AS55" s="613">
        <v>1.5568641505158149</v>
      </c>
      <c r="AT55" s="613">
        <v>1.3268092410940129</v>
      </c>
      <c r="AU55" s="613">
        <v>2.3719024610631183E-2</v>
      </c>
      <c r="AV55" s="613">
        <v>0.67574181843603853</v>
      </c>
      <c r="AW55" s="613">
        <v>0.59322587530051007</v>
      </c>
      <c r="AX55" s="613">
        <v>3.4122522746834513E-2</v>
      </c>
      <c r="AY55" s="613">
        <v>0.23005490942180132</v>
      </c>
      <c r="AZ55" s="613">
        <v>5.1486906792803091E-3</v>
      </c>
      <c r="BA55" s="613">
        <v>0.10112822235363068</v>
      </c>
      <c r="BB55" s="613">
        <v>0.11919959759971589</v>
      </c>
      <c r="BC55" s="613">
        <v>4.5783987891744446E-3</v>
      </c>
      <c r="BD55" s="613">
        <v>0.32419625864967094</v>
      </c>
      <c r="BE55" s="613">
        <v>0.20575046123933705</v>
      </c>
      <c r="BF55" s="613">
        <v>0.11844579741033395</v>
      </c>
    </row>
    <row r="56" spans="1:58" ht="15" customHeight="1">
      <c r="A56" s="160"/>
      <c r="AD56" s="160"/>
    </row>
  </sheetData>
  <mergeCells count="79">
    <mergeCell ref="BD6:BD7"/>
    <mergeCell ref="BE6:BE7"/>
    <mergeCell ref="BF6:BF7"/>
    <mergeCell ref="S5:AC5"/>
    <mergeCell ref="AH5:AR5"/>
    <mergeCell ref="AS5:BC5"/>
    <mergeCell ref="AH6:AH7"/>
    <mergeCell ref="AI6:AM6"/>
    <mergeCell ref="AN6:AR6"/>
    <mergeCell ref="AS6:AS7"/>
    <mergeCell ref="BD3:BF5"/>
    <mergeCell ref="AT6:AX6"/>
    <mergeCell ref="AY6:BC6"/>
    <mergeCell ref="A55:B55"/>
    <mergeCell ref="AD55:AE55"/>
    <mergeCell ref="A49:B49"/>
    <mergeCell ref="AD49:AE49"/>
    <mergeCell ref="A50:C50"/>
    <mergeCell ref="AD50:AF50"/>
    <mergeCell ref="A51:B51"/>
    <mergeCell ref="AD51:AE51"/>
    <mergeCell ref="A28:C28"/>
    <mergeCell ref="AD28:AF28"/>
    <mergeCell ref="A34:C34"/>
    <mergeCell ref="AD34:AF34"/>
    <mergeCell ref="A35:B35"/>
    <mergeCell ref="AD35:AE35"/>
    <mergeCell ref="A22:C22"/>
    <mergeCell ref="AD22:AF22"/>
    <mergeCell ref="A23:C23"/>
    <mergeCell ref="AD23:AF23"/>
    <mergeCell ref="A25:C25"/>
    <mergeCell ref="AD25:AF25"/>
    <mergeCell ref="A24:C24"/>
    <mergeCell ref="AD24:AF24"/>
    <mergeCell ref="A19:C19"/>
    <mergeCell ref="AD19:AF19"/>
    <mergeCell ref="A20:C20"/>
    <mergeCell ref="AD20:AF20"/>
    <mergeCell ref="A21:C21"/>
    <mergeCell ref="AD21:AF21"/>
    <mergeCell ref="A16:C16"/>
    <mergeCell ref="AD16:AF16"/>
    <mergeCell ref="A17:C17"/>
    <mergeCell ref="AD17:AF17"/>
    <mergeCell ref="A18:C18"/>
    <mergeCell ref="AD18:AF18"/>
    <mergeCell ref="A13:C13"/>
    <mergeCell ref="AD13:AF13"/>
    <mergeCell ref="A14:C14"/>
    <mergeCell ref="AD14:AF14"/>
    <mergeCell ref="A15:C15"/>
    <mergeCell ref="AD15:AF15"/>
    <mergeCell ref="A10:C10"/>
    <mergeCell ref="AD10:AF10"/>
    <mergeCell ref="A11:C11"/>
    <mergeCell ref="AD11:AF11"/>
    <mergeCell ref="A12:C12"/>
    <mergeCell ref="AD12:AF12"/>
    <mergeCell ref="A8:C8"/>
    <mergeCell ref="AD8:AF8"/>
    <mergeCell ref="A9:C9"/>
    <mergeCell ref="AD9:AF9"/>
    <mergeCell ref="S6:S7"/>
    <mergeCell ref="T6:X6"/>
    <mergeCell ref="Y6:AC6"/>
    <mergeCell ref="E6:E7"/>
    <mergeCell ref="F6:F7"/>
    <mergeCell ref="G6:G7"/>
    <mergeCell ref="N6:R6"/>
    <mergeCell ref="A1:M1"/>
    <mergeCell ref="AD1:AR1"/>
    <mergeCell ref="A3:C7"/>
    <mergeCell ref="E3:G5"/>
    <mergeCell ref="AD3:AF7"/>
    <mergeCell ref="H6:H7"/>
    <mergeCell ref="I6:M6"/>
    <mergeCell ref="H5:M5"/>
    <mergeCell ref="N5:R5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29" max="54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66"/>
  <sheetViews>
    <sheetView view="pageBreakPreview" topLeftCell="A3" zoomScaleNormal="50" zoomScaleSheetLayoutView="100" workbookViewId="0">
      <selection activeCell="A33" sqref="A33:C33"/>
    </sheetView>
  </sheetViews>
  <sheetFormatPr defaultRowHeight="15.75"/>
  <cols>
    <col min="1" max="1" width="2.28515625" style="14" customWidth="1"/>
    <col min="2" max="2" width="16.7109375" style="14" customWidth="1"/>
    <col min="3" max="3" width="2.28515625" style="14" customWidth="1"/>
    <col min="4" max="4" width="1.7109375" style="15" customWidth="1"/>
    <col min="5" max="13" width="8.7109375" style="160" customWidth="1"/>
    <col min="14" max="14" width="6.5703125" style="160" customWidth="1"/>
    <col min="15" max="18" width="6.42578125" style="160" customWidth="1"/>
    <col min="19" max="19" width="7.28515625" style="160" customWidth="1"/>
    <col min="20" max="24" width="6.5703125" style="160" customWidth="1"/>
    <col min="25" max="29" width="6.7109375" style="160" customWidth="1"/>
    <col min="30" max="30" width="2.28515625" style="14" customWidth="1"/>
    <col min="31" max="31" width="16.7109375" style="14" customWidth="1"/>
    <col min="32" max="32" width="2.28515625" style="14" customWidth="1"/>
    <col min="33" max="33" width="1.7109375" style="15" customWidth="1"/>
    <col min="34" max="44" width="7.42578125" style="160" customWidth="1"/>
    <col min="45" max="50" width="7.5703125" style="160" customWidth="1"/>
    <col min="51" max="55" width="7.42578125" style="160" customWidth="1"/>
    <col min="56" max="58" width="8" style="160" customWidth="1"/>
    <col min="59" max="59" width="12.5703125" style="160" customWidth="1"/>
    <col min="60" max="16384" width="9.140625" style="160"/>
  </cols>
  <sheetData>
    <row r="1" spans="1:66" s="159" customFormat="1" ht="35.1" customHeight="1">
      <c r="A1" s="1067" t="s">
        <v>591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1067"/>
      <c r="M1" s="1067"/>
      <c r="N1" s="157" t="s">
        <v>592</v>
      </c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067" t="s">
        <v>591</v>
      </c>
      <c r="AE1" s="1067"/>
      <c r="AF1" s="1067"/>
      <c r="AG1" s="1067"/>
      <c r="AH1" s="1067"/>
      <c r="AI1" s="1067"/>
      <c r="AJ1" s="1067"/>
      <c r="AK1" s="1067"/>
      <c r="AL1" s="1067"/>
      <c r="AM1" s="1067"/>
      <c r="AN1" s="1067"/>
      <c r="AO1" s="1067"/>
      <c r="AP1" s="1067"/>
      <c r="AQ1" s="1067"/>
      <c r="AR1" s="1067"/>
      <c r="AS1" s="157" t="s">
        <v>593</v>
      </c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8"/>
      <c r="BE1" s="158"/>
      <c r="BF1" s="158"/>
    </row>
    <row r="2" spans="1:66" ht="12.95" customHeight="1" thickBot="1">
      <c r="A2" s="160"/>
      <c r="B2" s="161"/>
      <c r="C2" s="161"/>
      <c r="D2" s="162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0"/>
      <c r="AE2" s="161"/>
      <c r="AF2" s="161"/>
      <c r="AG2" s="162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4" t="s">
        <v>56</v>
      </c>
    </row>
    <row r="3" spans="1:66" ht="15" customHeight="1">
      <c r="A3" s="1042" t="s">
        <v>2</v>
      </c>
      <c r="B3" s="1042"/>
      <c r="C3" s="1042"/>
      <c r="D3" s="165"/>
      <c r="E3" s="1046" t="s">
        <v>479</v>
      </c>
      <c r="F3" s="1056"/>
      <c r="G3" s="1050"/>
      <c r="H3" s="166"/>
      <c r="M3" s="167" t="s">
        <v>485</v>
      </c>
      <c r="N3" s="167" t="s">
        <v>486</v>
      </c>
      <c r="O3" s="167"/>
      <c r="P3" s="167"/>
      <c r="Q3" s="167"/>
      <c r="R3" s="167"/>
      <c r="Z3" s="167"/>
      <c r="AA3" s="167"/>
      <c r="AB3" s="167"/>
      <c r="AC3" s="167"/>
      <c r="AD3" s="1042" t="s">
        <v>2</v>
      </c>
      <c r="AE3" s="1042"/>
      <c r="AF3" s="1042"/>
      <c r="AG3" s="165"/>
      <c r="AH3" s="166"/>
      <c r="AM3" s="167"/>
      <c r="AN3" s="167"/>
      <c r="AO3" s="167"/>
      <c r="AP3" s="167"/>
      <c r="AQ3" s="167"/>
      <c r="AR3" s="167" t="s">
        <v>485</v>
      </c>
      <c r="AS3" s="167" t="s">
        <v>486</v>
      </c>
      <c r="AT3" s="167"/>
      <c r="AZ3" s="167"/>
      <c r="BA3" s="167"/>
      <c r="BB3" s="167"/>
      <c r="BC3" s="167"/>
      <c r="BD3" s="1072" t="s">
        <v>480</v>
      </c>
      <c r="BE3" s="1072"/>
      <c r="BF3" s="1074"/>
      <c r="BG3" s="168"/>
      <c r="BN3" s="169"/>
    </row>
    <row r="4" spans="1:66" ht="15" customHeight="1">
      <c r="A4" s="1043"/>
      <c r="B4" s="1043"/>
      <c r="C4" s="1043"/>
      <c r="D4" s="170"/>
      <c r="E4" s="1047"/>
      <c r="F4" s="1057"/>
      <c r="G4" s="1051"/>
      <c r="I4" s="171"/>
      <c r="J4" s="171"/>
      <c r="K4" s="171"/>
      <c r="L4" s="171"/>
      <c r="M4" s="172" t="s">
        <v>551</v>
      </c>
      <c r="N4" s="171" t="s">
        <v>550</v>
      </c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3"/>
      <c r="AD4" s="1043"/>
      <c r="AE4" s="1043"/>
      <c r="AF4" s="1043"/>
      <c r="AG4" s="170"/>
      <c r="AI4" s="171"/>
      <c r="AJ4" s="171"/>
      <c r="AK4" s="171"/>
      <c r="AL4" s="171"/>
      <c r="AM4" s="171"/>
      <c r="AN4" s="171"/>
      <c r="AO4" s="171"/>
      <c r="AP4" s="171"/>
      <c r="AQ4" s="171"/>
      <c r="AR4" s="172" t="s">
        <v>552</v>
      </c>
      <c r="AS4" s="171" t="s">
        <v>553</v>
      </c>
      <c r="AT4" s="171"/>
      <c r="AU4" s="171"/>
      <c r="AV4" s="171"/>
      <c r="AW4" s="171"/>
      <c r="AX4" s="171"/>
      <c r="AY4" s="171"/>
      <c r="AZ4" s="171"/>
      <c r="BA4" s="171"/>
      <c r="BB4" s="171"/>
      <c r="BC4" s="173"/>
      <c r="BD4" s="1072"/>
      <c r="BE4" s="1072"/>
      <c r="BF4" s="1074"/>
      <c r="BG4" s="168"/>
      <c r="BN4" s="169"/>
    </row>
    <row r="5" spans="1:66" ht="15" customHeight="1">
      <c r="A5" s="1043"/>
      <c r="B5" s="1043"/>
      <c r="C5" s="1043"/>
      <c r="D5" s="170"/>
      <c r="E5" s="1047"/>
      <c r="F5" s="1057"/>
      <c r="G5" s="1051"/>
      <c r="H5" s="1068" t="s">
        <v>638</v>
      </c>
      <c r="I5" s="1069"/>
      <c r="J5" s="1069"/>
      <c r="K5" s="1069"/>
      <c r="L5" s="1069"/>
      <c r="M5" s="1069"/>
      <c r="N5" s="1070" t="s">
        <v>639</v>
      </c>
      <c r="O5" s="1070"/>
      <c r="P5" s="1070"/>
      <c r="Q5" s="1070"/>
      <c r="R5" s="1071"/>
      <c r="S5" s="1074" t="s">
        <v>478</v>
      </c>
      <c r="T5" s="1075"/>
      <c r="U5" s="1075"/>
      <c r="V5" s="1075"/>
      <c r="W5" s="1075"/>
      <c r="X5" s="1075"/>
      <c r="Y5" s="1075"/>
      <c r="Z5" s="1075"/>
      <c r="AA5" s="1075"/>
      <c r="AB5" s="1075"/>
      <c r="AC5" s="1076"/>
      <c r="AD5" s="1043"/>
      <c r="AE5" s="1043"/>
      <c r="AF5" s="1043"/>
      <c r="AG5" s="170"/>
      <c r="AH5" s="1074" t="s">
        <v>171</v>
      </c>
      <c r="AI5" s="1075"/>
      <c r="AJ5" s="1075"/>
      <c r="AK5" s="1075"/>
      <c r="AL5" s="1075"/>
      <c r="AM5" s="1075"/>
      <c r="AN5" s="1075"/>
      <c r="AO5" s="1075"/>
      <c r="AP5" s="1075"/>
      <c r="AQ5" s="1075"/>
      <c r="AR5" s="1076"/>
      <c r="AS5" s="1074" t="s">
        <v>172</v>
      </c>
      <c r="AT5" s="1075"/>
      <c r="AU5" s="1075"/>
      <c r="AV5" s="1075"/>
      <c r="AW5" s="1075"/>
      <c r="AX5" s="1075"/>
      <c r="AY5" s="1075"/>
      <c r="AZ5" s="1075"/>
      <c r="BA5" s="1075"/>
      <c r="BB5" s="1075"/>
      <c r="BC5" s="1076"/>
      <c r="BD5" s="1072"/>
      <c r="BE5" s="1072"/>
      <c r="BF5" s="1074"/>
      <c r="BG5" s="168"/>
    </row>
    <row r="6" spans="1:66" ht="15" customHeight="1">
      <c r="A6" s="1043"/>
      <c r="B6" s="1043"/>
      <c r="C6" s="1043"/>
      <c r="D6" s="170"/>
      <c r="E6" s="1072" t="s">
        <v>70</v>
      </c>
      <c r="F6" s="1072" t="s">
        <v>476</v>
      </c>
      <c r="G6" s="1072" t="s">
        <v>477</v>
      </c>
      <c r="H6" s="1073" t="s">
        <v>206</v>
      </c>
      <c r="I6" s="1077" t="s">
        <v>476</v>
      </c>
      <c r="J6" s="1078"/>
      <c r="K6" s="1078"/>
      <c r="L6" s="1078"/>
      <c r="M6" s="1078"/>
      <c r="N6" s="1078" t="s">
        <v>477</v>
      </c>
      <c r="O6" s="1075"/>
      <c r="P6" s="1075"/>
      <c r="Q6" s="1075"/>
      <c r="R6" s="1076"/>
      <c r="S6" s="1073" t="s">
        <v>206</v>
      </c>
      <c r="T6" s="1077" t="s">
        <v>476</v>
      </c>
      <c r="U6" s="1078"/>
      <c r="V6" s="1078"/>
      <c r="W6" s="1078"/>
      <c r="X6" s="1079"/>
      <c r="Y6" s="1077" t="s">
        <v>477</v>
      </c>
      <c r="Z6" s="1075"/>
      <c r="AA6" s="1075"/>
      <c r="AB6" s="1075"/>
      <c r="AC6" s="1076"/>
      <c r="AD6" s="1043"/>
      <c r="AE6" s="1043"/>
      <c r="AF6" s="1043"/>
      <c r="AG6" s="170"/>
      <c r="AH6" s="1073" t="s">
        <v>206</v>
      </c>
      <c r="AI6" s="1077" t="s">
        <v>476</v>
      </c>
      <c r="AJ6" s="1078"/>
      <c r="AK6" s="1078"/>
      <c r="AL6" s="1078"/>
      <c r="AM6" s="1079"/>
      <c r="AN6" s="1077" t="s">
        <v>477</v>
      </c>
      <c r="AO6" s="1075"/>
      <c r="AP6" s="1075"/>
      <c r="AQ6" s="1075"/>
      <c r="AR6" s="1076"/>
      <c r="AS6" s="1073" t="s">
        <v>206</v>
      </c>
      <c r="AT6" s="1077" t="s">
        <v>476</v>
      </c>
      <c r="AU6" s="1078"/>
      <c r="AV6" s="1078"/>
      <c r="AW6" s="1078"/>
      <c r="AX6" s="1079"/>
      <c r="AY6" s="1077" t="s">
        <v>477</v>
      </c>
      <c r="AZ6" s="1075"/>
      <c r="BA6" s="1075"/>
      <c r="BB6" s="1075"/>
      <c r="BC6" s="1076"/>
      <c r="BD6" s="1073" t="s">
        <v>70</v>
      </c>
      <c r="BE6" s="1073" t="s">
        <v>476</v>
      </c>
      <c r="BF6" s="1077" t="s">
        <v>477</v>
      </c>
      <c r="BG6" s="168"/>
    </row>
    <row r="7" spans="1:66" ht="48.75" customHeight="1">
      <c r="A7" s="1044"/>
      <c r="B7" s="1044"/>
      <c r="C7" s="1044"/>
      <c r="D7" s="174"/>
      <c r="E7" s="1072"/>
      <c r="F7" s="1072"/>
      <c r="G7" s="1072"/>
      <c r="H7" s="1041"/>
      <c r="I7" s="175" t="s">
        <v>70</v>
      </c>
      <c r="J7" s="176" t="s">
        <v>642</v>
      </c>
      <c r="K7" s="176" t="s">
        <v>640</v>
      </c>
      <c r="L7" s="176" t="s">
        <v>641</v>
      </c>
      <c r="M7" s="176" t="s">
        <v>549</v>
      </c>
      <c r="N7" s="174" t="s">
        <v>70</v>
      </c>
      <c r="O7" s="176" t="s">
        <v>642</v>
      </c>
      <c r="P7" s="176" t="s">
        <v>640</v>
      </c>
      <c r="Q7" s="176" t="s">
        <v>641</v>
      </c>
      <c r="R7" s="176" t="s">
        <v>549</v>
      </c>
      <c r="S7" s="1041"/>
      <c r="T7" s="175" t="s">
        <v>70</v>
      </c>
      <c r="U7" s="176" t="s">
        <v>642</v>
      </c>
      <c r="V7" s="176" t="s">
        <v>640</v>
      </c>
      <c r="W7" s="176" t="s">
        <v>641</v>
      </c>
      <c r="X7" s="176" t="s">
        <v>549</v>
      </c>
      <c r="Y7" s="175" t="s">
        <v>70</v>
      </c>
      <c r="Z7" s="176" t="s">
        <v>642</v>
      </c>
      <c r="AA7" s="176" t="s">
        <v>640</v>
      </c>
      <c r="AB7" s="176" t="s">
        <v>641</v>
      </c>
      <c r="AC7" s="176" t="s">
        <v>549</v>
      </c>
      <c r="AD7" s="1044"/>
      <c r="AE7" s="1044"/>
      <c r="AF7" s="1044"/>
      <c r="AG7" s="174"/>
      <c r="AH7" s="1041"/>
      <c r="AI7" s="175" t="s">
        <v>70</v>
      </c>
      <c r="AJ7" s="176" t="s">
        <v>642</v>
      </c>
      <c r="AK7" s="176" t="s">
        <v>640</v>
      </c>
      <c r="AL7" s="176" t="s">
        <v>641</v>
      </c>
      <c r="AM7" s="176" t="s">
        <v>549</v>
      </c>
      <c r="AN7" s="175" t="s">
        <v>70</v>
      </c>
      <c r="AO7" s="176" t="s">
        <v>642</v>
      </c>
      <c r="AP7" s="176" t="s">
        <v>640</v>
      </c>
      <c r="AQ7" s="176" t="s">
        <v>641</v>
      </c>
      <c r="AR7" s="176" t="s">
        <v>549</v>
      </c>
      <c r="AS7" s="1041"/>
      <c r="AT7" s="175" t="s">
        <v>70</v>
      </c>
      <c r="AU7" s="176" t="s">
        <v>642</v>
      </c>
      <c r="AV7" s="176" t="s">
        <v>640</v>
      </c>
      <c r="AW7" s="176" t="s">
        <v>641</v>
      </c>
      <c r="AX7" s="176" t="s">
        <v>549</v>
      </c>
      <c r="AY7" s="175" t="s">
        <v>70</v>
      </c>
      <c r="AZ7" s="176" t="s">
        <v>642</v>
      </c>
      <c r="BA7" s="176" t="s">
        <v>640</v>
      </c>
      <c r="BB7" s="176" t="s">
        <v>641</v>
      </c>
      <c r="BC7" s="176" t="s">
        <v>549</v>
      </c>
      <c r="BD7" s="1041"/>
      <c r="BE7" s="1041"/>
      <c r="BF7" s="1048"/>
      <c r="BG7" s="168"/>
    </row>
    <row r="8" spans="1:66" s="181" customFormat="1" ht="16.5" hidden="1" customHeight="1">
      <c r="A8" s="1212" t="s">
        <v>214</v>
      </c>
      <c r="B8" s="1212"/>
      <c r="C8" s="1212"/>
      <c r="D8" s="177"/>
      <c r="E8" s="178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212" t="s">
        <v>214</v>
      </c>
      <c r="AE8" s="1212"/>
      <c r="AF8" s="1212"/>
      <c r="AG8" s="62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80"/>
    </row>
    <row r="9" spans="1:66" s="181" customFormat="1" ht="16.5" hidden="1" customHeight="1">
      <c r="A9" s="1196" t="s">
        <v>215</v>
      </c>
      <c r="B9" s="1196"/>
      <c r="C9" s="1196"/>
      <c r="D9" s="177"/>
      <c r="E9" s="182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196" t="s">
        <v>215</v>
      </c>
      <c r="AE9" s="1196"/>
      <c r="AF9" s="1196"/>
      <c r="AG9" s="2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3"/>
      <c r="BG9" s="180"/>
    </row>
    <row r="10" spans="1:66" s="181" customFormat="1" ht="16.5" hidden="1" customHeight="1">
      <c r="A10" s="1196" t="s">
        <v>216</v>
      </c>
      <c r="B10" s="1196"/>
      <c r="C10" s="1196"/>
      <c r="D10" s="177"/>
      <c r="E10" s="182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196" t="s">
        <v>216</v>
      </c>
      <c r="AE10" s="1196"/>
      <c r="AF10" s="1196"/>
      <c r="AG10" s="2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3"/>
      <c r="BG10" s="180"/>
    </row>
    <row r="11" spans="1:66" s="181" customFormat="1" ht="16.5" hidden="1" customHeight="1">
      <c r="A11" s="1196" t="s">
        <v>217</v>
      </c>
      <c r="B11" s="1196"/>
      <c r="C11" s="1196"/>
      <c r="D11" s="177"/>
      <c r="E11" s="182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196" t="s">
        <v>217</v>
      </c>
      <c r="AE11" s="1196"/>
      <c r="AF11" s="1196"/>
      <c r="AG11" s="2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180"/>
    </row>
    <row r="12" spans="1:66" s="181" customFormat="1" ht="16.5" hidden="1" customHeight="1">
      <c r="A12" s="1196" t="s">
        <v>218</v>
      </c>
      <c r="B12" s="1196"/>
      <c r="C12" s="1196"/>
      <c r="D12" s="177"/>
      <c r="E12" s="182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196" t="s">
        <v>218</v>
      </c>
      <c r="AE12" s="1196"/>
      <c r="AF12" s="1196"/>
      <c r="AG12" s="2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0"/>
    </row>
    <row r="13" spans="1:66" s="181" customFormat="1" ht="16.5" hidden="1" customHeight="1">
      <c r="A13" s="1196" t="s">
        <v>219</v>
      </c>
      <c r="B13" s="1196"/>
      <c r="C13" s="1196"/>
      <c r="D13" s="177"/>
      <c r="E13" s="182"/>
      <c r="F13" s="183"/>
      <c r="G13" s="183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1196" t="s">
        <v>219</v>
      </c>
      <c r="AE13" s="1196"/>
      <c r="AF13" s="1196"/>
      <c r="AG13" s="2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180"/>
    </row>
    <row r="14" spans="1:66" s="181" customFormat="1" ht="16.5" hidden="1" customHeight="1">
      <c r="A14" s="1196" t="s">
        <v>220</v>
      </c>
      <c r="B14" s="1196"/>
      <c r="C14" s="1196"/>
      <c r="D14" s="177"/>
      <c r="E14" s="182"/>
      <c r="F14" s="183"/>
      <c r="G14" s="183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1196" t="s">
        <v>220</v>
      </c>
      <c r="AE14" s="1196"/>
      <c r="AF14" s="1196"/>
      <c r="AG14" s="2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180"/>
    </row>
    <row r="15" spans="1:66" s="181" customFormat="1" ht="16.5" hidden="1" customHeight="1">
      <c r="A15" s="1196" t="s">
        <v>221</v>
      </c>
      <c r="B15" s="1196"/>
      <c r="C15" s="1196"/>
      <c r="D15" s="2"/>
      <c r="E15" s="184"/>
      <c r="F15" s="185"/>
      <c r="G15" s="185"/>
      <c r="H15" s="184"/>
      <c r="I15" s="184"/>
      <c r="J15" s="184"/>
      <c r="K15" s="184"/>
      <c r="L15" s="184"/>
      <c r="M15" s="184"/>
      <c r="N15" s="184"/>
      <c r="O15" s="185"/>
      <c r="P15" s="185"/>
      <c r="Q15" s="185"/>
      <c r="R15" s="185"/>
      <c r="S15" s="184"/>
      <c r="T15" s="184"/>
      <c r="U15" s="184"/>
      <c r="V15" s="184"/>
      <c r="W15" s="184"/>
      <c r="X15" s="184"/>
      <c r="Y15" s="184"/>
      <c r="Z15" s="185"/>
      <c r="AA15" s="185"/>
      <c r="AB15" s="185"/>
      <c r="AC15" s="185"/>
      <c r="AD15" s="1196" t="s">
        <v>221</v>
      </c>
      <c r="AE15" s="1196"/>
      <c r="AF15" s="1196"/>
      <c r="AG15" s="2"/>
      <c r="AH15" s="184"/>
      <c r="AI15" s="184"/>
      <c r="AJ15" s="184"/>
      <c r="AK15" s="184"/>
      <c r="AL15" s="184"/>
      <c r="AM15" s="184"/>
      <c r="AN15" s="184"/>
      <c r="AO15" s="185"/>
      <c r="AP15" s="185"/>
      <c r="AQ15" s="185"/>
      <c r="AR15" s="185"/>
      <c r="AS15" s="184"/>
      <c r="AT15" s="184"/>
      <c r="AU15" s="184"/>
      <c r="AV15" s="184"/>
      <c r="AW15" s="184"/>
      <c r="AX15" s="184"/>
      <c r="AY15" s="184"/>
      <c r="AZ15" s="185"/>
      <c r="BA15" s="185"/>
      <c r="BB15" s="185"/>
      <c r="BC15" s="185"/>
      <c r="BD15" s="184"/>
      <c r="BE15" s="185"/>
      <c r="BF15" s="185"/>
      <c r="BG15" s="180"/>
    </row>
    <row r="16" spans="1:66" s="181" customFormat="1" ht="16.5" hidden="1" customHeight="1">
      <c r="A16" s="1196" t="s">
        <v>222</v>
      </c>
      <c r="B16" s="1196"/>
      <c r="C16" s="1196"/>
      <c r="D16" s="2"/>
      <c r="E16" s="184"/>
      <c r="F16" s="185"/>
      <c r="G16" s="185"/>
      <c r="H16" s="154"/>
      <c r="I16" s="154"/>
      <c r="J16" s="154"/>
      <c r="K16" s="154"/>
      <c r="L16" s="154"/>
      <c r="M16" s="154"/>
      <c r="N16" s="154"/>
      <c r="O16" s="185"/>
      <c r="P16" s="185"/>
      <c r="Q16" s="185"/>
      <c r="R16" s="185"/>
      <c r="S16" s="154"/>
      <c r="T16" s="154"/>
      <c r="U16" s="154"/>
      <c r="V16" s="154"/>
      <c r="W16" s="154"/>
      <c r="X16" s="154"/>
      <c r="Y16" s="154"/>
      <c r="Z16" s="185"/>
      <c r="AA16" s="185"/>
      <c r="AB16" s="185"/>
      <c r="AC16" s="185"/>
      <c r="AD16" s="1196" t="s">
        <v>222</v>
      </c>
      <c r="AE16" s="1196"/>
      <c r="AF16" s="1196"/>
      <c r="AG16" s="2"/>
      <c r="AH16" s="154"/>
      <c r="AI16" s="154"/>
      <c r="AJ16" s="154"/>
      <c r="AK16" s="154"/>
      <c r="AL16" s="154"/>
      <c r="AM16" s="154"/>
      <c r="AN16" s="154"/>
      <c r="AO16" s="185"/>
      <c r="AP16" s="185"/>
      <c r="AQ16" s="185"/>
      <c r="AR16" s="185"/>
      <c r="AS16" s="154"/>
      <c r="AT16" s="154"/>
      <c r="AU16" s="154"/>
      <c r="AV16" s="154"/>
      <c r="AW16" s="154"/>
      <c r="AX16" s="154"/>
      <c r="AY16" s="154"/>
      <c r="AZ16" s="185"/>
      <c r="BA16" s="185"/>
      <c r="BB16" s="185"/>
      <c r="BC16" s="185"/>
      <c r="BD16" s="154"/>
      <c r="BE16" s="185"/>
      <c r="BF16" s="185"/>
      <c r="BG16" s="180"/>
    </row>
    <row r="17" spans="1:76" s="181" customFormat="1" ht="16.5" hidden="1" customHeight="1">
      <c r="A17" s="1196" t="s">
        <v>223</v>
      </c>
      <c r="B17" s="1196"/>
      <c r="C17" s="1196"/>
      <c r="D17" s="2"/>
      <c r="E17" s="184"/>
      <c r="F17" s="185"/>
      <c r="G17" s="185"/>
      <c r="H17" s="184"/>
      <c r="I17" s="184"/>
      <c r="J17" s="184"/>
      <c r="K17" s="184"/>
      <c r="L17" s="184"/>
      <c r="M17" s="184"/>
      <c r="N17" s="184"/>
      <c r="O17" s="185"/>
      <c r="P17" s="185"/>
      <c r="Q17" s="185"/>
      <c r="R17" s="185"/>
      <c r="S17" s="184"/>
      <c r="T17" s="184"/>
      <c r="U17" s="184"/>
      <c r="V17" s="184"/>
      <c r="W17" s="184"/>
      <c r="X17" s="184"/>
      <c r="Y17" s="184"/>
      <c r="Z17" s="185"/>
      <c r="AA17" s="185"/>
      <c r="AB17" s="185"/>
      <c r="AC17" s="185"/>
      <c r="AD17" s="1196" t="s">
        <v>223</v>
      </c>
      <c r="AE17" s="1196"/>
      <c r="AF17" s="1196"/>
      <c r="AG17" s="2"/>
      <c r="AH17" s="184"/>
      <c r="AI17" s="184"/>
      <c r="AJ17" s="184"/>
      <c r="AK17" s="184"/>
      <c r="AL17" s="184"/>
      <c r="AM17" s="184"/>
      <c r="AN17" s="184"/>
      <c r="AO17" s="185"/>
      <c r="AP17" s="185"/>
      <c r="AQ17" s="185"/>
      <c r="AR17" s="185"/>
      <c r="AS17" s="184"/>
      <c r="AT17" s="184"/>
      <c r="AU17" s="184"/>
      <c r="AV17" s="184"/>
      <c r="AW17" s="184"/>
      <c r="AX17" s="184"/>
      <c r="AY17" s="184"/>
      <c r="AZ17" s="185"/>
      <c r="BA17" s="185"/>
      <c r="BB17" s="185"/>
      <c r="BC17" s="185"/>
      <c r="BD17" s="184"/>
      <c r="BE17" s="185"/>
      <c r="BF17" s="185"/>
      <c r="BG17" s="180"/>
    </row>
    <row r="18" spans="1:76" s="181" customFormat="1" ht="16.5" hidden="1" customHeight="1">
      <c r="A18" s="1196" t="s">
        <v>224</v>
      </c>
      <c r="B18" s="1196"/>
      <c r="C18" s="1196"/>
      <c r="D18" s="2"/>
      <c r="E18" s="186"/>
      <c r="F18" s="185"/>
      <c r="G18" s="185"/>
      <c r="H18" s="184"/>
      <c r="I18" s="184"/>
      <c r="J18" s="184"/>
      <c r="K18" s="184"/>
      <c r="L18" s="184"/>
      <c r="M18" s="184"/>
      <c r="N18" s="184"/>
      <c r="O18" s="185"/>
      <c r="P18" s="185"/>
      <c r="Q18" s="185"/>
      <c r="R18" s="185"/>
      <c r="S18" s="184"/>
      <c r="T18" s="184"/>
      <c r="U18" s="184"/>
      <c r="V18" s="184"/>
      <c r="W18" s="184"/>
      <c r="X18" s="184"/>
      <c r="Y18" s="184"/>
      <c r="Z18" s="185"/>
      <c r="AA18" s="185"/>
      <c r="AB18" s="185"/>
      <c r="AC18" s="185"/>
      <c r="AD18" s="1196" t="s">
        <v>224</v>
      </c>
      <c r="AE18" s="1196"/>
      <c r="AF18" s="1196"/>
      <c r="AG18" s="2"/>
      <c r="AH18" s="184"/>
      <c r="AI18" s="184"/>
      <c r="AJ18" s="184"/>
      <c r="AK18" s="184"/>
      <c r="AL18" s="184"/>
      <c r="AM18" s="184"/>
      <c r="AN18" s="184"/>
      <c r="AO18" s="185"/>
      <c r="AP18" s="185"/>
      <c r="AQ18" s="185"/>
      <c r="AR18" s="185"/>
      <c r="AS18" s="184"/>
      <c r="AT18" s="184"/>
      <c r="AU18" s="184"/>
      <c r="AV18" s="184"/>
      <c r="AW18" s="184"/>
      <c r="AX18" s="184"/>
      <c r="AY18" s="184"/>
      <c r="AZ18" s="185"/>
      <c r="BA18" s="185"/>
      <c r="BB18" s="185"/>
      <c r="BC18" s="185"/>
      <c r="BD18" s="184"/>
      <c r="BE18" s="185"/>
      <c r="BF18" s="185"/>
      <c r="BG18" s="180"/>
      <c r="BW18" s="181" t="e">
        <f>#REF!/E18</f>
        <v>#REF!</v>
      </c>
      <c r="BX18" s="181" t="e">
        <f>BW18/12</f>
        <v>#REF!</v>
      </c>
    </row>
    <row r="19" spans="1:76" s="181" customFormat="1" ht="16.5" hidden="1" customHeight="1">
      <c r="A19" s="1196" t="s">
        <v>367</v>
      </c>
      <c r="B19" s="1196"/>
      <c r="C19" s="1196"/>
      <c r="D19" s="2"/>
      <c r="E19" s="637">
        <v>10.69811914487429</v>
      </c>
      <c r="F19" s="603" t="s">
        <v>400</v>
      </c>
      <c r="G19" s="603" t="s">
        <v>400</v>
      </c>
      <c r="H19" s="607">
        <v>2.6032428287919918</v>
      </c>
      <c r="I19" s="603" t="s">
        <v>400</v>
      </c>
      <c r="J19" s="603" t="s">
        <v>400</v>
      </c>
      <c r="K19" s="603" t="s">
        <v>400</v>
      </c>
      <c r="L19" s="603" t="s">
        <v>400</v>
      </c>
      <c r="M19" s="603" t="s">
        <v>400</v>
      </c>
      <c r="N19" s="603" t="s">
        <v>400</v>
      </c>
      <c r="O19" s="603" t="s">
        <v>400</v>
      </c>
      <c r="P19" s="603" t="s">
        <v>400</v>
      </c>
      <c r="Q19" s="603" t="s">
        <v>400</v>
      </c>
      <c r="R19" s="603" t="s">
        <v>400</v>
      </c>
      <c r="S19" s="607">
        <v>2.1525497086990084</v>
      </c>
      <c r="T19" s="603" t="s">
        <v>400</v>
      </c>
      <c r="U19" s="603" t="s">
        <v>400</v>
      </c>
      <c r="V19" s="603" t="s">
        <v>400</v>
      </c>
      <c r="W19" s="603" t="s">
        <v>400</v>
      </c>
      <c r="X19" s="603" t="s">
        <v>400</v>
      </c>
      <c r="Y19" s="603" t="s">
        <v>400</v>
      </c>
      <c r="Z19" s="603" t="s">
        <v>400</v>
      </c>
      <c r="AA19" s="603" t="s">
        <v>400</v>
      </c>
      <c r="AB19" s="603" t="s">
        <v>400</v>
      </c>
      <c r="AC19" s="603" t="s">
        <v>400</v>
      </c>
      <c r="AD19" s="1196" t="s">
        <v>367</v>
      </c>
      <c r="AE19" s="1196"/>
      <c r="AF19" s="1196"/>
      <c r="AG19" s="2"/>
      <c r="AH19" s="634">
        <v>2.7116866652496614</v>
      </c>
      <c r="AI19" s="603" t="s">
        <v>400</v>
      </c>
      <c r="AJ19" s="603" t="s">
        <v>400</v>
      </c>
      <c r="AK19" s="603" t="s">
        <v>400</v>
      </c>
      <c r="AL19" s="603" t="s">
        <v>400</v>
      </c>
      <c r="AM19" s="603" t="s">
        <v>400</v>
      </c>
      <c r="AN19" s="603" t="s">
        <v>400</v>
      </c>
      <c r="AO19" s="603" t="s">
        <v>400</v>
      </c>
      <c r="AP19" s="603" t="s">
        <v>400</v>
      </c>
      <c r="AQ19" s="603" t="s">
        <v>400</v>
      </c>
      <c r="AR19" s="603" t="s">
        <v>400</v>
      </c>
      <c r="AS19" s="634">
        <v>2.9107618320799258</v>
      </c>
      <c r="AT19" s="603" t="s">
        <v>400</v>
      </c>
      <c r="AU19" s="603" t="s">
        <v>400</v>
      </c>
      <c r="AV19" s="603" t="s">
        <v>400</v>
      </c>
      <c r="AW19" s="603" t="s">
        <v>400</v>
      </c>
      <c r="AX19" s="603" t="s">
        <v>400</v>
      </c>
      <c r="AY19" s="603" t="s">
        <v>400</v>
      </c>
      <c r="AZ19" s="603" t="s">
        <v>400</v>
      </c>
      <c r="BA19" s="603" t="s">
        <v>400</v>
      </c>
      <c r="BB19" s="603" t="s">
        <v>400</v>
      </c>
      <c r="BC19" s="603" t="s">
        <v>400</v>
      </c>
      <c r="BD19" s="634">
        <v>0.31987811005375066</v>
      </c>
      <c r="BE19" s="603" t="s">
        <v>400</v>
      </c>
      <c r="BF19" s="603" t="s">
        <v>400</v>
      </c>
      <c r="BG19" s="180"/>
      <c r="BW19" s="181" t="e">
        <f>#REF!/E19</f>
        <v>#REF!</v>
      </c>
      <c r="BX19" s="181" t="e">
        <f>BW19/12</f>
        <v>#REF!</v>
      </c>
    </row>
    <row r="20" spans="1:76" s="181" customFormat="1" ht="14.25" customHeight="1">
      <c r="A20" s="1196" t="s">
        <v>1023</v>
      </c>
      <c r="B20" s="1196"/>
      <c r="C20" s="1196"/>
      <c r="D20" s="2"/>
      <c r="E20" s="602">
        <f>'1'!R19/'1'!E19</f>
        <v>11.226386672059109</v>
      </c>
      <c r="F20" s="603" t="s">
        <v>400</v>
      </c>
      <c r="G20" s="603" t="s">
        <v>400</v>
      </c>
      <c r="H20" s="606">
        <f>'3'!H20/'1'!E19</f>
        <v>1.7019825769772665</v>
      </c>
      <c r="I20" s="603" t="s">
        <v>400</v>
      </c>
      <c r="J20" s="603" t="s">
        <v>400</v>
      </c>
      <c r="K20" s="603" t="s">
        <v>400</v>
      </c>
      <c r="L20" s="603" t="s">
        <v>400</v>
      </c>
      <c r="M20" s="603" t="s">
        <v>400</v>
      </c>
      <c r="N20" s="603" t="s">
        <v>400</v>
      </c>
      <c r="O20" s="603" t="s">
        <v>400</v>
      </c>
      <c r="P20" s="603" t="s">
        <v>400</v>
      </c>
      <c r="Q20" s="603" t="s">
        <v>400</v>
      </c>
      <c r="R20" s="603" t="s">
        <v>400</v>
      </c>
      <c r="S20" s="606">
        <f>'3'!S20/'1'!E19</f>
        <v>1.5307575434770129</v>
      </c>
      <c r="T20" s="603" t="s">
        <v>400</v>
      </c>
      <c r="U20" s="603" t="s">
        <v>400</v>
      </c>
      <c r="V20" s="603" t="s">
        <v>400</v>
      </c>
      <c r="W20" s="603" t="s">
        <v>400</v>
      </c>
      <c r="X20" s="603" t="s">
        <v>400</v>
      </c>
      <c r="Y20" s="603" t="s">
        <v>400</v>
      </c>
      <c r="Z20" s="603" t="s">
        <v>400</v>
      </c>
      <c r="AA20" s="603" t="s">
        <v>400</v>
      </c>
      <c r="AB20" s="603" t="s">
        <v>400</v>
      </c>
      <c r="AC20" s="603" t="s">
        <v>400</v>
      </c>
      <c r="AD20" s="1196" t="s">
        <v>1023</v>
      </c>
      <c r="AE20" s="1196"/>
      <c r="AF20" s="1196"/>
      <c r="AG20" s="2"/>
      <c r="AH20" s="606">
        <f>'3'!AH20/'1'!E19</f>
        <v>3.5514813598452659</v>
      </c>
      <c r="AI20" s="603" t="s">
        <v>400</v>
      </c>
      <c r="AJ20" s="603" t="s">
        <v>400</v>
      </c>
      <c r="AK20" s="603" t="s">
        <v>400</v>
      </c>
      <c r="AL20" s="603" t="s">
        <v>400</v>
      </c>
      <c r="AM20" s="603" t="s">
        <v>400</v>
      </c>
      <c r="AN20" s="603" t="s">
        <v>400</v>
      </c>
      <c r="AO20" s="603" t="s">
        <v>400</v>
      </c>
      <c r="AP20" s="603" t="s">
        <v>400</v>
      </c>
      <c r="AQ20" s="603" t="s">
        <v>400</v>
      </c>
      <c r="AR20" s="603" t="s">
        <v>400</v>
      </c>
      <c r="AS20" s="606">
        <f>'3'!AS20/'1'!E19</f>
        <v>4.1401745822980045</v>
      </c>
      <c r="AT20" s="603" t="s">
        <v>400</v>
      </c>
      <c r="AU20" s="603" t="s">
        <v>400</v>
      </c>
      <c r="AV20" s="603" t="s">
        <v>400</v>
      </c>
      <c r="AW20" s="603" t="s">
        <v>400</v>
      </c>
      <c r="AX20" s="603" t="s">
        <v>400</v>
      </c>
      <c r="AY20" s="603" t="s">
        <v>400</v>
      </c>
      <c r="AZ20" s="603" t="s">
        <v>400</v>
      </c>
      <c r="BA20" s="603" t="s">
        <v>400</v>
      </c>
      <c r="BB20" s="603" t="s">
        <v>400</v>
      </c>
      <c r="BC20" s="603" t="s">
        <v>400</v>
      </c>
      <c r="BD20" s="614">
        <f>'3'!BD20/'1'!E19</f>
        <v>0.30199060946174983</v>
      </c>
      <c r="BE20" s="603" t="s">
        <v>400</v>
      </c>
      <c r="BF20" s="603" t="s">
        <v>400</v>
      </c>
    </row>
    <row r="21" spans="1:76" s="181" customFormat="1" ht="14.25" customHeight="1">
      <c r="A21" s="1196" t="s">
        <v>1024</v>
      </c>
      <c r="B21" s="1196"/>
      <c r="C21" s="1196"/>
      <c r="D21" s="2"/>
      <c r="E21" s="602">
        <v>9.7218342469995918</v>
      </c>
      <c r="F21" s="606">
        <v>7.5465635776771265</v>
      </c>
      <c r="G21" s="606">
        <v>2.1752706693224568</v>
      </c>
      <c r="H21" s="607">
        <v>2.2620205197210081</v>
      </c>
      <c r="I21" s="607">
        <v>2.0238495497857638</v>
      </c>
      <c r="J21" s="603" t="s">
        <v>400</v>
      </c>
      <c r="K21" s="603" t="s">
        <v>400</v>
      </c>
      <c r="L21" s="603" t="s">
        <v>400</v>
      </c>
      <c r="M21" s="603" t="s">
        <v>400</v>
      </c>
      <c r="N21" s="607">
        <v>0.23817096993524478</v>
      </c>
      <c r="O21" s="603" t="s">
        <v>400</v>
      </c>
      <c r="P21" s="603" t="s">
        <v>400</v>
      </c>
      <c r="Q21" s="603" t="s">
        <v>400</v>
      </c>
      <c r="R21" s="603" t="s">
        <v>400</v>
      </c>
      <c r="S21" s="607">
        <v>2.2954687919483501</v>
      </c>
      <c r="T21" s="607">
        <v>1.0921500389630048</v>
      </c>
      <c r="U21" s="603" t="s">
        <v>400</v>
      </c>
      <c r="V21" s="603" t="s">
        <v>400</v>
      </c>
      <c r="W21" s="603" t="s">
        <v>400</v>
      </c>
      <c r="X21" s="603" t="s">
        <v>400</v>
      </c>
      <c r="Y21" s="607">
        <v>1.2033187529853455</v>
      </c>
      <c r="Z21" s="603" t="s">
        <v>400</v>
      </c>
      <c r="AA21" s="603" t="s">
        <v>400</v>
      </c>
      <c r="AB21" s="603" t="s">
        <v>400</v>
      </c>
      <c r="AC21" s="603" t="s">
        <v>400</v>
      </c>
      <c r="AD21" s="1196" t="s">
        <v>1024</v>
      </c>
      <c r="AE21" s="1196"/>
      <c r="AF21" s="1196"/>
      <c r="AG21" s="2"/>
      <c r="AH21" s="634">
        <v>2.3090413652136585</v>
      </c>
      <c r="AI21" s="607">
        <v>2.0980913190715458</v>
      </c>
      <c r="AJ21" s="603" t="s">
        <v>400</v>
      </c>
      <c r="AK21" s="603" t="s">
        <v>400</v>
      </c>
      <c r="AL21" s="603" t="s">
        <v>400</v>
      </c>
      <c r="AM21" s="603" t="s">
        <v>400</v>
      </c>
      <c r="AN21" s="607">
        <v>0.21095004614211321</v>
      </c>
      <c r="AO21" s="603" t="s">
        <v>400</v>
      </c>
      <c r="AP21" s="603" t="s">
        <v>400</v>
      </c>
      <c r="AQ21" s="603" t="s">
        <v>400</v>
      </c>
      <c r="AR21" s="603" t="s">
        <v>400</v>
      </c>
      <c r="AS21" s="634">
        <v>2.5069225421191002</v>
      </c>
      <c r="AT21" s="607">
        <v>2.0829845484145326</v>
      </c>
      <c r="AU21" s="603" t="s">
        <v>400</v>
      </c>
      <c r="AV21" s="603" t="s">
        <v>400</v>
      </c>
      <c r="AW21" s="603" t="s">
        <v>400</v>
      </c>
      <c r="AX21" s="603" t="s">
        <v>400</v>
      </c>
      <c r="AY21" s="607">
        <v>0.42393799370456792</v>
      </c>
      <c r="AZ21" s="603" t="s">
        <v>400</v>
      </c>
      <c r="BA21" s="603" t="s">
        <v>400</v>
      </c>
      <c r="BB21" s="603" t="s">
        <v>400</v>
      </c>
      <c r="BC21" s="603" t="s">
        <v>400</v>
      </c>
      <c r="BD21" s="614">
        <v>0.34838102799747489</v>
      </c>
      <c r="BE21" s="614">
        <v>0.25013964300344382</v>
      </c>
      <c r="BF21" s="614">
        <v>9.8241384994030928E-2</v>
      </c>
      <c r="BG21" s="180"/>
    </row>
    <row r="22" spans="1:76" s="181" customFormat="1" ht="14.25" customHeight="1">
      <c r="A22" s="1196" t="s">
        <v>1025</v>
      </c>
      <c r="B22" s="1196"/>
      <c r="C22" s="1196"/>
      <c r="D22" s="2"/>
      <c r="E22" s="602">
        <v>8.5109939004192352</v>
      </c>
      <c r="F22" s="606">
        <v>6.6164437711059216</v>
      </c>
      <c r="G22" s="606">
        <v>1.8945501293133007</v>
      </c>
      <c r="H22" s="607">
        <v>2.271676707310418</v>
      </c>
      <c r="I22" s="607">
        <v>2.0446478779544606</v>
      </c>
      <c r="J22" s="603" t="s">
        <v>400</v>
      </c>
      <c r="K22" s="603" t="s">
        <v>400</v>
      </c>
      <c r="L22" s="603" t="s">
        <v>400</v>
      </c>
      <c r="M22" s="603" t="s">
        <v>400</v>
      </c>
      <c r="N22" s="607">
        <v>0.22702882935595728</v>
      </c>
      <c r="O22" s="603" t="s">
        <v>400</v>
      </c>
      <c r="P22" s="603" t="s">
        <v>400</v>
      </c>
      <c r="Q22" s="603" t="s">
        <v>400</v>
      </c>
      <c r="R22" s="603" t="s">
        <v>400</v>
      </c>
      <c r="S22" s="607">
        <v>2.2738426814284134</v>
      </c>
      <c r="T22" s="607">
        <v>1.1160016852047914</v>
      </c>
      <c r="U22" s="603" t="s">
        <v>400</v>
      </c>
      <c r="V22" s="603" t="s">
        <v>400</v>
      </c>
      <c r="W22" s="603" t="s">
        <v>400</v>
      </c>
      <c r="X22" s="603" t="s">
        <v>400</v>
      </c>
      <c r="Y22" s="607">
        <v>1.1794993989819758</v>
      </c>
      <c r="Z22" s="603" t="s">
        <v>400</v>
      </c>
      <c r="AA22" s="603" t="s">
        <v>400</v>
      </c>
      <c r="AB22" s="603" t="s">
        <v>400</v>
      </c>
      <c r="AC22" s="603" t="s">
        <v>400</v>
      </c>
      <c r="AD22" s="1196" t="s">
        <v>1025</v>
      </c>
      <c r="AE22" s="1196"/>
      <c r="AF22" s="1196"/>
      <c r="AG22" s="2"/>
      <c r="AH22" s="634">
        <v>1.722570601263248</v>
      </c>
      <c r="AI22" s="607">
        <v>1.6044165417243148</v>
      </c>
      <c r="AJ22" s="603" t="s">
        <v>400</v>
      </c>
      <c r="AK22" s="603" t="s">
        <v>400</v>
      </c>
      <c r="AL22" s="603" t="s">
        <v>400</v>
      </c>
      <c r="AM22" s="603" t="s">
        <v>400</v>
      </c>
      <c r="AN22" s="607">
        <v>0.1181540595389335</v>
      </c>
      <c r="AO22" s="603" t="s">
        <v>400</v>
      </c>
      <c r="AP22" s="603" t="s">
        <v>400</v>
      </c>
      <c r="AQ22" s="603" t="s">
        <v>400</v>
      </c>
      <c r="AR22" s="603" t="s">
        <v>400</v>
      </c>
      <c r="AS22" s="634">
        <v>1.8970157403885775</v>
      </c>
      <c r="AT22" s="607">
        <v>1.6075153609535906</v>
      </c>
      <c r="AU22" s="603" t="s">
        <v>400</v>
      </c>
      <c r="AV22" s="603" t="s">
        <v>400</v>
      </c>
      <c r="AW22" s="603" t="s">
        <v>400</v>
      </c>
      <c r="AX22" s="603" t="s">
        <v>400</v>
      </c>
      <c r="AY22" s="607">
        <v>0.28950037943498624</v>
      </c>
      <c r="AZ22" s="603" t="s">
        <v>400</v>
      </c>
      <c r="BA22" s="603" t="s">
        <v>400</v>
      </c>
      <c r="BB22" s="603" t="s">
        <v>400</v>
      </c>
      <c r="BC22" s="603" t="s">
        <v>400</v>
      </c>
      <c r="BD22" s="614">
        <v>0.34588817002857292</v>
      </c>
      <c r="BE22" s="614">
        <v>0.24312785352133373</v>
      </c>
      <c r="BF22" s="614">
        <v>0.10276031650723902</v>
      </c>
    </row>
    <row r="23" spans="1:76" s="181" customFormat="1" ht="14.25" customHeight="1">
      <c r="A23" s="1196" t="s">
        <v>1026</v>
      </c>
      <c r="B23" s="1196"/>
      <c r="C23" s="1196"/>
      <c r="D23" s="2"/>
      <c r="E23" s="602">
        <v>8.7543969219633659</v>
      </c>
      <c r="F23" s="606">
        <v>6.7780893239552986</v>
      </c>
      <c r="G23" s="606">
        <v>1.9763075980080658</v>
      </c>
      <c r="H23" s="607">
        <v>2.3177629111474882</v>
      </c>
      <c r="I23" s="607">
        <v>2.0697650807012744</v>
      </c>
      <c r="J23" s="607">
        <v>2.9582327499408392E-2</v>
      </c>
      <c r="K23" s="607">
        <v>1.1465245737378955</v>
      </c>
      <c r="L23" s="607">
        <v>0.83828681239834701</v>
      </c>
      <c r="M23" s="607">
        <v>5.5371367065623789E-2</v>
      </c>
      <c r="N23" s="607">
        <v>0.24799783044621793</v>
      </c>
      <c r="O23" s="607">
        <v>6.6327882187698015E-3</v>
      </c>
      <c r="P23" s="607">
        <v>0.17603331426156832</v>
      </c>
      <c r="Q23" s="607">
        <v>6.4106907831175564E-2</v>
      </c>
      <c r="R23" s="607">
        <v>1.2248201347042694E-3</v>
      </c>
      <c r="S23" s="607">
        <v>2.2961203340045149</v>
      </c>
      <c r="T23" s="607">
        <v>1.1122017086656371</v>
      </c>
      <c r="U23" s="607">
        <v>2.2769435868131065E-2</v>
      </c>
      <c r="V23" s="607">
        <v>0.56729365104254459</v>
      </c>
      <c r="W23" s="607">
        <v>0.49621914932731409</v>
      </c>
      <c r="X23" s="607">
        <v>2.5919472427648287E-2</v>
      </c>
      <c r="Y23" s="607">
        <v>1.1839186253388736</v>
      </c>
      <c r="Z23" s="607">
        <v>4.2909136070473447E-2</v>
      </c>
      <c r="AA23" s="607">
        <v>0.80218296289882907</v>
      </c>
      <c r="AB23" s="607">
        <v>0.33276927548655716</v>
      </c>
      <c r="AC23" s="607">
        <v>6.0572508830131992E-3</v>
      </c>
      <c r="AD23" s="1196" t="s">
        <v>1026</v>
      </c>
      <c r="AE23" s="1196"/>
      <c r="AF23" s="1196"/>
      <c r="AG23" s="2"/>
      <c r="AH23" s="607">
        <v>1.8853771257450618</v>
      </c>
      <c r="AI23" s="607">
        <v>1.7600509526742623</v>
      </c>
      <c r="AJ23" s="603">
        <v>3.1708055371681872E-2</v>
      </c>
      <c r="AK23" s="603">
        <v>0.97107636507953843</v>
      </c>
      <c r="AL23" s="603">
        <v>0.72736261188660611</v>
      </c>
      <c r="AM23" s="603">
        <v>2.990171479424486E-2</v>
      </c>
      <c r="AN23" s="607">
        <v>0.12532617307080177</v>
      </c>
      <c r="AO23" s="603">
        <v>3.0044913179095895E-3</v>
      </c>
      <c r="AP23" s="603">
        <v>7.8240083746325781E-2</v>
      </c>
      <c r="AQ23" s="603">
        <v>4.3738644244316921E-2</v>
      </c>
      <c r="AR23" s="603">
        <v>3.3744890233272868E-4</v>
      </c>
      <c r="AS23" s="607">
        <v>1.8893267186888896</v>
      </c>
      <c r="AT23" s="607">
        <v>1.5797264349316253</v>
      </c>
      <c r="AU23" s="607">
        <v>3.2691727279057281E-2</v>
      </c>
      <c r="AV23" s="607">
        <v>0.83400100521071907</v>
      </c>
      <c r="AW23" s="607">
        <v>0.68365769523979836</v>
      </c>
      <c r="AX23" s="607">
        <v>2.937600720205108E-2</v>
      </c>
      <c r="AY23" s="607">
        <v>0.30960028375726362</v>
      </c>
      <c r="AZ23" s="607">
        <v>4.2194108937103451E-3</v>
      </c>
      <c r="BA23" s="607">
        <v>0.14334616789613766</v>
      </c>
      <c r="BB23" s="607">
        <v>0.15649453846701655</v>
      </c>
      <c r="BC23" s="607">
        <v>5.5401665003993964E-3</v>
      </c>
      <c r="BD23" s="614">
        <v>0.36586957039275542</v>
      </c>
      <c r="BE23" s="614">
        <v>0.25533846138145228</v>
      </c>
      <c r="BF23" s="614">
        <v>0.11053110901130295</v>
      </c>
    </row>
    <row r="24" spans="1:76" s="181" customFormat="1" ht="14.25" customHeight="1">
      <c r="A24" s="1196" t="s">
        <v>1027</v>
      </c>
      <c r="B24" s="1196"/>
      <c r="C24" s="1196"/>
      <c r="D24" s="2"/>
      <c r="E24" s="602">
        <v>8.7311312693919358</v>
      </c>
      <c r="F24" s="606">
        <v>6.7894131812802048</v>
      </c>
      <c r="G24" s="606">
        <v>1.941718088111746</v>
      </c>
      <c r="H24" s="607">
        <v>2.3042000132443801</v>
      </c>
      <c r="I24" s="607">
        <v>2.0591456951975116</v>
      </c>
      <c r="J24" s="607">
        <v>3.3746076089311169E-2</v>
      </c>
      <c r="K24" s="607">
        <v>1.1095555521718594</v>
      </c>
      <c r="L24" s="607">
        <v>0.85641475281728308</v>
      </c>
      <c r="M24" s="607">
        <v>5.9429314119060543E-2</v>
      </c>
      <c r="N24" s="607">
        <v>0.24505431804686229</v>
      </c>
      <c r="O24" s="607">
        <v>8.1804335585005765E-3</v>
      </c>
      <c r="P24" s="607">
        <v>0.17821354375242668</v>
      </c>
      <c r="Q24" s="607">
        <v>5.6727090162221099E-2</v>
      </c>
      <c r="R24" s="607">
        <v>1.9332505737137539E-3</v>
      </c>
      <c r="S24" s="607">
        <v>2.2618895166394197</v>
      </c>
      <c r="T24" s="607">
        <v>1.0990292655041425</v>
      </c>
      <c r="U24" s="607">
        <v>2.107408496906631E-2</v>
      </c>
      <c r="V24" s="607">
        <v>0.5302115515379715</v>
      </c>
      <c r="W24" s="607">
        <v>0.51682303610501679</v>
      </c>
      <c r="X24" s="607">
        <v>3.0920592892086912E-2</v>
      </c>
      <c r="Y24" s="607">
        <v>1.1628602511352741</v>
      </c>
      <c r="Z24" s="607">
        <v>4.1265805057616116E-2</v>
      </c>
      <c r="AA24" s="607">
        <v>0.77017899771758425</v>
      </c>
      <c r="AB24" s="607">
        <v>0.3434505839070065</v>
      </c>
      <c r="AC24" s="607">
        <v>7.9648644530671536E-3</v>
      </c>
      <c r="AD24" s="1196" t="s">
        <v>1027</v>
      </c>
      <c r="AE24" s="1196"/>
      <c r="AF24" s="1196"/>
      <c r="AG24" s="2"/>
      <c r="AH24" s="607">
        <v>1.7254800039617479</v>
      </c>
      <c r="AI24" s="607">
        <v>1.6256226872145652</v>
      </c>
      <c r="AJ24" s="607">
        <v>4.3035763411368638E-2</v>
      </c>
      <c r="AK24" s="607">
        <v>0.90809312200201397</v>
      </c>
      <c r="AL24" s="607">
        <v>0.64571851319569762</v>
      </c>
      <c r="AM24" s="607">
        <v>2.877528860548071E-2</v>
      </c>
      <c r="AN24" s="607">
        <v>9.9857316747183456E-2</v>
      </c>
      <c r="AO24" s="607">
        <v>2.1879457061457675E-3</v>
      </c>
      <c r="AP24" s="607">
        <v>6.2173980958374751E-2</v>
      </c>
      <c r="AQ24" s="607">
        <v>3.4579907848836321E-2</v>
      </c>
      <c r="AR24" s="607">
        <v>9.1548223382659753E-4</v>
      </c>
      <c r="AS24" s="607">
        <v>2.1122159493765045</v>
      </c>
      <c r="AT24" s="607">
        <v>1.7932930419910444</v>
      </c>
      <c r="AU24" s="607">
        <v>3.6212604393469704E-2</v>
      </c>
      <c r="AV24" s="607">
        <v>0.9269971399126159</v>
      </c>
      <c r="AW24" s="607">
        <v>0.79059937513186662</v>
      </c>
      <c r="AX24" s="607">
        <v>3.9483922553090293E-2</v>
      </c>
      <c r="AY24" s="607">
        <v>0.31892290738546103</v>
      </c>
      <c r="AZ24" s="607">
        <v>4.7122493705669972E-3</v>
      </c>
      <c r="BA24" s="607">
        <v>0.14424377807120639</v>
      </c>
      <c r="BB24" s="607">
        <v>0.16264858534476026</v>
      </c>
      <c r="BC24" s="607">
        <v>7.3182945989273525E-3</v>
      </c>
      <c r="BD24" s="614">
        <v>0.32734578616988685</v>
      </c>
      <c r="BE24" s="614">
        <v>0.21232249137292108</v>
      </c>
      <c r="BF24" s="614">
        <v>0.11502329479696556</v>
      </c>
    </row>
    <row r="25" spans="1:76" ht="13.7" customHeight="1">
      <c r="A25" s="1045" t="s">
        <v>19</v>
      </c>
      <c r="B25" s="1045"/>
      <c r="C25" s="1045"/>
      <c r="D25" s="2"/>
      <c r="E25" s="635"/>
      <c r="F25" s="635"/>
      <c r="G25" s="635"/>
      <c r="H25" s="635"/>
      <c r="I25" s="635"/>
      <c r="J25" s="635"/>
      <c r="K25" s="635"/>
      <c r="L25" s="635"/>
      <c r="M25" s="635"/>
      <c r="N25" s="635"/>
      <c r="O25" s="635"/>
      <c r="P25" s="635"/>
      <c r="Q25" s="635"/>
      <c r="R25" s="635"/>
      <c r="S25" s="635"/>
      <c r="T25" s="635"/>
      <c r="U25" s="635"/>
      <c r="V25" s="635"/>
      <c r="W25" s="635"/>
      <c r="X25" s="635"/>
      <c r="Y25" s="635"/>
      <c r="Z25" s="635"/>
      <c r="AA25" s="635"/>
      <c r="AB25" s="635"/>
      <c r="AC25" s="635"/>
      <c r="AD25" s="1045" t="s">
        <v>19</v>
      </c>
      <c r="AE25" s="1045"/>
      <c r="AF25" s="1045"/>
      <c r="AG25" s="2"/>
      <c r="AH25" s="635"/>
      <c r="AI25" s="635"/>
      <c r="AJ25" s="635"/>
      <c r="AK25" s="635"/>
      <c r="AL25" s="635"/>
      <c r="AM25" s="635"/>
      <c r="AN25" s="635"/>
      <c r="AO25" s="635"/>
      <c r="AP25" s="635"/>
      <c r="AQ25" s="635"/>
      <c r="AR25" s="635"/>
      <c r="AS25" s="635"/>
      <c r="AT25" s="635"/>
      <c r="AU25" s="635"/>
      <c r="AV25" s="635"/>
      <c r="AW25" s="635"/>
      <c r="AX25" s="635"/>
      <c r="AY25" s="635"/>
      <c r="AZ25" s="635"/>
      <c r="BA25" s="635"/>
      <c r="BB25" s="635"/>
      <c r="BC25" s="635"/>
      <c r="BD25" s="635"/>
      <c r="BE25" s="635"/>
      <c r="BF25" s="635"/>
    </row>
    <row r="26" spans="1:76" ht="13.7" customHeight="1">
      <c r="A26" s="102"/>
      <c r="B26" s="190" t="s">
        <v>303</v>
      </c>
      <c r="C26" s="102"/>
      <c r="D26" s="191"/>
      <c r="E26" s="636">
        <v>3.2921870838204814</v>
      </c>
      <c r="F26" s="636">
        <v>2.4245513153253047</v>
      </c>
      <c r="G26" s="636">
        <v>0.86763576849516877</v>
      </c>
      <c r="H26" s="636">
        <v>0.61776642192052855</v>
      </c>
      <c r="I26" s="636">
        <v>0.57099357866534783</v>
      </c>
      <c r="J26" s="636">
        <v>3.8832824990465693E-3</v>
      </c>
      <c r="K26" s="636">
        <v>0.24170852371526613</v>
      </c>
      <c r="L26" s="636">
        <v>0.29334137419731915</v>
      </c>
      <c r="M26" s="636">
        <v>3.2060398253716565E-2</v>
      </c>
      <c r="N26" s="636">
        <v>4.6772843255180392E-2</v>
      </c>
      <c r="O26" s="636">
        <v>8.2903689843379417E-5</v>
      </c>
      <c r="P26" s="636">
        <v>2.9050761584721571E-2</v>
      </c>
      <c r="Q26" s="636">
        <v>1.6423908401081166E-2</v>
      </c>
      <c r="R26" s="636">
        <v>1.2152695795343E-3</v>
      </c>
      <c r="S26" s="636">
        <v>0.95051893918289998</v>
      </c>
      <c r="T26" s="636">
        <v>0.42195691504621297</v>
      </c>
      <c r="U26" s="636">
        <v>7.6769906833129373E-3</v>
      </c>
      <c r="V26" s="636">
        <v>0.20433480766094259</v>
      </c>
      <c r="W26" s="636">
        <v>0.20160568555194133</v>
      </c>
      <c r="X26" s="636">
        <v>8.3394311500157216E-3</v>
      </c>
      <c r="Y26" s="636">
        <v>0.52856202413668707</v>
      </c>
      <c r="Z26" s="636">
        <v>1.4798422652792603E-2</v>
      </c>
      <c r="AA26" s="636">
        <v>0.34210126133346314</v>
      </c>
      <c r="AB26" s="636">
        <v>0.16660288270796453</v>
      </c>
      <c r="AC26" s="636">
        <v>5.0594574424669917E-3</v>
      </c>
      <c r="AD26" s="102"/>
      <c r="AE26" s="190" t="s">
        <v>303</v>
      </c>
      <c r="AF26" s="102"/>
      <c r="AG26" s="191"/>
      <c r="AH26" s="636">
        <v>0.57195037346173183</v>
      </c>
      <c r="AI26" s="636">
        <v>0.53845257390970136</v>
      </c>
      <c r="AJ26" s="636">
        <v>8.5738438272601365E-3</v>
      </c>
      <c r="AK26" s="636">
        <v>0.29770033834388915</v>
      </c>
      <c r="AL26" s="636">
        <v>0.22139046115259772</v>
      </c>
      <c r="AM26" s="636">
        <v>1.0787930585954423E-2</v>
      </c>
      <c r="AN26" s="636">
        <v>3.3497799552030263E-2</v>
      </c>
      <c r="AO26" s="636">
        <v>0</v>
      </c>
      <c r="AP26" s="636">
        <v>1.7649994410499772E-2</v>
      </c>
      <c r="AQ26" s="636">
        <v>1.5847805141530495E-2</v>
      </c>
      <c r="AR26" s="636">
        <v>0</v>
      </c>
      <c r="AS26" s="636">
        <v>0.75715319533544645</v>
      </c>
      <c r="AT26" s="636">
        <v>0.63713125239989254</v>
      </c>
      <c r="AU26" s="636">
        <v>1.3366564833215695E-2</v>
      </c>
      <c r="AV26" s="636">
        <v>0.30688129514926693</v>
      </c>
      <c r="AW26" s="636">
        <v>0.30100099227060595</v>
      </c>
      <c r="AX26" s="636">
        <v>1.5882400146803699E-2</v>
      </c>
      <c r="AY26" s="636">
        <v>0.12002194293555425</v>
      </c>
      <c r="AZ26" s="636">
        <v>2.9352216074121505E-3</v>
      </c>
      <c r="BA26" s="636">
        <v>5.1933121132555042E-2</v>
      </c>
      <c r="BB26" s="636">
        <v>6.0094952919570462E-2</v>
      </c>
      <c r="BC26" s="636">
        <v>5.0586472760165927E-3</v>
      </c>
      <c r="BD26" s="636">
        <v>0.39479815391987361</v>
      </c>
      <c r="BE26" s="636">
        <v>0.25601699530415539</v>
      </c>
      <c r="BF26" s="636">
        <v>0.13878115861571799</v>
      </c>
    </row>
    <row r="27" spans="1:76" ht="13.7" customHeight="1">
      <c r="A27" s="102"/>
      <c r="B27" s="190" t="s">
        <v>894</v>
      </c>
      <c r="C27" s="102"/>
      <c r="D27" s="191"/>
      <c r="E27" s="636">
        <v>13.485843061655627</v>
      </c>
      <c r="F27" s="636">
        <v>10.655312461989698</v>
      </c>
      <c r="G27" s="636">
        <v>2.8305305996659142</v>
      </c>
      <c r="H27" s="636">
        <v>2.9357361315844162</v>
      </c>
      <c r="I27" s="636">
        <v>2.7398235660365242</v>
      </c>
      <c r="J27" s="636">
        <v>2.9987717994377456E-2</v>
      </c>
      <c r="K27" s="636">
        <v>1.4061913789149223</v>
      </c>
      <c r="L27" s="636">
        <v>1.1721787801024037</v>
      </c>
      <c r="M27" s="636">
        <v>0.13146568902482123</v>
      </c>
      <c r="N27" s="636">
        <v>0.19591256554789063</v>
      </c>
      <c r="O27" s="636">
        <v>8.7705390809891069E-3</v>
      </c>
      <c r="P27" s="636">
        <v>0.13404621757340429</v>
      </c>
      <c r="Q27" s="636">
        <v>5.0267020712326596E-2</v>
      </c>
      <c r="R27" s="636">
        <v>2.8287881811706263E-3</v>
      </c>
      <c r="S27" s="636">
        <v>3.9084961034988748</v>
      </c>
      <c r="T27" s="636">
        <v>1.86584083764935</v>
      </c>
      <c r="U27" s="636">
        <v>2.3166411926404847E-2</v>
      </c>
      <c r="V27" s="636">
        <v>0.86914908918757106</v>
      </c>
      <c r="W27" s="636">
        <v>0.91056282623073603</v>
      </c>
      <c r="X27" s="636">
        <v>6.2962510304639813E-2</v>
      </c>
      <c r="Y27" s="636">
        <v>2.0426552658495254</v>
      </c>
      <c r="Z27" s="636">
        <v>0.11879460974961684</v>
      </c>
      <c r="AA27" s="636">
        <v>1.2899862450717348</v>
      </c>
      <c r="AB27" s="636">
        <v>0.61803377940025495</v>
      </c>
      <c r="AC27" s="636">
        <v>1.584063162792132E-2</v>
      </c>
      <c r="AD27" s="102"/>
      <c r="AE27" s="190" t="s">
        <v>894</v>
      </c>
      <c r="AF27" s="102"/>
      <c r="AG27" s="191"/>
      <c r="AH27" s="636">
        <v>2.8927154349301523</v>
      </c>
      <c r="AI27" s="636">
        <v>2.774462013901597</v>
      </c>
      <c r="AJ27" s="636">
        <v>3.5395363219894178E-2</v>
      </c>
      <c r="AK27" s="636">
        <v>1.433724537346873</v>
      </c>
      <c r="AL27" s="636">
        <v>1.1884170411348836</v>
      </c>
      <c r="AM27" s="636">
        <v>0.11692507219994545</v>
      </c>
      <c r="AN27" s="636">
        <v>0.11825342102855647</v>
      </c>
      <c r="AO27" s="636">
        <v>1.4929715687732577E-3</v>
      </c>
      <c r="AP27" s="636">
        <v>5.6240204617411589E-2</v>
      </c>
      <c r="AQ27" s="636">
        <v>5.9011557846924405E-2</v>
      </c>
      <c r="AR27" s="636">
        <v>1.5086869954472055E-3</v>
      </c>
      <c r="AS27" s="636">
        <v>3.6691994663084144</v>
      </c>
      <c r="AT27" s="636">
        <v>3.2230665947658483</v>
      </c>
      <c r="AU27" s="636">
        <v>9.0221555719447538E-2</v>
      </c>
      <c r="AV27" s="636">
        <v>1.82344038527032</v>
      </c>
      <c r="AW27" s="636">
        <v>1.2750711515968303</v>
      </c>
      <c r="AX27" s="636">
        <v>3.4333502179251241E-2</v>
      </c>
      <c r="AY27" s="636">
        <v>0.44613287154256653</v>
      </c>
      <c r="AZ27" s="636">
        <v>5.930613287181319E-3</v>
      </c>
      <c r="BA27" s="636">
        <v>0.27828791092696725</v>
      </c>
      <c r="BB27" s="636">
        <v>0.1547371516979141</v>
      </c>
      <c r="BC27" s="636">
        <v>7.1771956305039875E-3</v>
      </c>
      <c r="BD27" s="636">
        <v>7.96959253337651E-2</v>
      </c>
      <c r="BE27" s="636">
        <v>5.2119449636391008E-2</v>
      </c>
      <c r="BF27" s="636">
        <v>2.7576475697374096E-2</v>
      </c>
    </row>
    <row r="28" spans="1:76" ht="13.7" customHeight="1">
      <c r="A28" s="102"/>
      <c r="B28" s="190" t="s">
        <v>895</v>
      </c>
      <c r="C28" s="102"/>
      <c r="D28" s="191"/>
      <c r="E28" s="636">
        <v>28.75603977586292</v>
      </c>
      <c r="F28" s="636">
        <v>22.900783083145587</v>
      </c>
      <c r="G28" s="636">
        <v>5.8552566927173144</v>
      </c>
      <c r="H28" s="636">
        <v>6.8731393705451618</v>
      </c>
      <c r="I28" s="636">
        <v>6.1182038095726901</v>
      </c>
      <c r="J28" s="636">
        <v>0.14592525432678843</v>
      </c>
      <c r="K28" s="636">
        <v>3.3892465152916551</v>
      </c>
      <c r="L28" s="636">
        <v>2.4115567406228013</v>
      </c>
      <c r="M28" s="636">
        <v>0.17147529933144659</v>
      </c>
      <c r="N28" s="636">
        <v>0.75493556097247139</v>
      </c>
      <c r="O28" s="636">
        <v>2.0654710973602844E-2</v>
      </c>
      <c r="P28" s="636">
        <v>0.5550170270051854</v>
      </c>
      <c r="Q28" s="636">
        <v>0.17232585307152573</v>
      </c>
      <c r="R28" s="636">
        <v>6.9379699221572711E-3</v>
      </c>
      <c r="S28" s="636">
        <v>6.8114195998539513</v>
      </c>
      <c r="T28" s="636">
        <v>3.2169777229206882</v>
      </c>
      <c r="U28" s="636">
        <v>5.873188451277616E-2</v>
      </c>
      <c r="V28" s="636">
        <v>1.5882733154038136</v>
      </c>
      <c r="W28" s="636">
        <v>1.464254359276173</v>
      </c>
      <c r="X28" s="636">
        <v>0.1057181637279246</v>
      </c>
      <c r="Y28" s="636">
        <v>3.5944418769332702</v>
      </c>
      <c r="Z28" s="636">
        <v>9.9262601568011852E-2</v>
      </c>
      <c r="AA28" s="636">
        <v>2.5194813538858907</v>
      </c>
      <c r="AB28" s="636">
        <v>0.96564579099734271</v>
      </c>
      <c r="AC28" s="636">
        <v>1.0052130482025938E-2</v>
      </c>
      <c r="AD28" s="102"/>
      <c r="AE28" s="190" t="s">
        <v>895</v>
      </c>
      <c r="AF28" s="102"/>
      <c r="AG28" s="191"/>
      <c r="AH28" s="636">
        <v>6.7708192686640976</v>
      </c>
      <c r="AI28" s="636">
        <v>6.4646582550110887</v>
      </c>
      <c r="AJ28" s="636">
        <v>0.1383839819069107</v>
      </c>
      <c r="AK28" s="636">
        <v>3.9318974127940818</v>
      </c>
      <c r="AL28" s="636">
        <v>2.3444884574955638</v>
      </c>
      <c r="AM28" s="636">
        <v>4.9888402814530747E-2</v>
      </c>
      <c r="AN28" s="636">
        <v>0.30616101365301163</v>
      </c>
      <c r="AO28" s="636">
        <v>1.0645175838660944E-2</v>
      </c>
      <c r="AP28" s="636">
        <v>0.21491354968205359</v>
      </c>
      <c r="AQ28" s="636">
        <v>7.6187216363651569E-2</v>
      </c>
      <c r="AR28" s="636">
        <v>4.4150717686455366E-3</v>
      </c>
      <c r="AS28" s="636">
        <v>8.3006615367996872</v>
      </c>
      <c r="AT28" s="636">
        <v>7.1009432956411223</v>
      </c>
      <c r="AU28" s="636">
        <v>0.14552838542907218</v>
      </c>
      <c r="AV28" s="636">
        <v>3.9160271381836207</v>
      </c>
      <c r="AW28" s="636">
        <v>2.7875724471872103</v>
      </c>
      <c r="AX28" s="636">
        <v>0.25181532484122165</v>
      </c>
      <c r="AY28" s="636">
        <v>1.1997182411585654</v>
      </c>
      <c r="AZ28" s="636">
        <v>1.0888969020602513E-2</v>
      </c>
      <c r="BA28" s="636">
        <v>0.71987589505452476</v>
      </c>
      <c r="BB28" s="636">
        <v>0.44089155169827704</v>
      </c>
      <c r="BC28" s="636">
        <v>2.8061825385160739E-2</v>
      </c>
      <c r="BD28" s="636">
        <v>0</v>
      </c>
      <c r="BE28" s="636">
        <v>0</v>
      </c>
      <c r="BF28" s="636">
        <v>0</v>
      </c>
    </row>
    <row r="29" spans="1:76" ht="13.7" customHeight="1">
      <c r="A29" s="102"/>
      <c r="B29" s="190" t="s">
        <v>896</v>
      </c>
      <c r="C29" s="102"/>
      <c r="D29" s="191"/>
      <c r="E29" s="636">
        <v>72.719901599643705</v>
      </c>
      <c r="F29" s="636">
        <v>57.805980269896125</v>
      </c>
      <c r="G29" s="636">
        <v>14.913921329747577</v>
      </c>
      <c r="H29" s="636">
        <v>16.726803219302113</v>
      </c>
      <c r="I29" s="636">
        <v>14.306121819121252</v>
      </c>
      <c r="J29" s="636">
        <v>0.21717826860058415</v>
      </c>
      <c r="K29" s="636">
        <v>9.56441493877381</v>
      </c>
      <c r="L29" s="636">
        <v>4.3692164132729356</v>
      </c>
      <c r="M29" s="636">
        <v>0.15531219847392425</v>
      </c>
      <c r="N29" s="636">
        <v>2.4206814001808583</v>
      </c>
      <c r="O29" s="636">
        <v>7.9243358801608405E-2</v>
      </c>
      <c r="P29" s="636">
        <v>2.0270349047183349</v>
      </c>
      <c r="Q29" s="636">
        <v>0.30980503341330812</v>
      </c>
      <c r="R29" s="636">
        <v>4.5981032476074364E-3</v>
      </c>
      <c r="S29" s="636">
        <v>12.143757845232786</v>
      </c>
      <c r="T29" s="636">
        <v>6.1597202150804469</v>
      </c>
      <c r="U29" s="636">
        <v>0.14254120067583054</v>
      </c>
      <c r="V29" s="636">
        <v>3.1730009037086266</v>
      </c>
      <c r="W29" s="636">
        <v>2.6706569279580816</v>
      </c>
      <c r="X29" s="636">
        <v>0.17352118273790895</v>
      </c>
      <c r="Y29" s="636">
        <v>5.9840376301523364</v>
      </c>
      <c r="Z29" s="636">
        <v>0.2748018090961471</v>
      </c>
      <c r="AA29" s="636">
        <v>4.4157488340853597</v>
      </c>
      <c r="AB29" s="636">
        <v>1.2658983674851847</v>
      </c>
      <c r="AC29" s="636">
        <v>2.758861948564462E-2</v>
      </c>
      <c r="AD29" s="102"/>
      <c r="AE29" s="190" t="s">
        <v>896</v>
      </c>
      <c r="AF29" s="102"/>
      <c r="AG29" s="191"/>
      <c r="AH29" s="636">
        <v>16.254761883326402</v>
      </c>
      <c r="AI29" s="636">
        <v>14.736095742864338</v>
      </c>
      <c r="AJ29" s="636">
        <v>0.32688333996627417</v>
      </c>
      <c r="AK29" s="636">
        <v>9.4103476529826775</v>
      </c>
      <c r="AL29" s="636">
        <v>4.9512743818254963</v>
      </c>
      <c r="AM29" s="636">
        <v>4.759036808988816E-2</v>
      </c>
      <c r="AN29" s="636">
        <v>1.5186661404620627</v>
      </c>
      <c r="AO29" s="636">
        <v>2.758861948564462E-2</v>
      </c>
      <c r="AP29" s="636">
        <v>1.205714754012243</v>
      </c>
      <c r="AQ29" s="636">
        <v>0.25777414747853045</v>
      </c>
      <c r="AR29" s="636">
        <v>2.758861948564462E-2</v>
      </c>
      <c r="AS29" s="636">
        <v>27.594578651782399</v>
      </c>
      <c r="AT29" s="636">
        <v>22.604042492830072</v>
      </c>
      <c r="AU29" s="636">
        <v>0.16666034121076465</v>
      </c>
      <c r="AV29" s="636">
        <v>10.36033856727307</v>
      </c>
      <c r="AW29" s="636">
        <v>11.937477626537687</v>
      </c>
      <c r="AX29" s="636">
        <v>0.13956595780855768</v>
      </c>
      <c r="AY29" s="636">
        <v>4.9905361589523167</v>
      </c>
      <c r="AZ29" s="636">
        <v>1.8392412990429746E-2</v>
      </c>
      <c r="BA29" s="636">
        <v>0.98164988523999486</v>
      </c>
      <c r="BB29" s="636">
        <v>3.9596595204755771</v>
      </c>
      <c r="BC29" s="636">
        <v>3.083434024631377E-2</v>
      </c>
      <c r="BD29" s="636">
        <v>0</v>
      </c>
      <c r="BE29" s="636">
        <v>0</v>
      </c>
      <c r="BF29" s="636">
        <v>0</v>
      </c>
    </row>
    <row r="30" spans="1:76" ht="13.7" customHeight="1">
      <c r="A30" s="102"/>
      <c r="B30" s="190" t="s">
        <v>897</v>
      </c>
      <c r="C30" s="102"/>
      <c r="D30" s="191"/>
      <c r="E30" s="636">
        <v>161.85034928339508</v>
      </c>
      <c r="F30" s="636">
        <v>127.36696074251418</v>
      </c>
      <c r="G30" s="636">
        <v>34.483388540880917</v>
      </c>
      <c r="H30" s="636">
        <v>62.522186874815517</v>
      </c>
      <c r="I30" s="636">
        <v>54.795579023318354</v>
      </c>
      <c r="J30" s="636">
        <v>0.93850644452461374</v>
      </c>
      <c r="K30" s="636">
        <v>34.630546718703876</v>
      </c>
      <c r="L30" s="636">
        <v>18.69941950083631</v>
      </c>
      <c r="M30" s="636">
        <v>0.52710635925355021</v>
      </c>
      <c r="N30" s="636">
        <v>7.7266078514971621</v>
      </c>
      <c r="O30" s="636">
        <v>0.35997507461218059</v>
      </c>
      <c r="P30" s="636">
        <v>6.0167262470893048</v>
      </c>
      <c r="Q30" s="636">
        <v>1.3370502771309565</v>
      </c>
      <c r="R30" s="636">
        <v>1.2856252664720735E-2</v>
      </c>
      <c r="S30" s="636">
        <v>46.289495260896658</v>
      </c>
      <c r="T30" s="636">
        <v>26.011282017644547</v>
      </c>
      <c r="U30" s="636">
        <v>0.96999114492801142</v>
      </c>
      <c r="V30" s="636">
        <v>12.26768554655472</v>
      </c>
      <c r="W30" s="636">
        <v>11.770817618313599</v>
      </c>
      <c r="X30" s="636">
        <v>1.0027877078482175</v>
      </c>
      <c r="Y30" s="636">
        <v>20.278213243252107</v>
      </c>
      <c r="Z30" s="636">
        <v>0.44996884326522579</v>
      </c>
      <c r="AA30" s="636">
        <v>13.954773539733033</v>
      </c>
      <c r="AB30" s="636">
        <v>5.7320520809419175</v>
      </c>
      <c r="AC30" s="636">
        <v>0.14141877931192809</v>
      </c>
      <c r="AD30" s="102"/>
      <c r="AE30" s="190" t="s">
        <v>897</v>
      </c>
      <c r="AF30" s="102"/>
      <c r="AG30" s="191"/>
      <c r="AH30" s="636">
        <v>29.026204453773243</v>
      </c>
      <c r="AI30" s="636">
        <v>26.138368698960349</v>
      </c>
      <c r="AJ30" s="636">
        <v>0.74566265455380265</v>
      </c>
      <c r="AK30" s="636">
        <v>13.871896625233674</v>
      </c>
      <c r="AL30" s="636">
        <v>11.186546849890131</v>
      </c>
      <c r="AM30" s="636">
        <v>0.33426256928273912</v>
      </c>
      <c r="AN30" s="636">
        <v>2.8878357548128961</v>
      </c>
      <c r="AO30" s="636">
        <v>0.16713128464136956</v>
      </c>
      <c r="AP30" s="636">
        <v>1.7870191203961823</v>
      </c>
      <c r="AQ30" s="636">
        <v>0.93368534977534423</v>
      </c>
      <c r="AR30" s="636">
        <v>0</v>
      </c>
      <c r="AS30" s="636">
        <v>24.012462693909683</v>
      </c>
      <c r="AT30" s="636">
        <v>20.421731002590931</v>
      </c>
      <c r="AU30" s="636">
        <v>0.7070938965596405</v>
      </c>
      <c r="AV30" s="636">
        <v>10.212849693352137</v>
      </c>
      <c r="AW30" s="636">
        <v>8.9560526056869261</v>
      </c>
      <c r="AX30" s="636">
        <v>0.5457348069922271</v>
      </c>
      <c r="AY30" s="636">
        <v>3.5907316913187506</v>
      </c>
      <c r="AZ30" s="636">
        <v>0.10285002131776588</v>
      </c>
      <c r="BA30" s="636">
        <v>1.8384441310550652</v>
      </c>
      <c r="BB30" s="636">
        <v>1.6108687809517568</v>
      </c>
      <c r="BC30" s="636">
        <v>3.8568757994162206E-2</v>
      </c>
      <c r="BD30" s="636">
        <v>0</v>
      </c>
      <c r="BE30" s="636">
        <v>0</v>
      </c>
      <c r="BF30" s="636">
        <v>0</v>
      </c>
    </row>
    <row r="31" spans="1:76" ht="13.7" customHeight="1">
      <c r="A31" s="102"/>
      <c r="B31" s="190" t="s">
        <v>308</v>
      </c>
      <c r="C31" s="102"/>
      <c r="D31" s="191"/>
      <c r="E31" s="636">
        <v>684.31578947368416</v>
      </c>
      <c r="F31" s="636">
        <v>555.9473684210526</v>
      </c>
      <c r="G31" s="636">
        <v>128.36842105263159</v>
      </c>
      <c r="H31" s="636">
        <v>375.73684210526318</v>
      </c>
      <c r="I31" s="636">
        <v>327</v>
      </c>
      <c r="J31" s="636">
        <v>7.7894736842105265</v>
      </c>
      <c r="K31" s="636">
        <v>177.10526315789474</v>
      </c>
      <c r="L31" s="636">
        <v>139.42105263157896</v>
      </c>
      <c r="M31" s="636">
        <v>2.6842105263157894</v>
      </c>
      <c r="N31" s="636">
        <v>48.736842105263158</v>
      </c>
      <c r="O31" s="636">
        <v>2.2105263157894739</v>
      </c>
      <c r="P31" s="636">
        <v>34.315789473684212</v>
      </c>
      <c r="Q31" s="636">
        <v>12.157894736842104</v>
      </c>
      <c r="R31" s="636">
        <v>5.2631578947368418E-2</v>
      </c>
      <c r="S31" s="636">
        <v>171.84210526315789</v>
      </c>
      <c r="T31" s="636">
        <v>98.94736842105263</v>
      </c>
      <c r="U31" s="636">
        <v>1.1578947368421053</v>
      </c>
      <c r="V31" s="636">
        <v>46.842105263157897</v>
      </c>
      <c r="W31" s="636">
        <v>48.684210526315788</v>
      </c>
      <c r="X31" s="636">
        <v>2.263157894736842</v>
      </c>
      <c r="Y31" s="636">
        <v>72.89473684210526</v>
      </c>
      <c r="Z31" s="636">
        <v>3.0526315789473686</v>
      </c>
      <c r="AA31" s="636">
        <v>44.210526315789473</v>
      </c>
      <c r="AB31" s="636">
        <v>25.315789473684209</v>
      </c>
      <c r="AC31" s="636">
        <v>0.31578947368421051</v>
      </c>
      <c r="AD31" s="102"/>
      <c r="AE31" s="190" t="s">
        <v>308</v>
      </c>
      <c r="AF31" s="102"/>
      <c r="AG31" s="191"/>
      <c r="AH31" s="636">
        <v>101.26315789473684</v>
      </c>
      <c r="AI31" s="636">
        <v>98.736842105263165</v>
      </c>
      <c r="AJ31" s="636">
        <v>11.578947368421053</v>
      </c>
      <c r="AK31" s="636">
        <v>40</v>
      </c>
      <c r="AL31" s="636">
        <v>45.631578947368418</v>
      </c>
      <c r="AM31" s="636">
        <v>1.5263157894736843</v>
      </c>
      <c r="AN31" s="636">
        <v>2.5263157894736841</v>
      </c>
      <c r="AO31" s="636">
        <v>5.2631578947368418E-2</v>
      </c>
      <c r="AP31" s="636">
        <v>0.89473684210526316</v>
      </c>
      <c r="AQ31" s="636">
        <v>1.5263157894736843</v>
      </c>
      <c r="AR31" s="636">
        <v>5.2631578947368418E-2</v>
      </c>
      <c r="AS31" s="636">
        <v>35.473684210526315</v>
      </c>
      <c r="AT31" s="636">
        <v>31.263157894736842</v>
      </c>
      <c r="AU31" s="636">
        <v>0.21052631578947367</v>
      </c>
      <c r="AV31" s="636">
        <v>21.315789473684209</v>
      </c>
      <c r="AW31" s="636">
        <v>8.3157894736842106</v>
      </c>
      <c r="AX31" s="636">
        <v>1.4210526315789473</v>
      </c>
      <c r="AY31" s="636">
        <v>4.2105263157894735</v>
      </c>
      <c r="AZ31" s="636">
        <v>0.15789473684210525</v>
      </c>
      <c r="BA31" s="636">
        <v>1.6842105263157894</v>
      </c>
      <c r="BB31" s="636">
        <v>2.3684210526315788</v>
      </c>
      <c r="BC31" s="636">
        <v>0</v>
      </c>
      <c r="BD31" s="636">
        <v>0</v>
      </c>
      <c r="BE31" s="636">
        <v>0</v>
      </c>
      <c r="BF31" s="636">
        <v>0</v>
      </c>
    </row>
    <row r="32" spans="1:76" ht="13.7" customHeight="1">
      <c r="A32" s="1045" t="s">
        <v>20</v>
      </c>
      <c r="B32" s="1045"/>
      <c r="C32" s="1045"/>
      <c r="D32" s="2"/>
      <c r="E32" s="636"/>
      <c r="F32" s="636"/>
      <c r="G32" s="636"/>
      <c r="H32" s="636"/>
      <c r="I32" s="636"/>
      <c r="J32" s="636"/>
      <c r="K32" s="636"/>
      <c r="L32" s="636"/>
      <c r="M32" s="636"/>
      <c r="N32" s="636"/>
      <c r="O32" s="636"/>
      <c r="P32" s="636"/>
      <c r="Q32" s="636"/>
      <c r="R32" s="636"/>
      <c r="S32" s="636"/>
      <c r="T32" s="636"/>
      <c r="U32" s="636"/>
      <c r="V32" s="636"/>
      <c r="W32" s="636"/>
      <c r="X32" s="636"/>
      <c r="Y32" s="636"/>
      <c r="Z32" s="636"/>
      <c r="AA32" s="636"/>
      <c r="AB32" s="636"/>
      <c r="AC32" s="636"/>
      <c r="AD32" s="1045" t="s">
        <v>20</v>
      </c>
      <c r="AE32" s="1045"/>
      <c r="AF32" s="1045"/>
      <c r="AG32" s="2"/>
      <c r="AH32" s="636"/>
      <c r="AI32" s="636"/>
      <c r="AJ32" s="636"/>
      <c r="AK32" s="636"/>
      <c r="AL32" s="636"/>
      <c r="AM32" s="636"/>
      <c r="AN32" s="636"/>
      <c r="AO32" s="636"/>
      <c r="AP32" s="636"/>
      <c r="AQ32" s="636"/>
      <c r="AR32" s="636"/>
      <c r="AS32" s="636"/>
      <c r="AT32" s="636"/>
      <c r="AU32" s="636"/>
      <c r="AV32" s="636"/>
      <c r="AW32" s="636"/>
      <c r="AX32" s="636"/>
      <c r="AY32" s="636"/>
      <c r="AZ32" s="636"/>
      <c r="BA32" s="636"/>
      <c r="BB32" s="636"/>
      <c r="BC32" s="636"/>
      <c r="BD32" s="636"/>
      <c r="BE32" s="636"/>
      <c r="BF32" s="636"/>
    </row>
    <row r="33" spans="1:58" ht="13.7" customHeight="1">
      <c r="A33" s="102"/>
      <c r="B33" s="62" t="s">
        <v>490</v>
      </c>
      <c r="C33" s="102"/>
      <c r="D33" s="191"/>
      <c r="E33" s="636">
        <v>2.8508440816532516</v>
      </c>
      <c r="F33" s="636">
        <v>2.1670371043285757</v>
      </c>
      <c r="G33" s="636">
        <v>0.68380697732467577</v>
      </c>
      <c r="H33" s="636">
        <v>0.41532235526688199</v>
      </c>
      <c r="I33" s="636">
        <v>0.39448580436889452</v>
      </c>
      <c r="J33" s="636">
        <v>2.5203149579376386E-3</v>
      </c>
      <c r="K33" s="636">
        <v>0.16180170447200576</v>
      </c>
      <c r="L33" s="636">
        <v>0.21228029632140089</v>
      </c>
      <c r="M33" s="636">
        <v>1.7883488617549955E-2</v>
      </c>
      <c r="N33" s="636">
        <v>2.083655089798751E-2</v>
      </c>
      <c r="O33" s="636">
        <v>6.0597735856813292E-4</v>
      </c>
      <c r="P33" s="636">
        <v>1.4451134163205509E-2</v>
      </c>
      <c r="Q33" s="636">
        <v>5.7794393762138664E-3</v>
      </c>
      <c r="R33" s="636">
        <v>0</v>
      </c>
      <c r="S33" s="636">
        <v>0.70569835759473243</v>
      </c>
      <c r="T33" s="636">
        <v>0.34319542304274969</v>
      </c>
      <c r="U33" s="636">
        <v>5.6592495287706539E-3</v>
      </c>
      <c r="V33" s="636">
        <v>0.14494918057263945</v>
      </c>
      <c r="W33" s="636">
        <v>0.18270757656348552</v>
      </c>
      <c r="X33" s="636">
        <v>9.8794163778541666E-3</v>
      </c>
      <c r="Y33" s="636">
        <v>0.36250293455198257</v>
      </c>
      <c r="Z33" s="636">
        <v>7.6014668135560536E-3</v>
      </c>
      <c r="AA33" s="636">
        <v>0.21446986600111492</v>
      </c>
      <c r="AB33" s="636">
        <v>0.13502404152742511</v>
      </c>
      <c r="AC33" s="636">
        <v>5.4075602098865921E-3</v>
      </c>
      <c r="AD33" s="102"/>
      <c r="AE33" s="62" t="s">
        <v>490</v>
      </c>
      <c r="AF33" s="102"/>
      <c r="AG33" s="191"/>
      <c r="AH33" s="636">
        <v>0.43446877871037465</v>
      </c>
      <c r="AI33" s="636">
        <v>0.42293247629636754</v>
      </c>
      <c r="AJ33" s="636">
        <v>2.1546307695567003E-3</v>
      </c>
      <c r="AK33" s="636">
        <v>0.19187171850683316</v>
      </c>
      <c r="AL33" s="636">
        <v>0.20588247694845088</v>
      </c>
      <c r="AM33" s="636">
        <v>2.3023650071526659E-2</v>
      </c>
      <c r="AN33" s="636">
        <v>1.1536302414007099E-2</v>
      </c>
      <c r="AO33" s="636">
        <v>0</v>
      </c>
      <c r="AP33" s="636">
        <v>9.1095828417586174E-3</v>
      </c>
      <c r="AQ33" s="636">
        <v>2.4267195722484807E-3</v>
      </c>
      <c r="AR33" s="636">
        <v>0</v>
      </c>
      <c r="AS33" s="636">
        <v>0.76338021745082862</v>
      </c>
      <c r="AT33" s="636">
        <v>0.64874404028229915</v>
      </c>
      <c r="AU33" s="636">
        <v>3.7766294405329496E-3</v>
      </c>
      <c r="AV33" s="636">
        <v>0.36697812381262601</v>
      </c>
      <c r="AW33" s="636">
        <v>0.26634470911514313</v>
      </c>
      <c r="AX33" s="636">
        <v>1.1644577913997495E-2</v>
      </c>
      <c r="AY33" s="636">
        <v>0.114636177168529</v>
      </c>
      <c r="AZ33" s="636">
        <v>3.856219372230489E-4</v>
      </c>
      <c r="BA33" s="636">
        <v>5.4741249020013684E-2</v>
      </c>
      <c r="BB33" s="636">
        <v>5.3985344264300454E-2</v>
      </c>
      <c r="BC33" s="636">
        <v>5.5239619469918452E-3</v>
      </c>
      <c r="BD33" s="636">
        <v>0.53197437263043201</v>
      </c>
      <c r="BE33" s="636">
        <v>0.35767936033826231</v>
      </c>
      <c r="BF33" s="636">
        <v>0.1742950122921697</v>
      </c>
    </row>
    <row r="34" spans="1:58" ht="13.7" customHeight="1">
      <c r="A34" s="102"/>
      <c r="B34" s="62" t="s">
        <v>491</v>
      </c>
      <c r="C34" s="102"/>
      <c r="D34" s="191"/>
      <c r="E34" s="636">
        <v>4.4223900477634848</v>
      </c>
      <c r="F34" s="636">
        <v>3.4413835808276079</v>
      </c>
      <c r="G34" s="636">
        <v>0.98100646693587268</v>
      </c>
      <c r="H34" s="636">
        <v>0.61403554122748405</v>
      </c>
      <c r="I34" s="636">
        <v>0.5485331497157292</v>
      </c>
      <c r="J34" s="636">
        <v>0</v>
      </c>
      <c r="K34" s="636">
        <v>0.1947831219258149</v>
      </c>
      <c r="L34" s="636">
        <v>0.3184367149298406</v>
      </c>
      <c r="M34" s="636">
        <v>3.5313312860073769E-2</v>
      </c>
      <c r="N34" s="636">
        <v>6.550239151175466E-2</v>
      </c>
      <c r="O34" s="636">
        <v>0</v>
      </c>
      <c r="P34" s="636">
        <v>2.3720470851094282E-2</v>
      </c>
      <c r="Q34" s="636">
        <v>4.1781920660660367E-2</v>
      </c>
      <c r="R34" s="636">
        <v>0</v>
      </c>
      <c r="S34" s="636">
        <v>1.0618378844254812</v>
      </c>
      <c r="T34" s="636">
        <v>0.54460372083195863</v>
      </c>
      <c r="U34" s="636">
        <v>9.6018938260963322E-3</v>
      </c>
      <c r="V34" s="636">
        <v>0.30105783716373569</v>
      </c>
      <c r="W34" s="636">
        <v>0.21370169740138986</v>
      </c>
      <c r="X34" s="636">
        <v>2.0242292440736602E-2</v>
      </c>
      <c r="Y34" s="636">
        <v>0.51723416359352314</v>
      </c>
      <c r="Z34" s="636">
        <v>6.9759388826848429E-3</v>
      </c>
      <c r="AA34" s="636">
        <v>0.31912887480819818</v>
      </c>
      <c r="AB34" s="636">
        <v>0.18972737338497822</v>
      </c>
      <c r="AC34" s="636">
        <v>1.4019765176617007E-3</v>
      </c>
      <c r="AD34" s="102"/>
      <c r="AE34" s="62" t="s">
        <v>491</v>
      </c>
      <c r="AF34" s="102"/>
      <c r="AG34" s="191"/>
      <c r="AH34" s="636">
        <v>0.85387629949802324</v>
      </c>
      <c r="AI34" s="636">
        <v>0.80495716962734398</v>
      </c>
      <c r="AJ34" s="636">
        <v>2.5235572705409074E-3</v>
      </c>
      <c r="AK34" s="636">
        <v>0.45983342397237364</v>
      </c>
      <c r="AL34" s="636">
        <v>0.32710044311163167</v>
      </c>
      <c r="AM34" s="636">
        <v>1.5499745272797787E-2</v>
      </c>
      <c r="AN34" s="636">
        <v>4.8919129870679187E-2</v>
      </c>
      <c r="AO34" s="636">
        <v>0</v>
      </c>
      <c r="AP34" s="636">
        <v>7.6442520122684916E-3</v>
      </c>
      <c r="AQ34" s="636">
        <v>4.1274877858410698E-2</v>
      </c>
      <c r="AR34" s="636">
        <v>0</v>
      </c>
      <c r="AS34" s="636">
        <v>1.4848007861642307</v>
      </c>
      <c r="AT34" s="636">
        <v>1.2819627364078017</v>
      </c>
      <c r="AU34" s="636">
        <v>2.3683861528127428E-2</v>
      </c>
      <c r="AV34" s="636">
        <v>0.54342168370124966</v>
      </c>
      <c r="AW34" s="636">
        <v>0.71205323814310129</v>
      </c>
      <c r="AX34" s="636">
        <v>2.8039530353234014E-3</v>
      </c>
      <c r="AY34" s="636">
        <v>0.202838049756429</v>
      </c>
      <c r="AZ34" s="636">
        <v>1.3347511860322884E-2</v>
      </c>
      <c r="BA34" s="636">
        <v>6.4833639905855348E-2</v>
      </c>
      <c r="BB34" s="636">
        <v>0.12465689799025081</v>
      </c>
      <c r="BC34" s="636">
        <v>0</v>
      </c>
      <c r="BD34" s="636">
        <v>0.40783953644826287</v>
      </c>
      <c r="BE34" s="636">
        <v>0.26132680424477578</v>
      </c>
      <c r="BF34" s="636">
        <v>0.14651273220348721</v>
      </c>
    </row>
    <row r="35" spans="1:58" ht="13.7" customHeight="1">
      <c r="A35" s="190"/>
      <c r="B35" s="62" t="s">
        <v>492</v>
      </c>
      <c r="C35" s="190"/>
      <c r="D35" s="191"/>
      <c r="E35" s="636">
        <v>6.3757289307394247</v>
      </c>
      <c r="F35" s="636">
        <v>4.8490615521005171</v>
      </c>
      <c r="G35" s="636">
        <v>1.5266673786389078</v>
      </c>
      <c r="H35" s="636">
        <v>1.2103084285332983</v>
      </c>
      <c r="I35" s="636">
        <v>1.0392571019765271</v>
      </c>
      <c r="J35" s="636">
        <v>0</v>
      </c>
      <c r="K35" s="636">
        <v>0.53973950352071376</v>
      </c>
      <c r="L35" s="636">
        <v>0.44781297852886576</v>
      </c>
      <c r="M35" s="636">
        <v>5.1704619926947915E-2</v>
      </c>
      <c r="N35" s="636">
        <v>0.1710513265567703</v>
      </c>
      <c r="O35" s="636">
        <v>1.7937193093848292E-3</v>
      </c>
      <c r="P35" s="636">
        <v>0.12418947413444721</v>
      </c>
      <c r="Q35" s="636">
        <v>3.9951244573000512E-2</v>
      </c>
      <c r="R35" s="636">
        <v>5.1168885399377707E-3</v>
      </c>
      <c r="S35" s="636">
        <v>1.535174366055688</v>
      </c>
      <c r="T35" s="636">
        <v>0.6553287568387266</v>
      </c>
      <c r="U35" s="636">
        <v>8.8159393089025477E-3</v>
      </c>
      <c r="V35" s="636">
        <v>0.30728584617475441</v>
      </c>
      <c r="W35" s="636">
        <v>0.33156488702724002</v>
      </c>
      <c r="X35" s="636">
        <v>7.6620843278296267E-3</v>
      </c>
      <c r="Y35" s="636">
        <v>0.87984560921696131</v>
      </c>
      <c r="Z35" s="636">
        <v>4.532829713192571E-2</v>
      </c>
      <c r="AA35" s="636">
        <v>0.56751198675739256</v>
      </c>
      <c r="AB35" s="636">
        <v>0.25187479418083764</v>
      </c>
      <c r="AC35" s="636">
        <v>1.5130531146805523E-2</v>
      </c>
      <c r="AD35" s="190"/>
      <c r="AE35" s="62" t="s">
        <v>492</v>
      </c>
      <c r="AF35" s="190"/>
      <c r="AG35" s="191"/>
      <c r="AH35" s="636">
        <v>1.4066745924588289</v>
      </c>
      <c r="AI35" s="636">
        <v>1.2911334764051965</v>
      </c>
      <c r="AJ35" s="636">
        <v>3.3131658877094239E-2</v>
      </c>
      <c r="AK35" s="636">
        <v>0.72528341107166572</v>
      </c>
      <c r="AL35" s="636">
        <v>0.50564623018863397</v>
      </c>
      <c r="AM35" s="636">
        <v>2.7072176267802672E-2</v>
      </c>
      <c r="AN35" s="636">
        <v>0.11554111605363294</v>
      </c>
      <c r="AO35" s="636">
        <v>0</v>
      </c>
      <c r="AP35" s="636">
        <v>5.0841703887235225E-2</v>
      </c>
      <c r="AQ35" s="636">
        <v>6.4699412166397699E-2</v>
      </c>
      <c r="AR35" s="636">
        <v>0</v>
      </c>
      <c r="AS35" s="636">
        <v>2.0004849814385635</v>
      </c>
      <c r="AT35" s="636">
        <v>1.7438695603056804</v>
      </c>
      <c r="AU35" s="636">
        <v>3.768932288210667E-2</v>
      </c>
      <c r="AV35" s="636">
        <v>0.56832192942155468</v>
      </c>
      <c r="AW35" s="636">
        <v>1.0878638658567803</v>
      </c>
      <c r="AX35" s="636">
        <v>4.9994442145238432E-2</v>
      </c>
      <c r="AY35" s="636">
        <v>0.25661542113288305</v>
      </c>
      <c r="AZ35" s="636">
        <v>6.1439337662402586E-3</v>
      </c>
      <c r="BA35" s="636">
        <v>7.8071211332228635E-2</v>
      </c>
      <c r="BB35" s="636">
        <v>0.16138292239460661</v>
      </c>
      <c r="BC35" s="636">
        <v>1.1017353639807562E-2</v>
      </c>
      <c r="BD35" s="636">
        <v>0.22308656225304485</v>
      </c>
      <c r="BE35" s="636">
        <v>0.11947265657438516</v>
      </c>
      <c r="BF35" s="636">
        <v>0.10361390567865965</v>
      </c>
    </row>
    <row r="36" spans="1:58" ht="13.7" customHeight="1">
      <c r="A36" s="190"/>
      <c r="B36" s="62" t="s">
        <v>493</v>
      </c>
      <c r="C36" s="190"/>
      <c r="D36" s="191"/>
      <c r="E36" s="636">
        <v>11.133649082856891</v>
      </c>
      <c r="F36" s="636">
        <v>8.4953835280974133</v>
      </c>
      <c r="G36" s="636">
        <v>2.6382655547594647</v>
      </c>
      <c r="H36" s="636">
        <v>2.5999618490368515</v>
      </c>
      <c r="I36" s="636">
        <v>2.3139781737733189</v>
      </c>
      <c r="J36" s="636">
        <v>3.2454870289100025E-2</v>
      </c>
      <c r="K36" s="636">
        <v>1.1451223839836904</v>
      </c>
      <c r="L36" s="636">
        <v>1.0641027424897249</v>
      </c>
      <c r="M36" s="636">
        <v>7.2298177010807374E-2</v>
      </c>
      <c r="N36" s="636">
        <v>0.2859836752635333</v>
      </c>
      <c r="O36" s="636">
        <v>5.2290217487635264E-3</v>
      </c>
      <c r="P36" s="636">
        <v>0.19195662347344788</v>
      </c>
      <c r="Q36" s="636">
        <v>8.7772193431940981E-2</v>
      </c>
      <c r="R36" s="636">
        <v>1.0258366093810556E-3</v>
      </c>
      <c r="S36" s="636">
        <v>2.6473027571399896</v>
      </c>
      <c r="T36" s="636">
        <v>1.1571510171388837</v>
      </c>
      <c r="U36" s="636">
        <v>2.3570100781425535E-2</v>
      </c>
      <c r="V36" s="636">
        <v>0.58880273008106221</v>
      </c>
      <c r="W36" s="636">
        <v>0.50689999250583573</v>
      </c>
      <c r="X36" s="636">
        <v>3.7878193770558538E-2</v>
      </c>
      <c r="Y36" s="636">
        <v>1.4901517400011084</v>
      </c>
      <c r="Z36" s="636">
        <v>7.0166456555186621E-2</v>
      </c>
      <c r="AA36" s="636">
        <v>0.97472213387727036</v>
      </c>
      <c r="AB36" s="636">
        <v>0.44218656763742392</v>
      </c>
      <c r="AC36" s="636">
        <v>3.0765819312269776E-3</v>
      </c>
      <c r="AD36" s="190"/>
      <c r="AE36" s="62" t="s">
        <v>493</v>
      </c>
      <c r="AF36" s="190"/>
      <c r="AG36" s="191"/>
      <c r="AH36" s="636">
        <v>2.4431603197833316</v>
      </c>
      <c r="AI36" s="636">
        <v>2.384174991961026</v>
      </c>
      <c r="AJ36" s="636">
        <v>2.0461477719967237E-2</v>
      </c>
      <c r="AK36" s="636">
        <v>1.4975191844186002</v>
      </c>
      <c r="AL36" s="636">
        <v>0.83491684043222703</v>
      </c>
      <c r="AM36" s="636">
        <v>3.1277489390232331E-2</v>
      </c>
      <c r="AN36" s="636">
        <v>5.8985327822304964E-2</v>
      </c>
      <c r="AO36" s="636">
        <v>0</v>
      </c>
      <c r="AP36" s="636">
        <v>2.3213693542419322E-2</v>
      </c>
      <c r="AQ36" s="636">
        <v>3.4774923481322675E-2</v>
      </c>
      <c r="AR36" s="636">
        <v>9.9671079856296103E-4</v>
      </c>
      <c r="AS36" s="636">
        <v>3.3737788704394491</v>
      </c>
      <c r="AT36" s="636">
        <v>2.602491742023576</v>
      </c>
      <c r="AU36" s="636">
        <v>4.3915853397719806E-2</v>
      </c>
      <c r="AV36" s="636">
        <v>1.5097527836055129</v>
      </c>
      <c r="AW36" s="636">
        <v>1.0104858555751062</v>
      </c>
      <c r="AX36" s="636">
        <v>3.8337249445236775E-2</v>
      </c>
      <c r="AY36" s="636">
        <v>0.7712871284158731</v>
      </c>
      <c r="AZ36" s="636">
        <v>3.5044001482673736E-3</v>
      </c>
      <c r="BA36" s="636">
        <v>0.3429525154207409</v>
      </c>
      <c r="BB36" s="636">
        <v>0.41614329756033802</v>
      </c>
      <c r="BC36" s="636">
        <v>8.6869152865266305E-3</v>
      </c>
      <c r="BD36" s="636">
        <v>6.9445286457260239E-2</v>
      </c>
      <c r="BE36" s="636">
        <v>3.7587603200612864E-2</v>
      </c>
      <c r="BF36" s="636">
        <v>3.1857683256647396E-2</v>
      </c>
    </row>
    <row r="37" spans="1:58" ht="13.7" customHeight="1">
      <c r="A37" s="190"/>
      <c r="B37" s="62" t="s">
        <v>494</v>
      </c>
      <c r="C37" s="190"/>
      <c r="D37" s="191"/>
      <c r="E37" s="636">
        <v>15.832949027181071</v>
      </c>
      <c r="F37" s="636">
        <v>12.463275566823818</v>
      </c>
      <c r="G37" s="636">
        <v>3.369673460357252</v>
      </c>
      <c r="H37" s="636">
        <v>3.8017988921835926</v>
      </c>
      <c r="I37" s="636">
        <v>3.4980461835166623</v>
      </c>
      <c r="J37" s="636">
        <v>3.9923559072522333E-2</v>
      </c>
      <c r="K37" s="636">
        <v>1.9684753086547682</v>
      </c>
      <c r="L37" s="636">
        <v>1.3156927849417077</v>
      </c>
      <c r="M37" s="636">
        <v>0.17395453084766566</v>
      </c>
      <c r="N37" s="636">
        <v>0.30375270866692955</v>
      </c>
      <c r="O37" s="636">
        <v>7.4702895429548987E-3</v>
      </c>
      <c r="P37" s="636">
        <v>0.21575718790134502</v>
      </c>
      <c r="Q37" s="636">
        <v>7.3401616888036064E-2</v>
      </c>
      <c r="R37" s="636">
        <v>7.1236143345935529E-3</v>
      </c>
      <c r="S37" s="636">
        <v>4.5367252656085277</v>
      </c>
      <c r="T37" s="636">
        <v>2.1386598016848208</v>
      </c>
      <c r="U37" s="636">
        <v>2.9195785304267554E-2</v>
      </c>
      <c r="V37" s="636">
        <v>1.1632099932177447</v>
      </c>
      <c r="W37" s="636">
        <v>0.89696783410658942</v>
      </c>
      <c r="X37" s="636">
        <v>4.9286189056219717E-2</v>
      </c>
      <c r="Y37" s="636">
        <v>2.398065463923706</v>
      </c>
      <c r="Z37" s="636">
        <v>8.4551059300104342E-2</v>
      </c>
      <c r="AA37" s="636">
        <v>1.6551723579957311</v>
      </c>
      <c r="AB37" s="636">
        <v>0.6508356282618265</v>
      </c>
      <c r="AC37" s="636">
        <v>7.5064183660438428E-3</v>
      </c>
      <c r="AD37" s="190"/>
      <c r="AE37" s="62" t="s">
        <v>494</v>
      </c>
      <c r="AF37" s="190"/>
      <c r="AG37" s="191"/>
      <c r="AH37" s="636">
        <v>3.2712894896786016</v>
      </c>
      <c r="AI37" s="636">
        <v>3.023355397053308</v>
      </c>
      <c r="AJ37" s="636">
        <v>4.2679133095349014E-2</v>
      </c>
      <c r="AK37" s="636">
        <v>1.8078515791464853</v>
      </c>
      <c r="AL37" s="636">
        <v>1.1534251115529603</v>
      </c>
      <c r="AM37" s="636">
        <v>1.9399573258513946E-2</v>
      </c>
      <c r="AN37" s="636">
        <v>0.24793409262529348</v>
      </c>
      <c r="AO37" s="636">
        <v>6.9866218442531077E-3</v>
      </c>
      <c r="AP37" s="636">
        <v>0.16742272989005474</v>
      </c>
      <c r="AQ37" s="636">
        <v>6.2266441163347848E-2</v>
      </c>
      <c r="AR37" s="636">
        <v>1.12582997276378E-2</v>
      </c>
      <c r="AS37" s="636">
        <v>4.2231353797103566</v>
      </c>
      <c r="AT37" s="636">
        <v>3.8032141845690304</v>
      </c>
      <c r="AU37" s="636">
        <v>0.16795387941090661</v>
      </c>
      <c r="AV37" s="636">
        <v>1.9733643022956928</v>
      </c>
      <c r="AW37" s="636">
        <v>1.5587698372145919</v>
      </c>
      <c r="AX37" s="636">
        <v>0.10312616564783902</v>
      </c>
      <c r="AY37" s="636">
        <v>0.41992119514132525</v>
      </c>
      <c r="AZ37" s="636">
        <v>8.130818519392246E-3</v>
      </c>
      <c r="BA37" s="636">
        <v>0.20021799750890998</v>
      </c>
      <c r="BB37" s="636">
        <v>0.19407194181420778</v>
      </c>
      <c r="BC37" s="636">
        <v>1.7500437298815244E-2</v>
      </c>
      <c r="BD37" s="636">
        <v>0</v>
      </c>
      <c r="BE37" s="636">
        <v>0</v>
      </c>
      <c r="BF37" s="636">
        <v>0</v>
      </c>
    </row>
    <row r="38" spans="1:58" ht="13.7" customHeight="1">
      <c r="A38" s="190"/>
      <c r="B38" s="62" t="s">
        <v>495</v>
      </c>
      <c r="C38" s="190"/>
      <c r="D38" s="191"/>
      <c r="E38" s="636">
        <v>26.886320564103009</v>
      </c>
      <c r="F38" s="636">
        <v>21.221265862902857</v>
      </c>
      <c r="G38" s="636">
        <v>5.6650547012001526</v>
      </c>
      <c r="H38" s="636">
        <v>7.4396933206086873</v>
      </c>
      <c r="I38" s="636">
        <v>6.8362411472302851</v>
      </c>
      <c r="J38" s="636">
        <v>0.1472272456153903</v>
      </c>
      <c r="K38" s="636">
        <v>3.9465106895885751</v>
      </c>
      <c r="L38" s="636">
        <v>2.5393134039681389</v>
      </c>
      <c r="M38" s="636">
        <v>0.20318980805817938</v>
      </c>
      <c r="N38" s="636">
        <v>0.60345217337840273</v>
      </c>
      <c r="O38" s="636">
        <v>1.3481652802954982E-2</v>
      </c>
      <c r="P38" s="636">
        <v>0.49840122933348402</v>
      </c>
      <c r="Q38" s="636">
        <v>9.1569291241963793E-2</v>
      </c>
      <c r="R38" s="636">
        <v>0</v>
      </c>
      <c r="S38" s="636">
        <v>7.0658974726570021</v>
      </c>
      <c r="T38" s="636">
        <v>3.3622132148128729</v>
      </c>
      <c r="U38" s="636">
        <v>0.1056404196901272</v>
      </c>
      <c r="V38" s="636">
        <v>1.5761929093213738</v>
      </c>
      <c r="W38" s="636">
        <v>1.5826036862449313</v>
      </c>
      <c r="X38" s="636">
        <v>9.7776199556443039E-2</v>
      </c>
      <c r="Y38" s="636">
        <v>3.7036842578441296</v>
      </c>
      <c r="Z38" s="636">
        <v>8.632999238440725E-2</v>
      </c>
      <c r="AA38" s="636">
        <v>2.6799404593832139</v>
      </c>
      <c r="AB38" s="636">
        <v>0.92738956941216466</v>
      </c>
      <c r="AC38" s="636">
        <v>1.0024236664343831E-2</v>
      </c>
      <c r="AD38" s="190"/>
      <c r="AE38" s="62" t="s">
        <v>495</v>
      </c>
      <c r="AF38" s="190"/>
      <c r="AG38" s="191"/>
      <c r="AH38" s="636">
        <v>6.5484288130907444</v>
      </c>
      <c r="AI38" s="636">
        <v>5.8935758900994006</v>
      </c>
      <c r="AJ38" s="636">
        <v>0.13554270544877287</v>
      </c>
      <c r="AK38" s="636">
        <v>3.4259649633661695</v>
      </c>
      <c r="AL38" s="636">
        <v>2.2942092730896229</v>
      </c>
      <c r="AM38" s="636">
        <v>3.7858948194838239E-2</v>
      </c>
      <c r="AN38" s="636">
        <v>0.6548529229913409</v>
      </c>
      <c r="AO38" s="636">
        <v>1.6001589251559284E-2</v>
      </c>
      <c r="AP38" s="636">
        <v>0.53748975541196919</v>
      </c>
      <c r="AQ38" s="636">
        <v>0.10136157832781241</v>
      </c>
      <c r="AR38" s="636">
        <v>0</v>
      </c>
      <c r="AS38" s="636">
        <v>5.8323009577465754</v>
      </c>
      <c r="AT38" s="636">
        <v>5.1292356107602997</v>
      </c>
      <c r="AU38" s="636">
        <v>7.8050737605377229E-2</v>
      </c>
      <c r="AV38" s="636">
        <v>2.9147301707831113</v>
      </c>
      <c r="AW38" s="636">
        <v>1.9651660505114596</v>
      </c>
      <c r="AX38" s="636">
        <v>0.17128865186035064</v>
      </c>
      <c r="AY38" s="636">
        <v>0.70306534698627798</v>
      </c>
      <c r="AZ38" s="636">
        <v>6.2386856677965489E-3</v>
      </c>
      <c r="BA38" s="636">
        <v>0.43743948554423556</v>
      </c>
      <c r="BB38" s="636">
        <v>0.2492451406574541</v>
      </c>
      <c r="BC38" s="636">
        <v>1.014203511679183E-2</v>
      </c>
      <c r="BD38" s="636">
        <v>0</v>
      </c>
      <c r="BE38" s="636">
        <v>0</v>
      </c>
      <c r="BF38" s="636">
        <v>0</v>
      </c>
    </row>
    <row r="39" spans="1:58" ht="13.7" customHeight="1">
      <c r="A39" s="190"/>
      <c r="B39" s="62" t="s">
        <v>496</v>
      </c>
      <c r="C39" s="190"/>
      <c r="D39" s="191"/>
      <c r="E39" s="636">
        <v>47.376296171624205</v>
      </c>
      <c r="F39" s="636">
        <v>37.735408067647633</v>
      </c>
      <c r="G39" s="636">
        <v>9.6408881039765681</v>
      </c>
      <c r="H39" s="636">
        <v>15.783067702512135</v>
      </c>
      <c r="I39" s="636">
        <v>13.508351406850206</v>
      </c>
      <c r="J39" s="636">
        <v>0.31706110117242742</v>
      </c>
      <c r="K39" s="636">
        <v>8.3095147592151068</v>
      </c>
      <c r="L39" s="636">
        <v>4.650540721380624</v>
      </c>
      <c r="M39" s="636">
        <v>0.23123482508204685</v>
      </c>
      <c r="N39" s="636">
        <v>2.2747162956619311</v>
      </c>
      <c r="O39" s="636">
        <v>0.11198602231709752</v>
      </c>
      <c r="P39" s="636">
        <v>1.6525182327365158</v>
      </c>
      <c r="Q39" s="636">
        <v>0.47181152763377493</v>
      </c>
      <c r="R39" s="636">
        <v>3.8400512974543548E-2</v>
      </c>
      <c r="S39" s="636">
        <v>14.089253638327992</v>
      </c>
      <c r="T39" s="636">
        <v>7.8107246914400292</v>
      </c>
      <c r="U39" s="636">
        <v>0.13246134395740158</v>
      </c>
      <c r="V39" s="636">
        <v>4.0302615970340439</v>
      </c>
      <c r="W39" s="636">
        <v>3.4145639816063729</v>
      </c>
      <c r="X39" s="636">
        <v>0.23343776884221007</v>
      </c>
      <c r="Y39" s="636">
        <v>6.2785289468879677</v>
      </c>
      <c r="Z39" s="636">
        <v>0.2880097888160838</v>
      </c>
      <c r="AA39" s="636">
        <v>4.4801321944556918</v>
      </c>
      <c r="AB39" s="636">
        <v>1.4417562595765829</v>
      </c>
      <c r="AC39" s="636">
        <v>6.8630704039609761E-2</v>
      </c>
      <c r="AD39" s="190"/>
      <c r="AE39" s="62" t="s">
        <v>496</v>
      </c>
      <c r="AF39" s="190"/>
      <c r="AG39" s="191"/>
      <c r="AH39" s="636">
        <v>7.7499937105483721</v>
      </c>
      <c r="AI39" s="636">
        <v>7.2947433771812626</v>
      </c>
      <c r="AJ39" s="636">
        <v>0.41500088919341743</v>
      </c>
      <c r="AK39" s="636">
        <v>3.5063794400989687</v>
      </c>
      <c r="AL39" s="636">
        <v>3.2855320873619975</v>
      </c>
      <c r="AM39" s="636">
        <v>8.7830960526881538E-2</v>
      </c>
      <c r="AN39" s="636">
        <v>0.45525033336710935</v>
      </c>
      <c r="AO39" s="636">
        <v>2.4919481823905923E-2</v>
      </c>
      <c r="AP39" s="636">
        <v>0.30422193482141424</v>
      </c>
      <c r="AQ39" s="636">
        <v>0.12610891672178923</v>
      </c>
      <c r="AR39" s="636">
        <v>0</v>
      </c>
      <c r="AS39" s="636">
        <v>9.7539811202356965</v>
      </c>
      <c r="AT39" s="636">
        <v>9.1215885921761366</v>
      </c>
      <c r="AU39" s="636">
        <v>0.17218953424223524</v>
      </c>
      <c r="AV39" s="636">
        <v>5.2332125699134524</v>
      </c>
      <c r="AW39" s="636">
        <v>3.4908212038831454</v>
      </c>
      <c r="AX39" s="636">
        <v>0.22536528413730511</v>
      </c>
      <c r="AY39" s="636">
        <v>0.63239252805955848</v>
      </c>
      <c r="AZ39" s="636">
        <v>0</v>
      </c>
      <c r="BA39" s="636">
        <v>0.39708725911553439</v>
      </c>
      <c r="BB39" s="636">
        <v>0.22958604360738993</v>
      </c>
      <c r="BC39" s="636">
        <v>5.7192253366341464E-3</v>
      </c>
      <c r="BD39" s="636">
        <v>0</v>
      </c>
      <c r="BE39" s="636">
        <v>0</v>
      </c>
      <c r="BF39" s="636">
        <v>0</v>
      </c>
    </row>
    <row r="40" spans="1:58" ht="13.7" customHeight="1">
      <c r="A40" s="190"/>
      <c r="B40" s="62" t="s">
        <v>497</v>
      </c>
      <c r="C40" s="190"/>
      <c r="D40" s="191"/>
      <c r="E40" s="636">
        <v>79.446756123132005</v>
      </c>
      <c r="F40" s="636">
        <v>62.977244033825102</v>
      </c>
      <c r="G40" s="636">
        <v>16.469512089306903</v>
      </c>
      <c r="H40" s="636">
        <v>38.23587929291876</v>
      </c>
      <c r="I40" s="636">
        <v>33.552502538659724</v>
      </c>
      <c r="J40" s="636">
        <v>0.56354065395645281</v>
      </c>
      <c r="K40" s="636">
        <v>21.040551059020714</v>
      </c>
      <c r="L40" s="636">
        <v>11.620770910591601</v>
      </c>
      <c r="M40" s="636">
        <v>0.32763991509096091</v>
      </c>
      <c r="N40" s="636">
        <v>4.6833767542590357</v>
      </c>
      <c r="O40" s="636">
        <v>0.19658394905457655</v>
      </c>
      <c r="P40" s="636">
        <v>3.8053017818152606</v>
      </c>
      <c r="Q40" s="636">
        <v>0.68149102338919876</v>
      </c>
      <c r="R40" s="636">
        <v>0</v>
      </c>
      <c r="S40" s="636">
        <v>20.621270861668993</v>
      </c>
      <c r="T40" s="636">
        <v>10.938411118891375</v>
      </c>
      <c r="U40" s="636">
        <v>0.18347835245093813</v>
      </c>
      <c r="V40" s="636">
        <v>4.0084385291716567</v>
      </c>
      <c r="W40" s="636">
        <v>6.2877983561414341</v>
      </c>
      <c r="X40" s="636">
        <v>0.45869588112734527</v>
      </c>
      <c r="Y40" s="636">
        <v>9.6828597427776213</v>
      </c>
      <c r="Z40" s="636">
        <v>0.26211193207276873</v>
      </c>
      <c r="AA40" s="636">
        <v>6.5699918100928283</v>
      </c>
      <c r="AB40" s="636">
        <v>2.7983336141974702</v>
      </c>
      <c r="AC40" s="636">
        <v>5.2422386414553747E-2</v>
      </c>
      <c r="AD40" s="190"/>
      <c r="AE40" s="62" t="s">
        <v>497</v>
      </c>
      <c r="AF40" s="190"/>
      <c r="AG40" s="191"/>
      <c r="AH40" s="636">
        <v>12.693285432775118</v>
      </c>
      <c r="AI40" s="636">
        <v>12.13329313162178</v>
      </c>
      <c r="AJ40" s="636">
        <v>0.62906863697464499</v>
      </c>
      <c r="AK40" s="636">
        <v>6.6845742009852627</v>
      </c>
      <c r="AL40" s="636">
        <v>4.4645689162664874</v>
      </c>
      <c r="AM40" s="636">
        <v>0.35508137739538609</v>
      </c>
      <c r="AN40" s="636">
        <v>0.55999230115333887</v>
      </c>
      <c r="AO40" s="636">
        <v>8.341220152209286E-2</v>
      </c>
      <c r="AP40" s="636">
        <v>0.4110521166130538</v>
      </c>
      <c r="AQ40" s="636">
        <v>6.5527983018192182E-2</v>
      </c>
      <c r="AR40" s="636">
        <v>0</v>
      </c>
      <c r="AS40" s="636">
        <v>7.8963205357691226</v>
      </c>
      <c r="AT40" s="636">
        <v>6.3530372446522145</v>
      </c>
      <c r="AU40" s="636">
        <v>0.24900633546913031</v>
      </c>
      <c r="AV40" s="636">
        <v>3.0917293862608424</v>
      </c>
      <c r="AW40" s="636">
        <v>2.8157175738676652</v>
      </c>
      <c r="AX40" s="636">
        <v>0.19658394905457655</v>
      </c>
      <c r="AY40" s="636">
        <v>1.5432832911169081</v>
      </c>
      <c r="AZ40" s="636">
        <v>2.6211193207276873E-2</v>
      </c>
      <c r="BA40" s="636">
        <v>0.96862273647141561</v>
      </c>
      <c r="BB40" s="636">
        <v>0.53534376483457724</v>
      </c>
      <c r="BC40" s="636">
        <v>1.3105596603638437E-2</v>
      </c>
      <c r="BD40" s="636">
        <v>0</v>
      </c>
      <c r="BE40" s="636">
        <v>0</v>
      </c>
      <c r="BF40" s="636">
        <v>0</v>
      </c>
    </row>
    <row r="41" spans="1:58" ht="13.7" customHeight="1">
      <c r="A41" s="190"/>
      <c r="B41" s="62" t="s">
        <v>498</v>
      </c>
      <c r="C41" s="190"/>
      <c r="D41" s="191"/>
      <c r="E41" s="636">
        <v>206.46153846153845</v>
      </c>
      <c r="F41" s="636">
        <v>165.92307692307693</v>
      </c>
      <c r="G41" s="636">
        <v>40.53846153846154</v>
      </c>
      <c r="H41" s="636">
        <v>86.589743589743591</v>
      </c>
      <c r="I41" s="636">
        <v>76.692307692307693</v>
      </c>
      <c r="J41" s="636">
        <v>3.3846153846153846</v>
      </c>
      <c r="K41" s="636">
        <v>49.615384615384613</v>
      </c>
      <c r="L41" s="636">
        <v>23.205128205128204</v>
      </c>
      <c r="M41" s="636">
        <v>0.48717948717948717</v>
      </c>
      <c r="N41" s="636">
        <v>9.8974358974358978</v>
      </c>
      <c r="O41" s="636">
        <v>0.76923076923076927</v>
      </c>
      <c r="P41" s="636">
        <v>7.7692307692307692</v>
      </c>
      <c r="Q41" s="636">
        <v>1.3333333333333333</v>
      </c>
      <c r="R41" s="636">
        <v>2.564102564102564E-2</v>
      </c>
      <c r="S41" s="636">
        <v>61.153846153846153</v>
      </c>
      <c r="T41" s="636">
        <v>34.846153846153847</v>
      </c>
      <c r="U41" s="636">
        <v>0.84615384615384615</v>
      </c>
      <c r="V41" s="636">
        <v>16.53846153846154</v>
      </c>
      <c r="W41" s="636">
        <v>16.153846153846153</v>
      </c>
      <c r="X41" s="636">
        <v>1.3076923076923077</v>
      </c>
      <c r="Y41" s="636">
        <v>26.307692307692307</v>
      </c>
      <c r="Z41" s="636">
        <v>0.87179487179487181</v>
      </c>
      <c r="AA41" s="636">
        <v>17.333333333333332</v>
      </c>
      <c r="AB41" s="636">
        <v>8</v>
      </c>
      <c r="AC41" s="636">
        <v>0.10256410256410256</v>
      </c>
      <c r="AD41" s="190"/>
      <c r="AE41" s="62" t="s">
        <v>498</v>
      </c>
      <c r="AF41" s="190"/>
      <c r="AG41" s="191"/>
      <c r="AH41" s="636">
        <v>37.051282051282051</v>
      </c>
      <c r="AI41" s="636">
        <v>34.589743589743591</v>
      </c>
      <c r="AJ41" s="636">
        <v>3.0256410256410255</v>
      </c>
      <c r="AK41" s="636">
        <v>15.871794871794872</v>
      </c>
      <c r="AL41" s="636">
        <v>15.307692307692308</v>
      </c>
      <c r="AM41" s="636">
        <v>0.38461538461538464</v>
      </c>
      <c r="AN41" s="636">
        <v>2.4615384615384617</v>
      </c>
      <c r="AO41" s="636">
        <v>0.10256410256410256</v>
      </c>
      <c r="AP41" s="636">
        <v>1.6923076923076923</v>
      </c>
      <c r="AQ41" s="636">
        <v>0.64102564102564108</v>
      </c>
      <c r="AR41" s="636">
        <v>2.564102564102564E-2</v>
      </c>
      <c r="AS41" s="636">
        <v>21.666666666666668</v>
      </c>
      <c r="AT41" s="636">
        <v>19.794871794871796</v>
      </c>
      <c r="AU41" s="636">
        <v>0.58974358974358976</v>
      </c>
      <c r="AV41" s="636">
        <v>13.76923076923077</v>
      </c>
      <c r="AW41" s="636">
        <v>5</v>
      </c>
      <c r="AX41" s="636">
        <v>0.4358974358974359</v>
      </c>
      <c r="AY41" s="636">
        <v>1.8717948717948718</v>
      </c>
      <c r="AZ41" s="636">
        <v>0.15384615384615385</v>
      </c>
      <c r="BA41" s="636">
        <v>1.0769230769230769</v>
      </c>
      <c r="BB41" s="636">
        <v>0.61538461538461542</v>
      </c>
      <c r="BC41" s="636">
        <v>2.564102564102564E-2</v>
      </c>
      <c r="BD41" s="636">
        <v>0</v>
      </c>
      <c r="BE41" s="636">
        <v>0</v>
      </c>
      <c r="BF41" s="636">
        <v>0</v>
      </c>
    </row>
    <row r="42" spans="1:58" ht="13.7" customHeight="1">
      <c r="A42" s="190"/>
      <c r="B42" s="62" t="s">
        <v>435</v>
      </c>
      <c r="C42" s="190"/>
      <c r="D42" s="191"/>
      <c r="E42" s="636">
        <v>475.1875</v>
      </c>
      <c r="F42" s="636">
        <v>380.1875</v>
      </c>
      <c r="G42" s="636">
        <v>95</v>
      </c>
      <c r="H42" s="636">
        <v>254</v>
      </c>
      <c r="I42" s="636">
        <v>222.75</v>
      </c>
      <c r="J42" s="636">
        <v>2.8125</v>
      </c>
      <c r="K42" s="636">
        <v>108.5625</v>
      </c>
      <c r="L42" s="636">
        <v>109.125</v>
      </c>
      <c r="M42" s="636">
        <v>2.25</v>
      </c>
      <c r="N42" s="636">
        <v>31.25</v>
      </c>
      <c r="O42" s="636">
        <v>1.3125</v>
      </c>
      <c r="P42" s="636">
        <v>22.5</v>
      </c>
      <c r="Q42" s="636">
        <v>7.4375</v>
      </c>
      <c r="R42" s="636">
        <v>0</v>
      </c>
      <c r="S42" s="636">
        <v>130.6875</v>
      </c>
      <c r="T42" s="636">
        <v>72.5625</v>
      </c>
      <c r="U42" s="636">
        <v>1.0625</v>
      </c>
      <c r="V42" s="636">
        <v>34.5</v>
      </c>
      <c r="W42" s="636">
        <v>35.9375</v>
      </c>
      <c r="X42" s="636">
        <v>1.0625</v>
      </c>
      <c r="Y42" s="636">
        <v>58.125</v>
      </c>
      <c r="Z42" s="636">
        <v>2.4375</v>
      </c>
      <c r="AA42" s="636">
        <v>38.375</v>
      </c>
      <c r="AB42" s="636">
        <v>17.0625</v>
      </c>
      <c r="AC42" s="636">
        <v>0.25</v>
      </c>
      <c r="AD42" s="190"/>
      <c r="AE42" s="62" t="s">
        <v>435</v>
      </c>
      <c r="AF42" s="190"/>
      <c r="AG42" s="191"/>
      <c r="AH42" s="636">
        <v>72.75</v>
      </c>
      <c r="AI42" s="636">
        <v>70.3125</v>
      </c>
      <c r="AJ42" s="636">
        <v>8.0625</v>
      </c>
      <c r="AK42" s="636">
        <v>33.75</v>
      </c>
      <c r="AL42" s="636">
        <v>27.75</v>
      </c>
      <c r="AM42" s="636">
        <v>0.75</v>
      </c>
      <c r="AN42" s="636">
        <v>2.4375</v>
      </c>
      <c r="AO42" s="636">
        <v>6.25E-2</v>
      </c>
      <c r="AP42" s="636">
        <v>1.25</v>
      </c>
      <c r="AQ42" s="636">
        <v>1.125</v>
      </c>
      <c r="AR42" s="636">
        <v>0</v>
      </c>
      <c r="AS42" s="636">
        <v>17.75</v>
      </c>
      <c r="AT42" s="636">
        <v>14.5625</v>
      </c>
      <c r="AU42" s="636">
        <v>0.25</v>
      </c>
      <c r="AV42" s="636">
        <v>7.0625</v>
      </c>
      <c r="AW42" s="636">
        <v>6.125</v>
      </c>
      <c r="AX42" s="636">
        <v>1.125</v>
      </c>
      <c r="AY42" s="636">
        <v>3.1875</v>
      </c>
      <c r="AZ42" s="636">
        <v>0.1875</v>
      </c>
      <c r="BA42" s="636">
        <v>1</v>
      </c>
      <c r="BB42" s="636">
        <v>2</v>
      </c>
      <c r="BC42" s="636">
        <v>0</v>
      </c>
      <c r="BD42" s="636">
        <v>0</v>
      </c>
      <c r="BE42" s="636">
        <v>0</v>
      </c>
      <c r="BF42" s="636">
        <v>0</v>
      </c>
    </row>
    <row r="43" spans="1:58" ht="13.7" customHeight="1">
      <c r="A43" s="1045" t="s">
        <v>21</v>
      </c>
      <c r="B43" s="1045"/>
      <c r="C43" s="1045"/>
      <c r="D43" s="191"/>
      <c r="E43" s="636"/>
      <c r="F43" s="636"/>
      <c r="G43" s="636"/>
      <c r="H43" s="636"/>
      <c r="I43" s="636"/>
      <c r="J43" s="636"/>
      <c r="K43" s="636"/>
      <c r="L43" s="636"/>
      <c r="M43" s="636"/>
      <c r="N43" s="636"/>
      <c r="O43" s="636"/>
      <c r="P43" s="636"/>
      <c r="Q43" s="636"/>
      <c r="R43" s="636"/>
      <c r="S43" s="636"/>
      <c r="T43" s="636"/>
      <c r="U43" s="636"/>
      <c r="V43" s="636"/>
      <c r="W43" s="636"/>
      <c r="X43" s="636"/>
      <c r="Y43" s="636"/>
      <c r="Z43" s="636"/>
      <c r="AA43" s="636"/>
      <c r="AB43" s="636"/>
      <c r="AC43" s="636"/>
      <c r="AD43" s="1045" t="s">
        <v>21</v>
      </c>
      <c r="AE43" s="1045"/>
      <c r="AF43" s="1045"/>
      <c r="AG43" s="191"/>
      <c r="AH43" s="636"/>
      <c r="AI43" s="636"/>
      <c r="AJ43" s="636"/>
      <c r="AK43" s="636"/>
      <c r="AL43" s="636"/>
      <c r="AM43" s="636"/>
      <c r="AN43" s="636"/>
      <c r="AO43" s="636"/>
      <c r="AP43" s="636"/>
      <c r="AQ43" s="636"/>
      <c r="AR43" s="636"/>
      <c r="AS43" s="636"/>
      <c r="AT43" s="636"/>
      <c r="AU43" s="636"/>
      <c r="AV43" s="636"/>
      <c r="AW43" s="636"/>
      <c r="AX43" s="636"/>
      <c r="AY43" s="636"/>
      <c r="AZ43" s="636"/>
      <c r="BA43" s="636"/>
      <c r="BB43" s="636"/>
      <c r="BC43" s="636"/>
      <c r="BD43" s="636"/>
      <c r="BE43" s="636"/>
      <c r="BF43" s="636"/>
    </row>
    <row r="44" spans="1:58" ht="13.7" customHeight="1">
      <c r="A44" s="190"/>
      <c r="B44" s="62" t="s">
        <v>490</v>
      </c>
      <c r="C44" s="190"/>
      <c r="D44" s="191"/>
      <c r="E44" s="636">
        <v>2.6231197893846669</v>
      </c>
      <c r="F44" s="636">
        <v>1.9644243364587552</v>
      </c>
      <c r="G44" s="636">
        <v>0.65869545292591003</v>
      </c>
      <c r="H44" s="636">
        <v>0.3300331994739234</v>
      </c>
      <c r="I44" s="636">
        <v>0.31129075330281492</v>
      </c>
      <c r="J44" s="636">
        <v>4.2536018443832535E-3</v>
      </c>
      <c r="K44" s="636">
        <v>0.11030844420234197</v>
      </c>
      <c r="L44" s="636">
        <v>0.17542763367819228</v>
      </c>
      <c r="M44" s="636">
        <v>2.1301073577897567E-2</v>
      </c>
      <c r="N44" s="636">
        <v>1.8742446171108578E-2</v>
      </c>
      <c r="O44" s="636">
        <v>1.1835145902636844E-3</v>
      </c>
      <c r="P44" s="636">
        <v>1.0507703503814546E-2</v>
      </c>
      <c r="Q44" s="636">
        <v>7.0512280770303479E-3</v>
      </c>
      <c r="R44" s="636">
        <v>0</v>
      </c>
      <c r="S44" s="636">
        <v>0.66545983908924911</v>
      </c>
      <c r="T44" s="636">
        <v>0.31880639518160703</v>
      </c>
      <c r="U44" s="636">
        <v>6.6611342373954514E-3</v>
      </c>
      <c r="V44" s="636">
        <v>0.14272897825031441</v>
      </c>
      <c r="W44" s="636">
        <v>0.15930068959832661</v>
      </c>
      <c r="X44" s="636">
        <v>1.0115593095570667E-2</v>
      </c>
      <c r="Y44" s="636">
        <v>0.34665344390764152</v>
      </c>
      <c r="Z44" s="636">
        <v>7.9252087533357007E-3</v>
      </c>
      <c r="AA44" s="636">
        <v>0.20767937797620711</v>
      </c>
      <c r="AB44" s="636">
        <v>0.12553324388362413</v>
      </c>
      <c r="AC44" s="636">
        <v>5.5156132944748837E-3</v>
      </c>
      <c r="AD44" s="190"/>
      <c r="AE44" s="62" t="s">
        <v>490</v>
      </c>
      <c r="AF44" s="190"/>
      <c r="AG44" s="191"/>
      <c r="AH44" s="636">
        <v>0.37404537237499025</v>
      </c>
      <c r="AI44" s="636">
        <v>0.36614250036188628</v>
      </c>
      <c r="AJ44" s="636">
        <v>5.0287548775213159E-3</v>
      </c>
      <c r="AK44" s="636">
        <v>0.15359439785400136</v>
      </c>
      <c r="AL44" s="636">
        <v>0.18735046010930961</v>
      </c>
      <c r="AM44" s="636">
        <v>2.0168887521053759E-2</v>
      </c>
      <c r="AN44" s="636">
        <v>7.9028720131039797E-3</v>
      </c>
      <c r="AO44" s="636">
        <v>0</v>
      </c>
      <c r="AP44" s="636">
        <v>5.9816281508127079E-3</v>
      </c>
      <c r="AQ44" s="636">
        <v>1.9212438622912712E-3</v>
      </c>
      <c r="AR44" s="636">
        <v>0</v>
      </c>
      <c r="AS44" s="636">
        <v>0.72048670371016499</v>
      </c>
      <c r="AT44" s="636">
        <v>0.61061626933152124</v>
      </c>
      <c r="AU44" s="636">
        <v>6.2597356707463491E-4</v>
      </c>
      <c r="AV44" s="636">
        <v>0.33654116791789329</v>
      </c>
      <c r="AW44" s="636">
        <v>0.26080230087850742</v>
      </c>
      <c r="AX44" s="636">
        <v>1.2646826968045961E-2</v>
      </c>
      <c r="AY44" s="636">
        <v>0.10987043437864374</v>
      </c>
      <c r="AZ44" s="636">
        <v>3.4458221189895368E-3</v>
      </c>
      <c r="BA44" s="636">
        <v>5.52267918652736E-2</v>
      </c>
      <c r="BB44" s="636">
        <v>4.6193289879508381E-2</v>
      </c>
      <c r="BC44" s="636">
        <v>5.0045305148722985E-3</v>
      </c>
      <c r="BD44" s="636">
        <v>0.5330946747363372</v>
      </c>
      <c r="BE44" s="636">
        <v>0.35756841828092495</v>
      </c>
      <c r="BF44" s="636">
        <v>0.17552625645541217</v>
      </c>
    </row>
    <row r="45" spans="1:58" ht="13.7" customHeight="1">
      <c r="A45" s="190"/>
      <c r="B45" s="62" t="s">
        <v>491</v>
      </c>
      <c r="C45" s="190"/>
      <c r="D45" s="191"/>
      <c r="E45" s="636">
        <v>4.4069406633865844</v>
      </c>
      <c r="F45" s="636">
        <v>3.4733082944952827</v>
      </c>
      <c r="G45" s="636">
        <v>0.93363236889129897</v>
      </c>
      <c r="H45" s="636">
        <v>0.63881191178341212</v>
      </c>
      <c r="I45" s="636">
        <v>0.5665687121588231</v>
      </c>
      <c r="J45" s="636">
        <v>0</v>
      </c>
      <c r="K45" s="636">
        <v>0.19636891903448983</v>
      </c>
      <c r="L45" s="636">
        <v>0.33622765617902195</v>
      </c>
      <c r="M45" s="636">
        <v>3.3972136945311496E-2</v>
      </c>
      <c r="N45" s="636">
        <v>7.224319962458875E-2</v>
      </c>
      <c r="O45" s="636">
        <v>0</v>
      </c>
      <c r="P45" s="636">
        <v>3.1773516760164662E-2</v>
      </c>
      <c r="Q45" s="636">
        <v>3.3295323288122167E-2</v>
      </c>
      <c r="R45" s="636">
        <v>7.1743595763019193E-3</v>
      </c>
      <c r="S45" s="636">
        <v>0.94448008612983936</v>
      </c>
      <c r="T45" s="636">
        <v>0.47415394420817036</v>
      </c>
      <c r="U45" s="636">
        <v>9.4063138115233064E-3</v>
      </c>
      <c r="V45" s="636">
        <v>0.26376795049157264</v>
      </c>
      <c r="W45" s="636">
        <v>0.18271600174796734</v>
      </c>
      <c r="X45" s="636">
        <v>1.8263678157107149E-2</v>
      </c>
      <c r="Y45" s="636">
        <v>0.47032614192166888</v>
      </c>
      <c r="Z45" s="636">
        <v>2.7958901420522173E-3</v>
      </c>
      <c r="AA45" s="636">
        <v>0.2801356737298325</v>
      </c>
      <c r="AB45" s="636">
        <v>0.18594063717217535</v>
      </c>
      <c r="AC45" s="636">
        <v>1.4539408776087816E-3</v>
      </c>
      <c r="AD45" s="190"/>
      <c r="AE45" s="62" t="s">
        <v>491</v>
      </c>
      <c r="AF45" s="190"/>
      <c r="AG45" s="191"/>
      <c r="AH45" s="636">
        <v>0.95794469072013311</v>
      </c>
      <c r="AI45" s="636">
        <v>0.90260943047255693</v>
      </c>
      <c r="AJ45" s="636">
        <v>2.4721551850057761E-3</v>
      </c>
      <c r="AK45" s="636">
        <v>0.59565196206877857</v>
      </c>
      <c r="AL45" s="636">
        <v>0.28815209280237308</v>
      </c>
      <c r="AM45" s="636">
        <v>1.6333220416399487E-2</v>
      </c>
      <c r="AN45" s="636">
        <v>5.5335260247576304E-2</v>
      </c>
      <c r="AO45" s="636">
        <v>0</v>
      </c>
      <c r="AP45" s="636">
        <v>2.2553016094392638E-2</v>
      </c>
      <c r="AQ45" s="636">
        <v>3.2782244153183662E-2</v>
      </c>
      <c r="AR45" s="636">
        <v>0</v>
      </c>
      <c r="AS45" s="636">
        <v>1.489287041967724</v>
      </c>
      <c r="AT45" s="636">
        <v>1.2747941590179217</v>
      </c>
      <c r="AU45" s="636">
        <v>5.1254434666829753E-2</v>
      </c>
      <c r="AV45" s="636">
        <v>0.55417229718668504</v>
      </c>
      <c r="AW45" s="636">
        <v>0.66209008644372747</v>
      </c>
      <c r="AX45" s="636">
        <v>7.2773407206796559E-3</v>
      </c>
      <c r="AY45" s="636">
        <v>0.21449288294980234</v>
      </c>
      <c r="AZ45" s="636">
        <v>8.6738289394433996E-3</v>
      </c>
      <c r="BA45" s="636">
        <v>7.7925673580087368E-2</v>
      </c>
      <c r="BB45" s="636">
        <v>0.12061603970959198</v>
      </c>
      <c r="BC45" s="636">
        <v>7.2773407206796559E-3</v>
      </c>
      <c r="BD45" s="636">
        <v>0.37641693278547428</v>
      </c>
      <c r="BE45" s="636">
        <v>0.25518204863781113</v>
      </c>
      <c r="BF45" s="636">
        <v>0.12123488414766313</v>
      </c>
    </row>
    <row r="46" spans="1:58" ht="13.7" customHeight="1">
      <c r="A46" s="190"/>
      <c r="B46" s="62" t="s">
        <v>492</v>
      </c>
      <c r="C46" s="190"/>
      <c r="D46" s="191"/>
      <c r="E46" s="636">
        <v>6.4840572140407078</v>
      </c>
      <c r="F46" s="636">
        <v>5.0088610587349489</v>
      </c>
      <c r="G46" s="636">
        <v>1.4751961553057626</v>
      </c>
      <c r="H46" s="636">
        <v>1.2236725236874908</v>
      </c>
      <c r="I46" s="636">
        <v>1.0645054431252523</v>
      </c>
      <c r="J46" s="636">
        <v>1.1482436559885295E-3</v>
      </c>
      <c r="K46" s="636">
        <v>0.57681800502858149</v>
      </c>
      <c r="L46" s="636">
        <v>0.43471695839963109</v>
      </c>
      <c r="M46" s="636">
        <v>5.1822236041050927E-2</v>
      </c>
      <c r="N46" s="636">
        <v>0.15916708056223794</v>
      </c>
      <c r="O46" s="636">
        <v>3.827478853295098E-4</v>
      </c>
      <c r="P46" s="636">
        <v>0.12193709846001372</v>
      </c>
      <c r="Q46" s="636">
        <v>3.684723421689471E-2</v>
      </c>
      <c r="R46" s="636">
        <v>0</v>
      </c>
      <c r="S46" s="636">
        <v>1.6646782757458092</v>
      </c>
      <c r="T46" s="636">
        <v>0.75742019347337142</v>
      </c>
      <c r="U46" s="636">
        <v>2.1159400395411615E-2</v>
      </c>
      <c r="V46" s="636">
        <v>0.34245817766034858</v>
      </c>
      <c r="W46" s="636">
        <v>0.38478593368875591</v>
      </c>
      <c r="X46" s="636">
        <v>9.0166817288549472E-3</v>
      </c>
      <c r="Y46" s="636">
        <v>0.90725808227243798</v>
      </c>
      <c r="Z46" s="636">
        <v>4.4118894899670892E-2</v>
      </c>
      <c r="AA46" s="636">
        <v>0.59555251069274762</v>
      </c>
      <c r="AB46" s="636">
        <v>0.25340905717121892</v>
      </c>
      <c r="AC46" s="636">
        <v>1.4177619508800305E-2</v>
      </c>
      <c r="AD46" s="190"/>
      <c r="AE46" s="62" t="s">
        <v>492</v>
      </c>
      <c r="AF46" s="190"/>
      <c r="AG46" s="191"/>
      <c r="AH46" s="636">
        <v>1.4997635563916818</v>
      </c>
      <c r="AI46" s="636">
        <v>1.4335507400043086</v>
      </c>
      <c r="AJ46" s="636">
        <v>3.1476671555899095E-2</v>
      </c>
      <c r="AK46" s="636">
        <v>0.94751959979324041</v>
      </c>
      <c r="AL46" s="636">
        <v>0.42984584303762902</v>
      </c>
      <c r="AM46" s="636">
        <v>2.4708625617540798E-2</v>
      </c>
      <c r="AN46" s="636">
        <v>6.6212816387372905E-2</v>
      </c>
      <c r="AO46" s="636">
        <v>0</v>
      </c>
      <c r="AP46" s="636">
        <v>2.9789617883043268E-2</v>
      </c>
      <c r="AQ46" s="636">
        <v>3.6423198504329637E-2</v>
      </c>
      <c r="AR46" s="636">
        <v>0</v>
      </c>
      <c r="AS46" s="636">
        <v>1.856175025706762</v>
      </c>
      <c r="AT46" s="636">
        <v>1.6298239208022456</v>
      </c>
      <c r="AU46" s="636">
        <v>2.9363464631475225E-2</v>
      </c>
      <c r="AV46" s="636">
        <v>0.62647653528002634</v>
      </c>
      <c r="AW46" s="636">
        <v>0.93313493299110206</v>
      </c>
      <c r="AX46" s="636">
        <v>4.0848987899641906E-2</v>
      </c>
      <c r="AY46" s="636">
        <v>0.22635110490451643</v>
      </c>
      <c r="AZ46" s="636">
        <v>0</v>
      </c>
      <c r="BA46" s="636">
        <v>6.1424553248564974E-2</v>
      </c>
      <c r="BB46" s="636">
        <v>0.15761697371680003</v>
      </c>
      <c r="BC46" s="636">
        <v>7.3095779391514791E-3</v>
      </c>
      <c r="BD46" s="636">
        <v>0.2397678325089663</v>
      </c>
      <c r="BE46" s="636">
        <v>0.12356076132976945</v>
      </c>
      <c r="BF46" s="636">
        <v>0.11620707117919683</v>
      </c>
    </row>
    <row r="47" spans="1:58" ht="13.7" customHeight="1">
      <c r="A47" s="102"/>
      <c r="B47" s="62" t="s">
        <v>493</v>
      </c>
      <c r="C47" s="102"/>
      <c r="D47" s="191"/>
      <c r="E47" s="636">
        <v>11.091808327023173</v>
      </c>
      <c r="F47" s="636">
        <v>8.5444905675336233</v>
      </c>
      <c r="G47" s="636">
        <v>2.5473177594895424</v>
      </c>
      <c r="H47" s="636">
        <v>2.8069776814990326</v>
      </c>
      <c r="I47" s="636">
        <v>2.4963771228620835</v>
      </c>
      <c r="J47" s="636">
        <v>3.2202180614058107E-2</v>
      </c>
      <c r="K47" s="636">
        <v>1.2439244869647768</v>
      </c>
      <c r="L47" s="636">
        <v>1.1494172893070609</v>
      </c>
      <c r="M47" s="636">
        <v>7.0833165976190951E-2</v>
      </c>
      <c r="N47" s="636">
        <v>0.3106005586369508</v>
      </c>
      <c r="O47" s="636">
        <v>5.8288003898876945E-3</v>
      </c>
      <c r="P47" s="636">
        <v>0.20992754222231555</v>
      </c>
      <c r="Q47" s="636">
        <v>9.3756261299807367E-2</v>
      </c>
      <c r="R47" s="636">
        <v>1.0879547249402382E-3</v>
      </c>
      <c r="S47" s="636">
        <v>2.6466642914479253</v>
      </c>
      <c r="T47" s="636">
        <v>1.1443188560814168</v>
      </c>
      <c r="U47" s="636">
        <v>1.3882185775331573E-2</v>
      </c>
      <c r="V47" s="636">
        <v>0.57836431764350749</v>
      </c>
      <c r="W47" s="636">
        <v>0.5141219377807279</v>
      </c>
      <c r="X47" s="636">
        <v>3.7950414881847791E-2</v>
      </c>
      <c r="Y47" s="636">
        <v>1.502345435366512</v>
      </c>
      <c r="Z47" s="636">
        <v>6.1342336617786701E-2</v>
      </c>
      <c r="AA47" s="636">
        <v>1.0053689150173712</v>
      </c>
      <c r="AB47" s="636">
        <v>0.43281174750991236</v>
      </c>
      <c r="AC47" s="636">
        <v>2.8224362214405679E-3</v>
      </c>
      <c r="AD47" s="102"/>
      <c r="AE47" s="62" t="s">
        <v>493</v>
      </c>
      <c r="AF47" s="102"/>
      <c r="AG47" s="191"/>
      <c r="AH47" s="636">
        <v>2.3802689661626935</v>
      </c>
      <c r="AI47" s="636">
        <v>2.2559452757596632</v>
      </c>
      <c r="AJ47" s="636">
        <v>1.5906256394810293E-2</v>
      </c>
      <c r="AK47" s="636">
        <v>1.2532279609392973</v>
      </c>
      <c r="AL47" s="636">
        <v>0.94415552373755096</v>
      </c>
      <c r="AM47" s="636">
        <v>4.2655534688004162E-2</v>
      </c>
      <c r="AN47" s="636">
        <v>0.12432369040303047</v>
      </c>
      <c r="AO47" s="636">
        <v>0</v>
      </c>
      <c r="AP47" s="636">
        <v>5.2587941383633936E-2</v>
      </c>
      <c r="AQ47" s="636">
        <v>7.0678683778422333E-2</v>
      </c>
      <c r="AR47" s="636">
        <v>1.0570652409741896E-3</v>
      </c>
      <c r="AS47" s="636">
        <v>3.1758785047752269</v>
      </c>
      <c r="AT47" s="636">
        <v>2.599617210849881</v>
      </c>
      <c r="AU47" s="636">
        <v>5.7707388195664164E-2</v>
      </c>
      <c r="AV47" s="636">
        <v>1.4386497035505748</v>
      </c>
      <c r="AW47" s="636">
        <v>1.0453756708174415</v>
      </c>
      <c r="AX47" s="636">
        <v>5.7884448286199625E-2</v>
      </c>
      <c r="AY47" s="636">
        <v>0.57626129392534531</v>
      </c>
      <c r="AZ47" s="636">
        <v>3.7166042472291288E-3</v>
      </c>
      <c r="BA47" s="636">
        <v>0.31175297799737955</v>
      </c>
      <c r="BB47" s="636">
        <v>0.25202687620085146</v>
      </c>
      <c r="BC47" s="636">
        <v>8.7648354798852707E-3</v>
      </c>
      <c r="BD47" s="636">
        <v>8.2018883138288562E-2</v>
      </c>
      <c r="BE47" s="636">
        <v>4.8232101980584342E-2</v>
      </c>
      <c r="BF47" s="636">
        <v>3.3786781157704233E-2</v>
      </c>
    </row>
    <row r="48" spans="1:58" ht="13.7" customHeight="1">
      <c r="A48" s="102"/>
      <c r="B48" s="62" t="s">
        <v>494</v>
      </c>
      <c r="C48" s="102"/>
      <c r="D48" s="191"/>
      <c r="E48" s="636">
        <v>16.76954087552922</v>
      </c>
      <c r="F48" s="636">
        <v>12.806039789688082</v>
      </c>
      <c r="G48" s="636">
        <v>3.9635010858411226</v>
      </c>
      <c r="H48" s="636">
        <v>3.6567439017591972</v>
      </c>
      <c r="I48" s="636">
        <v>3.3932021133289214</v>
      </c>
      <c r="J48" s="636">
        <v>7.5350786931901156E-2</v>
      </c>
      <c r="K48" s="636">
        <v>1.9150779372553099</v>
      </c>
      <c r="L48" s="636">
        <v>1.274274216214148</v>
      </c>
      <c r="M48" s="636">
        <v>0.12849917292756438</v>
      </c>
      <c r="N48" s="636">
        <v>0.26354178843027481</v>
      </c>
      <c r="O48" s="636">
        <v>9.9429063732454498E-3</v>
      </c>
      <c r="P48" s="636">
        <v>0.17932599261498938</v>
      </c>
      <c r="Q48" s="636">
        <v>6.7248729338170166E-2</v>
      </c>
      <c r="R48" s="636">
        <v>7.024160103869765E-3</v>
      </c>
      <c r="S48" s="636">
        <v>4.5203111704888359</v>
      </c>
      <c r="T48" s="636">
        <v>2.1008018009504097</v>
      </c>
      <c r="U48" s="636">
        <v>3.4570969237666095E-2</v>
      </c>
      <c r="V48" s="636">
        <v>1.1349619315289292</v>
      </c>
      <c r="W48" s="636">
        <v>0.87575647394472134</v>
      </c>
      <c r="X48" s="636">
        <v>5.5512426239093117E-2</v>
      </c>
      <c r="Y48" s="636">
        <v>2.4195093695384258</v>
      </c>
      <c r="Z48" s="636">
        <v>0.10464169234071055</v>
      </c>
      <c r="AA48" s="636">
        <v>1.5712225314007033</v>
      </c>
      <c r="AB48" s="636">
        <v>0.73875048196402493</v>
      </c>
      <c r="AC48" s="636">
        <v>4.894663832987577E-3</v>
      </c>
      <c r="AD48" s="102"/>
      <c r="AE48" s="62" t="s">
        <v>494</v>
      </c>
      <c r="AF48" s="102"/>
      <c r="AG48" s="191"/>
      <c r="AH48" s="636">
        <v>3.0460760557465245</v>
      </c>
      <c r="AI48" s="636">
        <v>2.8231570903344001</v>
      </c>
      <c r="AJ48" s="636">
        <v>4.7727265480289591E-2</v>
      </c>
      <c r="AK48" s="636">
        <v>1.5419652856212225</v>
      </c>
      <c r="AL48" s="636">
        <v>1.2108170521345596</v>
      </c>
      <c r="AM48" s="636">
        <v>2.2647487098329023E-2</v>
      </c>
      <c r="AN48" s="636">
        <v>0.22291896541212547</v>
      </c>
      <c r="AO48" s="636">
        <v>6.8890801935907612E-3</v>
      </c>
      <c r="AP48" s="636">
        <v>0.13684334655282065</v>
      </c>
      <c r="AQ48" s="636">
        <v>6.8085418353760335E-2</v>
      </c>
      <c r="AR48" s="636">
        <v>1.1101120311953734E-2</v>
      </c>
      <c r="AS48" s="636">
        <v>5.5464097475346597</v>
      </c>
      <c r="AT48" s="636">
        <v>4.4888787850743608</v>
      </c>
      <c r="AU48" s="636">
        <v>0.13131925057616492</v>
      </c>
      <c r="AV48" s="636">
        <v>2.3934652768789038</v>
      </c>
      <c r="AW48" s="636">
        <v>1.8851978826069464</v>
      </c>
      <c r="AX48" s="636">
        <v>7.8896375012345629E-2</v>
      </c>
      <c r="AY48" s="636">
        <v>1.057530962460298</v>
      </c>
      <c r="AZ48" s="636">
        <v>8.0173025058885433E-3</v>
      </c>
      <c r="BA48" s="636">
        <v>0.36221443228687195</v>
      </c>
      <c r="BB48" s="636">
        <v>0.66896247750812243</v>
      </c>
      <c r="BC48" s="636">
        <v>1.8336750159415327E-2</v>
      </c>
      <c r="BD48" s="636">
        <v>0</v>
      </c>
      <c r="BE48" s="636">
        <v>0</v>
      </c>
      <c r="BF48" s="636">
        <v>0</v>
      </c>
    </row>
    <row r="49" spans="1:58" ht="13.7" customHeight="1">
      <c r="A49" s="102"/>
      <c r="B49" s="62" t="s">
        <v>495</v>
      </c>
      <c r="C49" s="102"/>
      <c r="D49" s="191"/>
      <c r="E49" s="636">
        <v>28.314153892886043</v>
      </c>
      <c r="F49" s="636">
        <v>22.594947939761102</v>
      </c>
      <c r="G49" s="636">
        <v>5.7192059531249511</v>
      </c>
      <c r="H49" s="636">
        <v>7.6525263125769545</v>
      </c>
      <c r="I49" s="636">
        <v>6.9610464025433219</v>
      </c>
      <c r="J49" s="636">
        <v>8.7178873349761002E-2</v>
      </c>
      <c r="K49" s="636">
        <v>3.9639379579958138</v>
      </c>
      <c r="L49" s="636">
        <v>2.6720102137785418</v>
      </c>
      <c r="M49" s="636">
        <v>0.23791935741920572</v>
      </c>
      <c r="N49" s="636">
        <v>0.69147991003362808</v>
      </c>
      <c r="O49" s="636">
        <v>1.2986888786254872E-2</v>
      </c>
      <c r="P49" s="636">
        <v>0.54507322126802515</v>
      </c>
      <c r="Q49" s="636">
        <v>0.12653030165015033</v>
      </c>
      <c r="R49" s="636">
        <v>6.8894983291976882E-3</v>
      </c>
      <c r="S49" s="636">
        <v>7.0657008848442846</v>
      </c>
      <c r="T49" s="636">
        <v>3.4595659015874589</v>
      </c>
      <c r="U49" s="636">
        <v>9.3567041455894187E-2</v>
      </c>
      <c r="V49" s="636">
        <v>1.6423038177427782</v>
      </c>
      <c r="W49" s="636">
        <v>1.6344650978891553</v>
      </c>
      <c r="X49" s="636">
        <v>8.9229944499634492E-2</v>
      </c>
      <c r="Y49" s="636">
        <v>3.6061349832568284</v>
      </c>
      <c r="Z49" s="636">
        <v>9.7282027765092996E-2</v>
      </c>
      <c r="AA49" s="636">
        <v>2.6217930450613656</v>
      </c>
      <c r="AB49" s="636">
        <v>0.87398340742981651</v>
      </c>
      <c r="AC49" s="636">
        <v>1.3076503000554126E-2</v>
      </c>
      <c r="AD49" s="102"/>
      <c r="AE49" s="62" t="s">
        <v>495</v>
      </c>
      <c r="AF49" s="102"/>
      <c r="AG49" s="191"/>
      <c r="AH49" s="636">
        <v>6.8128736474797131</v>
      </c>
      <c r="AI49" s="636">
        <v>6.1903710199642639</v>
      </c>
      <c r="AJ49" s="636">
        <v>0.10632203074781645</v>
      </c>
      <c r="AK49" s="636">
        <v>3.6583244139094813</v>
      </c>
      <c r="AL49" s="636">
        <v>2.4011389745539842</v>
      </c>
      <c r="AM49" s="636">
        <v>2.4585600752981007E-2</v>
      </c>
      <c r="AN49" s="636">
        <v>0.62250262751545082</v>
      </c>
      <c r="AO49" s="636">
        <v>8.676887301729639E-3</v>
      </c>
      <c r="AP49" s="636">
        <v>0.52514453315599208</v>
      </c>
      <c r="AQ49" s="636">
        <v>8.8681207057728972E-2</v>
      </c>
      <c r="AR49" s="636">
        <v>0</v>
      </c>
      <c r="AS49" s="636">
        <v>6.7830530479850877</v>
      </c>
      <c r="AT49" s="636">
        <v>5.9839646156660455</v>
      </c>
      <c r="AU49" s="636">
        <v>7.1713072289597585E-2</v>
      </c>
      <c r="AV49" s="636">
        <v>3.5369149883276765</v>
      </c>
      <c r="AW49" s="636">
        <v>2.2416220975883752</v>
      </c>
      <c r="AX49" s="636">
        <v>0.13371445746039826</v>
      </c>
      <c r="AY49" s="636">
        <v>0.79908843231904292</v>
      </c>
      <c r="AZ49" s="636">
        <v>9.6006434865406401E-3</v>
      </c>
      <c r="BA49" s="636">
        <v>0.49624061181087203</v>
      </c>
      <c r="BB49" s="636">
        <v>0.28636995917712282</v>
      </c>
      <c r="BC49" s="636">
        <v>6.8772178445078297E-3</v>
      </c>
      <c r="BD49" s="636">
        <v>0</v>
      </c>
      <c r="BE49" s="636">
        <v>0</v>
      </c>
      <c r="BF49" s="636">
        <v>0</v>
      </c>
    </row>
    <row r="50" spans="1:58" ht="13.7" customHeight="1">
      <c r="A50" s="102"/>
      <c r="B50" s="62" t="s">
        <v>496</v>
      </c>
      <c r="C50" s="102"/>
      <c r="D50" s="191"/>
      <c r="E50" s="636">
        <v>42.380038994341483</v>
      </c>
      <c r="F50" s="636">
        <v>33.186500574202221</v>
      </c>
      <c r="G50" s="636">
        <v>9.1935384201392427</v>
      </c>
      <c r="H50" s="636">
        <v>15.164529672481594</v>
      </c>
      <c r="I50" s="636">
        <v>13.237958750850066</v>
      </c>
      <c r="J50" s="636">
        <v>0.32724570898928312</v>
      </c>
      <c r="K50" s="636">
        <v>8.1515887235100255</v>
      </c>
      <c r="L50" s="636">
        <v>4.5640198793636673</v>
      </c>
      <c r="M50" s="636">
        <v>0.19510443898708715</v>
      </c>
      <c r="N50" s="636">
        <v>1.9265709216315312</v>
      </c>
      <c r="O50" s="636">
        <v>0.10601036915372875</v>
      </c>
      <c r="P50" s="636">
        <v>1.4818345031706674</v>
      </c>
      <c r="Q50" s="636">
        <v>0.32565729498285828</v>
      </c>
      <c r="R50" s="636">
        <v>1.3068754324277006E-2</v>
      </c>
      <c r="S50" s="636">
        <v>14.006299792634847</v>
      </c>
      <c r="T50" s="636">
        <v>7.4608024717209771</v>
      </c>
      <c r="U50" s="636">
        <v>4.5740640134969521E-2</v>
      </c>
      <c r="V50" s="636">
        <v>3.6835235921054341</v>
      </c>
      <c r="W50" s="636">
        <v>3.4544273059515169</v>
      </c>
      <c r="X50" s="636">
        <v>0.2771109335290573</v>
      </c>
      <c r="Y50" s="636">
        <v>6.5454973209138707</v>
      </c>
      <c r="Z50" s="636">
        <v>0.25676879540470382</v>
      </c>
      <c r="AA50" s="636">
        <v>4.6154184622271757</v>
      </c>
      <c r="AB50" s="636">
        <v>1.5948975373363301</v>
      </c>
      <c r="AC50" s="636">
        <v>7.8412525945662032E-2</v>
      </c>
      <c r="AD50" s="102"/>
      <c r="AE50" s="62" t="s">
        <v>496</v>
      </c>
      <c r="AF50" s="102"/>
      <c r="AG50" s="191"/>
      <c r="AH50" s="636">
        <v>7.5599006005013889</v>
      </c>
      <c r="AI50" s="636">
        <v>7.2059067718460987</v>
      </c>
      <c r="AJ50" s="636">
        <v>0.44334536571333377</v>
      </c>
      <c r="AK50" s="636">
        <v>3.7549882005626785</v>
      </c>
      <c r="AL50" s="636">
        <v>2.917997784390046</v>
      </c>
      <c r="AM50" s="636">
        <v>8.9575421180043927E-2</v>
      </c>
      <c r="AN50" s="636">
        <v>0.3539938286552915</v>
      </c>
      <c r="AO50" s="636">
        <v>1.3068754324277006E-2</v>
      </c>
      <c r="AP50" s="636">
        <v>0.22297956878348019</v>
      </c>
      <c r="AQ50" s="636">
        <v>0.11794550554753433</v>
      </c>
      <c r="AR50" s="636">
        <v>0</v>
      </c>
      <c r="AS50" s="636">
        <v>5.6493089287236318</v>
      </c>
      <c r="AT50" s="636">
        <v>5.2818325797850845</v>
      </c>
      <c r="AU50" s="636">
        <v>0.12415316608063155</v>
      </c>
      <c r="AV50" s="636">
        <v>2.5196078071695678</v>
      </c>
      <c r="AW50" s="636">
        <v>2.3496255406538236</v>
      </c>
      <c r="AX50" s="636">
        <v>0.2884460658810612</v>
      </c>
      <c r="AY50" s="636">
        <v>0.36747634893854841</v>
      </c>
      <c r="AZ50" s="636">
        <v>0</v>
      </c>
      <c r="BA50" s="636">
        <v>0.17517896622228302</v>
      </c>
      <c r="BB50" s="636">
        <v>0.18576300555412689</v>
      </c>
      <c r="BC50" s="636">
        <v>6.5343771621385032E-3</v>
      </c>
      <c r="BD50" s="636">
        <v>0</v>
      </c>
      <c r="BE50" s="636">
        <v>0</v>
      </c>
      <c r="BF50" s="636">
        <v>0</v>
      </c>
    </row>
    <row r="51" spans="1:58" ht="13.7" customHeight="1">
      <c r="A51" s="102"/>
      <c r="B51" s="62" t="s">
        <v>497</v>
      </c>
      <c r="C51" s="102"/>
      <c r="D51" s="191"/>
      <c r="E51" s="636">
        <v>79.25575957191198</v>
      </c>
      <c r="F51" s="636">
        <v>62.353382628086713</v>
      </c>
      <c r="G51" s="636">
        <v>16.902376943825274</v>
      </c>
      <c r="H51" s="636">
        <v>35.771022858684205</v>
      </c>
      <c r="I51" s="636">
        <v>31.381936915237365</v>
      </c>
      <c r="J51" s="636">
        <v>0.4791607029311023</v>
      </c>
      <c r="K51" s="636">
        <v>19.670663620543994</v>
      </c>
      <c r="L51" s="636">
        <v>10.875736818957256</v>
      </c>
      <c r="M51" s="636">
        <v>0.35637577280500748</v>
      </c>
      <c r="N51" s="636">
        <v>4.3890859434468386</v>
      </c>
      <c r="O51" s="636">
        <v>0.1677062460258858</v>
      </c>
      <c r="P51" s="636">
        <v>3.4618121953765981</v>
      </c>
      <c r="Q51" s="636">
        <v>0.75956750204435453</v>
      </c>
      <c r="R51" s="636">
        <v>0</v>
      </c>
      <c r="S51" s="636">
        <v>22.112628965971584</v>
      </c>
      <c r="T51" s="636">
        <v>11.596590569876332</v>
      </c>
      <c r="U51" s="636">
        <v>0.17968526359916337</v>
      </c>
      <c r="V51" s="636">
        <v>4.3340691412113355</v>
      </c>
      <c r="W51" s="636">
        <v>6.6515915324278403</v>
      </c>
      <c r="X51" s="636">
        <v>0.43124463263799206</v>
      </c>
      <c r="Y51" s="636">
        <v>10.516038396095256</v>
      </c>
      <c r="Z51" s="636">
        <v>0.38601772955520947</v>
      </c>
      <c r="AA51" s="636">
        <v>6.9465189572704311</v>
      </c>
      <c r="AB51" s="636">
        <v>3.1355856389765036</v>
      </c>
      <c r="AC51" s="636">
        <v>4.7916070293110229E-2</v>
      </c>
      <c r="AD51" s="102"/>
      <c r="AE51" s="62" t="s">
        <v>497</v>
      </c>
      <c r="AF51" s="102"/>
      <c r="AG51" s="191"/>
      <c r="AH51" s="636">
        <v>13.703397390077614</v>
      </c>
      <c r="AI51" s="636">
        <v>12.880088507975636</v>
      </c>
      <c r="AJ51" s="636">
        <v>0.65884596653026573</v>
      </c>
      <c r="AK51" s="636">
        <v>6.8691272475502716</v>
      </c>
      <c r="AL51" s="636">
        <v>4.9796412360181153</v>
      </c>
      <c r="AM51" s="636">
        <v>0.37247405787698312</v>
      </c>
      <c r="AN51" s="636">
        <v>0.82330888210197817</v>
      </c>
      <c r="AO51" s="636">
        <v>0.16009507201216036</v>
      </c>
      <c r="AP51" s="636">
        <v>0.57936068707687494</v>
      </c>
      <c r="AQ51" s="636">
        <v>8.3853123012942898E-2</v>
      </c>
      <c r="AR51" s="636">
        <v>0</v>
      </c>
      <c r="AS51" s="636">
        <v>7.66871035717858</v>
      </c>
      <c r="AT51" s="636">
        <v>6.4947666349973785</v>
      </c>
      <c r="AU51" s="636">
        <v>0.40001362253623285</v>
      </c>
      <c r="AV51" s="636">
        <v>2.6567749689304874</v>
      </c>
      <c r="AW51" s="636">
        <v>3.270271797504773</v>
      </c>
      <c r="AX51" s="636">
        <v>0.1677062460258858</v>
      </c>
      <c r="AY51" s="636">
        <v>1.1739437221812006</v>
      </c>
      <c r="AZ51" s="636">
        <v>3.593705271983267E-2</v>
      </c>
      <c r="BA51" s="636">
        <v>0.56301382594404525</v>
      </c>
      <c r="BB51" s="636">
        <v>0.55103480837076768</v>
      </c>
      <c r="BC51" s="636">
        <v>2.3958035146555114E-2</v>
      </c>
      <c r="BD51" s="636">
        <v>0</v>
      </c>
      <c r="BE51" s="636">
        <v>0</v>
      </c>
      <c r="BF51" s="636">
        <v>0</v>
      </c>
    </row>
    <row r="52" spans="1:58" ht="13.7" customHeight="1">
      <c r="A52" s="102"/>
      <c r="B52" s="62" t="s">
        <v>498</v>
      </c>
      <c r="C52" s="102"/>
      <c r="D52" s="191"/>
      <c r="E52" s="636">
        <v>188.06666666666666</v>
      </c>
      <c r="F52" s="636">
        <v>148.88888888888889</v>
      </c>
      <c r="G52" s="636">
        <v>39.177777777777777</v>
      </c>
      <c r="H52" s="636">
        <v>87.977777777777774</v>
      </c>
      <c r="I52" s="636">
        <v>77.977777777777774</v>
      </c>
      <c r="J52" s="636">
        <v>1.3555555555555556</v>
      </c>
      <c r="K52" s="636">
        <v>50.666666666666664</v>
      </c>
      <c r="L52" s="636">
        <v>25.466666666666665</v>
      </c>
      <c r="M52" s="636">
        <v>0.48888888888888887</v>
      </c>
      <c r="N52" s="636">
        <v>10</v>
      </c>
      <c r="O52" s="636">
        <v>0.66666666666666663</v>
      </c>
      <c r="P52" s="636">
        <v>8.0888888888888886</v>
      </c>
      <c r="Q52" s="636">
        <v>1.2222222222222223</v>
      </c>
      <c r="R52" s="636">
        <v>2.2222222222222223E-2</v>
      </c>
      <c r="S52" s="636">
        <v>58.333333333333336</v>
      </c>
      <c r="T52" s="636">
        <v>33.177777777777777</v>
      </c>
      <c r="U52" s="636">
        <v>0.64444444444444449</v>
      </c>
      <c r="V52" s="636">
        <v>16.466666666666665</v>
      </c>
      <c r="W52" s="636">
        <v>14.911111111111111</v>
      </c>
      <c r="X52" s="636">
        <v>1.1555555555555554</v>
      </c>
      <c r="Y52" s="636">
        <v>25.155555555555555</v>
      </c>
      <c r="Z52" s="636">
        <v>0.68888888888888888</v>
      </c>
      <c r="AA52" s="636">
        <v>17.600000000000001</v>
      </c>
      <c r="AB52" s="636">
        <v>6.7777777777777777</v>
      </c>
      <c r="AC52" s="636">
        <v>8.8888888888888892E-2</v>
      </c>
      <c r="AD52" s="102"/>
      <c r="AE52" s="62" t="s">
        <v>498</v>
      </c>
      <c r="AF52" s="102"/>
      <c r="AG52" s="191"/>
      <c r="AH52" s="636">
        <v>32</v>
      </c>
      <c r="AI52" s="636">
        <v>29.31111111111111</v>
      </c>
      <c r="AJ52" s="636">
        <v>1.6444444444444444</v>
      </c>
      <c r="AK52" s="636">
        <v>13.977777777777778</v>
      </c>
      <c r="AL52" s="636">
        <v>13.333333333333334</v>
      </c>
      <c r="AM52" s="636">
        <v>0.35555555555555557</v>
      </c>
      <c r="AN52" s="636">
        <v>2.6888888888888891</v>
      </c>
      <c r="AO52" s="636">
        <v>8.8888888888888892E-2</v>
      </c>
      <c r="AP52" s="636">
        <v>1.8222222222222222</v>
      </c>
      <c r="AQ52" s="636">
        <v>0.75555555555555554</v>
      </c>
      <c r="AR52" s="636">
        <v>2.2222222222222223E-2</v>
      </c>
      <c r="AS52" s="636">
        <v>9.7555555555555564</v>
      </c>
      <c r="AT52" s="636">
        <v>8.4222222222222225</v>
      </c>
      <c r="AU52" s="636">
        <v>0.33333333333333331</v>
      </c>
      <c r="AV52" s="636">
        <v>4.4888888888888889</v>
      </c>
      <c r="AW52" s="636">
        <v>3.2</v>
      </c>
      <c r="AX52" s="636">
        <v>0.4</v>
      </c>
      <c r="AY52" s="636">
        <v>1.3333333333333333</v>
      </c>
      <c r="AZ52" s="636">
        <v>0.1111111111111111</v>
      </c>
      <c r="BA52" s="636">
        <v>0.73333333333333328</v>
      </c>
      <c r="BB52" s="636">
        <v>0.46666666666666667</v>
      </c>
      <c r="BC52" s="636">
        <v>2.2222222222222223E-2</v>
      </c>
      <c r="BD52" s="636">
        <v>0</v>
      </c>
      <c r="BE52" s="636">
        <v>0</v>
      </c>
      <c r="BF52" s="636">
        <v>0</v>
      </c>
    </row>
    <row r="53" spans="1:58" ht="13.7" customHeight="1">
      <c r="A53" s="102"/>
      <c r="B53" s="62" t="s">
        <v>435</v>
      </c>
      <c r="C53" s="102"/>
      <c r="D53" s="191"/>
      <c r="E53" s="636">
        <v>494.66666666666669</v>
      </c>
      <c r="F53" s="636">
        <v>403.53333333333336</v>
      </c>
      <c r="G53" s="636">
        <v>91.13333333333334</v>
      </c>
      <c r="H53" s="636">
        <v>249.6</v>
      </c>
      <c r="I53" s="636">
        <v>218.46666666666667</v>
      </c>
      <c r="J53" s="636">
        <v>8</v>
      </c>
      <c r="K53" s="636">
        <v>102.73333333333333</v>
      </c>
      <c r="L53" s="636">
        <v>105.53333333333333</v>
      </c>
      <c r="M53" s="636">
        <v>2.2000000000000002</v>
      </c>
      <c r="N53" s="636">
        <v>31.133333333333333</v>
      </c>
      <c r="O53" s="636">
        <v>1.4666666666666666</v>
      </c>
      <c r="P53" s="636">
        <v>21.733333333333334</v>
      </c>
      <c r="Q53" s="636">
        <v>7.9333333333333336</v>
      </c>
      <c r="R53" s="636">
        <v>0</v>
      </c>
      <c r="S53" s="636">
        <v>126.4</v>
      </c>
      <c r="T53" s="636">
        <v>70.8</v>
      </c>
      <c r="U53" s="636">
        <v>1.4666666666666666</v>
      </c>
      <c r="V53" s="636">
        <v>33.466666666666669</v>
      </c>
      <c r="W53" s="636">
        <v>35</v>
      </c>
      <c r="X53" s="636">
        <v>0.8666666666666667</v>
      </c>
      <c r="Y53" s="636">
        <v>55.6</v>
      </c>
      <c r="Z53" s="636">
        <v>2.6666666666666665</v>
      </c>
      <c r="AA53" s="636">
        <v>34.866666666666667</v>
      </c>
      <c r="AB53" s="636">
        <v>17.8</v>
      </c>
      <c r="AC53" s="636">
        <v>0.26666666666666666</v>
      </c>
      <c r="AD53" s="102"/>
      <c r="AE53" s="62" t="s">
        <v>435</v>
      </c>
      <c r="AF53" s="102"/>
      <c r="AG53" s="191"/>
      <c r="AH53" s="636">
        <v>79.13333333333334</v>
      </c>
      <c r="AI53" s="636">
        <v>78.13333333333334</v>
      </c>
      <c r="AJ53" s="636">
        <v>11.6</v>
      </c>
      <c r="AK53" s="636">
        <v>35.466666666666669</v>
      </c>
      <c r="AL53" s="636">
        <v>30.266666666666666</v>
      </c>
      <c r="AM53" s="636">
        <v>0.8</v>
      </c>
      <c r="AN53" s="636">
        <v>1</v>
      </c>
      <c r="AO53" s="636">
        <v>6.6666666666666666E-2</v>
      </c>
      <c r="AP53" s="636">
        <v>0.26666666666666666</v>
      </c>
      <c r="AQ53" s="636">
        <v>0.66666666666666663</v>
      </c>
      <c r="AR53" s="636">
        <v>0</v>
      </c>
      <c r="AS53" s="636">
        <v>39.533333333333331</v>
      </c>
      <c r="AT53" s="636">
        <v>36.133333333333333</v>
      </c>
      <c r="AU53" s="636">
        <v>0.26666666666666666</v>
      </c>
      <c r="AV53" s="636">
        <v>25.733333333333334</v>
      </c>
      <c r="AW53" s="636">
        <v>9</v>
      </c>
      <c r="AX53" s="636">
        <v>1.1333333333333333</v>
      </c>
      <c r="AY53" s="636">
        <v>3.4</v>
      </c>
      <c r="AZ53" s="636">
        <v>0.2</v>
      </c>
      <c r="BA53" s="636">
        <v>1.0666666666666667</v>
      </c>
      <c r="BB53" s="636">
        <v>2.1333333333333333</v>
      </c>
      <c r="BC53" s="636">
        <v>0</v>
      </c>
      <c r="BD53" s="636">
        <v>0</v>
      </c>
      <c r="BE53" s="636">
        <v>0</v>
      </c>
      <c r="BF53" s="636">
        <v>0</v>
      </c>
    </row>
    <row r="54" spans="1:58" ht="13.7" customHeight="1">
      <c r="A54" s="1045" t="s">
        <v>22</v>
      </c>
      <c r="B54" s="1045"/>
      <c r="C54" s="1045"/>
      <c r="D54" s="2"/>
      <c r="E54" s="636"/>
      <c r="F54" s="636"/>
      <c r="G54" s="636"/>
      <c r="H54" s="636"/>
      <c r="I54" s="636"/>
      <c r="J54" s="636"/>
      <c r="K54" s="636"/>
      <c r="L54" s="636"/>
      <c r="M54" s="636"/>
      <c r="N54" s="636"/>
      <c r="O54" s="636"/>
      <c r="P54" s="636"/>
      <c r="Q54" s="636"/>
      <c r="R54" s="636"/>
      <c r="S54" s="636"/>
      <c r="T54" s="636"/>
      <c r="U54" s="636"/>
      <c r="V54" s="636"/>
      <c r="W54" s="636"/>
      <c r="X54" s="636"/>
      <c r="Y54" s="636"/>
      <c r="Z54" s="636"/>
      <c r="AA54" s="636"/>
      <c r="AB54" s="636"/>
      <c r="AC54" s="636"/>
      <c r="AD54" s="1045" t="s">
        <v>22</v>
      </c>
      <c r="AE54" s="1045"/>
      <c r="AF54" s="1045"/>
      <c r="AG54" s="2"/>
      <c r="AH54" s="636"/>
      <c r="AI54" s="636"/>
      <c r="AJ54" s="636"/>
      <c r="AK54" s="636"/>
      <c r="AL54" s="636"/>
      <c r="AM54" s="636"/>
      <c r="AN54" s="636"/>
      <c r="AO54" s="636"/>
      <c r="AP54" s="636"/>
      <c r="AQ54" s="636"/>
      <c r="AR54" s="636"/>
      <c r="AS54" s="636"/>
      <c r="AT54" s="636"/>
      <c r="AU54" s="636"/>
      <c r="AV54" s="636"/>
      <c r="AW54" s="636"/>
      <c r="AX54" s="636"/>
      <c r="AY54" s="636"/>
      <c r="AZ54" s="636"/>
      <c r="BA54" s="636"/>
      <c r="BB54" s="636"/>
      <c r="BC54" s="636"/>
      <c r="BD54" s="636"/>
      <c r="BE54" s="636"/>
      <c r="BF54" s="636"/>
    </row>
    <row r="55" spans="1:58" ht="13.7" customHeight="1">
      <c r="A55" s="168"/>
      <c r="B55" s="62" t="s">
        <v>490</v>
      </c>
      <c r="C55" s="168"/>
      <c r="D55" s="192"/>
      <c r="E55" s="636">
        <v>2.7139735946106205</v>
      </c>
      <c r="F55" s="636">
        <v>2.0753058591393221</v>
      </c>
      <c r="G55" s="636">
        <v>0.63866773547129618</v>
      </c>
      <c r="H55" s="636">
        <v>0.14213085016481913</v>
      </c>
      <c r="I55" s="636">
        <v>0.12354490956844709</v>
      </c>
      <c r="J55" s="636">
        <v>0</v>
      </c>
      <c r="K55" s="636">
        <v>4.5510275859646288E-2</v>
      </c>
      <c r="L55" s="636">
        <v>7.2182094871497599E-2</v>
      </c>
      <c r="M55" s="636">
        <v>5.8525388373032346E-3</v>
      </c>
      <c r="N55" s="636">
        <v>1.8585940596372044E-2</v>
      </c>
      <c r="O55" s="636">
        <v>0</v>
      </c>
      <c r="P55" s="636">
        <v>8.1881661851603456E-3</v>
      </c>
      <c r="Q55" s="636">
        <v>7.8077329135880866E-3</v>
      </c>
      <c r="R55" s="636">
        <v>2.5900414976236137E-3</v>
      </c>
      <c r="S55" s="636">
        <v>0.37390487560959124</v>
      </c>
      <c r="T55" s="636">
        <v>0.18814503423603451</v>
      </c>
      <c r="U55" s="636">
        <v>2.5900414976236137E-3</v>
      </c>
      <c r="V55" s="636">
        <v>9.0506958209827806E-2</v>
      </c>
      <c r="W55" s="636">
        <v>8.6787740051266285E-2</v>
      </c>
      <c r="X55" s="636">
        <v>8.2602944773168263E-3</v>
      </c>
      <c r="Y55" s="636">
        <v>0.18575984137355675</v>
      </c>
      <c r="Z55" s="636">
        <v>3.9646549611524421E-3</v>
      </c>
      <c r="AA55" s="636">
        <v>0.11187080260325646</v>
      </c>
      <c r="AB55" s="636">
        <v>6.9711888143490233E-2</v>
      </c>
      <c r="AC55" s="636">
        <v>2.1249566565771909E-4</v>
      </c>
      <c r="AD55" s="168"/>
      <c r="AE55" s="62" t="s">
        <v>490</v>
      </c>
      <c r="AF55" s="168"/>
      <c r="AG55" s="192"/>
      <c r="AH55" s="636">
        <v>0.42603808362471213</v>
      </c>
      <c r="AI55" s="636">
        <v>0.39406095244560352</v>
      </c>
      <c r="AJ55" s="636">
        <v>2.1249566565771909E-4</v>
      </c>
      <c r="AK55" s="636">
        <v>0.18152872021436328</v>
      </c>
      <c r="AL55" s="636">
        <v>0.192356325977529</v>
      </c>
      <c r="AM55" s="636">
        <v>1.9963410588053444E-2</v>
      </c>
      <c r="AN55" s="636">
        <v>3.1977131179108574E-2</v>
      </c>
      <c r="AO55" s="636">
        <v>0</v>
      </c>
      <c r="AP55" s="636">
        <v>1.1182965631323767E-2</v>
      </c>
      <c r="AQ55" s="636">
        <v>2.079416554778481E-2</v>
      </c>
      <c r="AR55" s="636">
        <v>0</v>
      </c>
      <c r="AS55" s="636">
        <v>0.96099559308930704</v>
      </c>
      <c r="AT55" s="636">
        <v>0.83443553227480205</v>
      </c>
      <c r="AU55" s="636">
        <v>7.6226447107448888E-3</v>
      </c>
      <c r="AV55" s="636">
        <v>0.38989599363108562</v>
      </c>
      <c r="AW55" s="636">
        <v>0.40600031269164893</v>
      </c>
      <c r="AX55" s="636">
        <v>3.0916581241322873E-2</v>
      </c>
      <c r="AY55" s="636">
        <v>0.12656006081450466</v>
      </c>
      <c r="AZ55" s="636">
        <v>4.1795852329887043E-3</v>
      </c>
      <c r="BA55" s="636">
        <v>5.1411478491829733E-2</v>
      </c>
      <c r="BB55" s="636">
        <v>6.4113215876624066E-2</v>
      </c>
      <c r="BC55" s="636">
        <v>6.8557812130621999E-3</v>
      </c>
      <c r="BD55" s="636">
        <v>0.81090419212218867</v>
      </c>
      <c r="BE55" s="636">
        <v>0.53511943061443479</v>
      </c>
      <c r="BF55" s="636">
        <v>0.27578476150775411</v>
      </c>
    </row>
    <row r="56" spans="1:58" ht="13.7" customHeight="1">
      <c r="A56" s="6"/>
      <c r="B56" s="62" t="s">
        <v>491</v>
      </c>
      <c r="C56" s="6"/>
      <c r="D56" s="2"/>
      <c r="E56" s="636">
        <v>3.8188307670388668</v>
      </c>
      <c r="F56" s="636">
        <v>2.8394317215129239</v>
      </c>
      <c r="G56" s="636">
        <v>0.97939904552594081</v>
      </c>
      <c r="H56" s="636">
        <v>0.51065995512875939</v>
      </c>
      <c r="I56" s="636">
        <v>0.43294688522919245</v>
      </c>
      <c r="J56" s="636">
        <v>0</v>
      </c>
      <c r="K56" s="636">
        <v>0.2171966730174674</v>
      </c>
      <c r="L56" s="636">
        <v>0.20684417783033304</v>
      </c>
      <c r="M56" s="636">
        <v>8.9060343813921038E-3</v>
      </c>
      <c r="N56" s="636">
        <v>7.7713069899566944E-2</v>
      </c>
      <c r="O56" s="636">
        <v>0</v>
      </c>
      <c r="P56" s="636">
        <v>7.0944330990568308E-2</v>
      </c>
      <c r="Q56" s="636">
        <v>6.7687389089986297E-3</v>
      </c>
      <c r="R56" s="636">
        <v>0</v>
      </c>
      <c r="S56" s="636">
        <v>0.81722163183030472</v>
      </c>
      <c r="T56" s="636">
        <v>0.3571916793695098</v>
      </c>
      <c r="U56" s="636">
        <v>1.2131535987518097E-2</v>
      </c>
      <c r="V56" s="636">
        <v>0.15750105808379053</v>
      </c>
      <c r="W56" s="636">
        <v>0.18471051734986388</v>
      </c>
      <c r="X56" s="636">
        <v>2.8485679483373377E-3</v>
      </c>
      <c r="Y56" s="636">
        <v>0.46002995246079559</v>
      </c>
      <c r="Z56" s="636">
        <v>5.5051085807545181E-3</v>
      </c>
      <c r="AA56" s="636">
        <v>0.3032313532127146</v>
      </c>
      <c r="AB56" s="636">
        <v>0.15129349066732647</v>
      </c>
      <c r="AC56" s="636">
        <v>0</v>
      </c>
      <c r="AD56" s="6"/>
      <c r="AE56" s="62" t="s">
        <v>491</v>
      </c>
      <c r="AF56" s="6"/>
      <c r="AG56" s="2"/>
      <c r="AH56" s="636">
        <v>0.56569752788485406</v>
      </c>
      <c r="AI56" s="636">
        <v>0.53330088255492125</v>
      </c>
      <c r="AJ56" s="636">
        <v>2.4242526253243881E-2</v>
      </c>
      <c r="AK56" s="636">
        <v>0.29350752899000987</v>
      </c>
      <c r="AL56" s="636">
        <v>0.16475077340351565</v>
      </c>
      <c r="AM56" s="636">
        <v>5.0800053908151663E-2</v>
      </c>
      <c r="AN56" s="636">
        <v>3.2396645329932978E-2</v>
      </c>
      <c r="AO56" s="636">
        <v>0</v>
      </c>
      <c r="AP56" s="636">
        <v>5.5472041555150731E-3</v>
      </c>
      <c r="AQ56" s="636">
        <v>2.6849441174417905E-2</v>
      </c>
      <c r="AR56" s="636">
        <v>0</v>
      </c>
      <c r="AS56" s="636">
        <v>1.6199159725265464</v>
      </c>
      <c r="AT56" s="636">
        <v>1.3290834850485826</v>
      </c>
      <c r="AU56" s="636">
        <v>1.0982683726889691E-2</v>
      </c>
      <c r="AV56" s="636">
        <v>0.5123202958784977</v>
      </c>
      <c r="AW56" s="636">
        <v>0.78482880387977283</v>
      </c>
      <c r="AX56" s="636">
        <v>2.0951701563422336E-2</v>
      </c>
      <c r="AY56" s="636">
        <v>0.29083248747796392</v>
      </c>
      <c r="AZ56" s="636">
        <v>0</v>
      </c>
      <c r="BA56" s="636">
        <v>9.0032861147760337E-2</v>
      </c>
      <c r="BB56" s="636">
        <v>0.19540887500766183</v>
      </c>
      <c r="BC56" s="636">
        <v>5.3907513225417356E-3</v>
      </c>
      <c r="BD56" s="636">
        <v>0.30533567966839981</v>
      </c>
      <c r="BE56" s="636">
        <v>0.18690878931071783</v>
      </c>
      <c r="BF56" s="636">
        <v>0.11842689035768203</v>
      </c>
    </row>
    <row r="57" spans="1:58" ht="13.7" customHeight="1">
      <c r="A57" s="102"/>
      <c r="B57" s="62" t="s">
        <v>492</v>
      </c>
      <c r="C57" s="102"/>
      <c r="D57" s="191"/>
      <c r="E57" s="636">
        <v>5.2639578634168904</v>
      </c>
      <c r="F57" s="636">
        <v>4.1744896048740525</v>
      </c>
      <c r="G57" s="636">
        <v>1.0894682585428357</v>
      </c>
      <c r="H57" s="636">
        <v>0.79614280743899879</v>
      </c>
      <c r="I57" s="636">
        <v>0.71314273724592103</v>
      </c>
      <c r="J57" s="636">
        <v>1.7165723718577268E-2</v>
      </c>
      <c r="K57" s="636">
        <v>0.32009206161103348</v>
      </c>
      <c r="L57" s="636">
        <v>0.35148242879024943</v>
      </c>
      <c r="M57" s="636">
        <v>2.4402523126060935E-2</v>
      </c>
      <c r="N57" s="636">
        <v>8.3000070193077466E-2</v>
      </c>
      <c r="O57" s="636">
        <v>2.2154803270590202E-3</v>
      </c>
      <c r="P57" s="636">
        <v>4.3003930305696068E-2</v>
      </c>
      <c r="Q57" s="636">
        <v>3.7780659560322394E-2</v>
      </c>
      <c r="R57" s="636">
        <v>0</v>
      </c>
      <c r="S57" s="636">
        <v>1.3328956058208947</v>
      </c>
      <c r="T57" s="636">
        <v>0.60869487735017802</v>
      </c>
      <c r="U57" s="636">
        <v>1.3190339281502796E-2</v>
      </c>
      <c r="V57" s="636">
        <v>0.27952948767399405</v>
      </c>
      <c r="W57" s="636">
        <v>0.31290061034059508</v>
      </c>
      <c r="X57" s="636">
        <v>3.0744400540859544E-3</v>
      </c>
      <c r="Y57" s="636">
        <v>0.72420072847071604</v>
      </c>
      <c r="Z57" s="636">
        <v>2.8840899309787241E-2</v>
      </c>
      <c r="AA57" s="636">
        <v>0.46402677922592955</v>
      </c>
      <c r="AB57" s="636">
        <v>0.22561860169526401</v>
      </c>
      <c r="AC57" s="636">
        <v>5.714448239735357E-3</v>
      </c>
      <c r="AD57" s="102"/>
      <c r="AE57" s="62" t="s">
        <v>492</v>
      </c>
      <c r="AF57" s="102"/>
      <c r="AG57" s="191"/>
      <c r="AH57" s="636">
        <v>1.2894933495053256</v>
      </c>
      <c r="AI57" s="636">
        <v>1.2532231656271695</v>
      </c>
      <c r="AJ57" s="636">
        <v>1.0321481901696612E-2</v>
      </c>
      <c r="AK57" s="636">
        <v>0.80434349719540255</v>
      </c>
      <c r="AL57" s="636">
        <v>0.43107635465511729</v>
      </c>
      <c r="AM57" s="636">
        <v>7.481831874953309E-3</v>
      </c>
      <c r="AN57" s="636">
        <v>3.627018387815599E-2</v>
      </c>
      <c r="AO57" s="636">
        <v>0</v>
      </c>
      <c r="AP57" s="636">
        <v>2.6816233779865129E-2</v>
      </c>
      <c r="AQ57" s="636">
        <v>9.4539500982908625E-3</v>
      </c>
      <c r="AR57" s="636">
        <v>0</v>
      </c>
      <c r="AS57" s="636">
        <v>1.7029977011014139</v>
      </c>
      <c r="AT57" s="636">
        <v>1.5121977475624777</v>
      </c>
      <c r="AU57" s="636">
        <v>6.9242141336814139E-2</v>
      </c>
      <c r="AV57" s="636">
        <v>0.90482103291291538</v>
      </c>
      <c r="AW57" s="636">
        <v>0.53686469590517005</v>
      </c>
      <c r="AX57" s="636">
        <v>1.2698774075777597E-3</v>
      </c>
      <c r="AY57" s="636">
        <v>0.19079995353893586</v>
      </c>
      <c r="AZ57" s="636">
        <v>6.6609984741830674E-3</v>
      </c>
      <c r="BA57" s="636">
        <v>9.3760371036892665E-2</v>
      </c>
      <c r="BB57" s="636">
        <v>8.4503182971842811E-2</v>
      </c>
      <c r="BC57" s="636">
        <v>5.8754010560173563E-3</v>
      </c>
      <c r="BD57" s="636">
        <v>0.14242839955025474</v>
      </c>
      <c r="BE57" s="636">
        <v>8.7231077088304756E-2</v>
      </c>
      <c r="BF57" s="636">
        <v>5.5197322461949951E-2</v>
      </c>
    </row>
    <row r="58" spans="1:58" ht="13.7" customHeight="1">
      <c r="A58" s="102"/>
      <c r="B58" s="62" t="s">
        <v>493</v>
      </c>
      <c r="C58" s="102"/>
      <c r="D58" s="191"/>
      <c r="E58" s="636">
        <v>7.0460796198112856</v>
      </c>
      <c r="F58" s="636">
        <v>5.2489413704048813</v>
      </c>
      <c r="G58" s="636">
        <v>1.7971382494063994</v>
      </c>
      <c r="H58" s="636">
        <v>1.3972608986813708</v>
      </c>
      <c r="I58" s="636">
        <v>1.2592551693069092</v>
      </c>
      <c r="J58" s="636">
        <v>3.4804479256171795E-3</v>
      </c>
      <c r="K58" s="636">
        <v>0.58603303677446428</v>
      </c>
      <c r="L58" s="636">
        <v>0.58111482141561321</v>
      </c>
      <c r="M58" s="636">
        <v>8.8626863191214572E-2</v>
      </c>
      <c r="N58" s="636">
        <v>0.13800572937446146</v>
      </c>
      <c r="O58" s="636">
        <v>1.8588754602218923E-3</v>
      </c>
      <c r="P58" s="636">
        <v>0.10884216830783648</v>
      </c>
      <c r="Q58" s="636">
        <v>2.4272287956774774E-2</v>
      </c>
      <c r="R58" s="636">
        <v>3.0323976496282995E-3</v>
      </c>
      <c r="S58" s="636">
        <v>1.9742171518840919</v>
      </c>
      <c r="T58" s="636">
        <v>0.81533976097650263</v>
      </c>
      <c r="U58" s="636">
        <v>4.3441616668977324E-3</v>
      </c>
      <c r="V58" s="636">
        <v>0.43324104914040495</v>
      </c>
      <c r="W58" s="636">
        <v>0.34648151705136115</v>
      </c>
      <c r="X58" s="636">
        <v>3.1273033117839528E-2</v>
      </c>
      <c r="Y58" s="636">
        <v>1.1588773909075893</v>
      </c>
      <c r="Z58" s="636">
        <v>5.4232718262219308E-2</v>
      </c>
      <c r="AA58" s="636">
        <v>0.73421350515758044</v>
      </c>
      <c r="AB58" s="636">
        <v>0.35466627637738074</v>
      </c>
      <c r="AC58" s="636">
        <v>1.5764891110408973E-2</v>
      </c>
      <c r="AD58" s="102"/>
      <c r="AE58" s="62" t="s">
        <v>493</v>
      </c>
      <c r="AF58" s="102"/>
      <c r="AG58" s="191"/>
      <c r="AH58" s="636">
        <v>1.4824675506563538</v>
      </c>
      <c r="AI58" s="636">
        <v>1.4215762453850955</v>
      </c>
      <c r="AJ58" s="636">
        <v>1.1924240600467793E-2</v>
      </c>
      <c r="AK58" s="636">
        <v>0.8113294970341588</v>
      </c>
      <c r="AL58" s="636">
        <v>0.5781294082394659</v>
      </c>
      <c r="AM58" s="636">
        <v>2.0193099511003624E-2</v>
      </c>
      <c r="AN58" s="636">
        <v>6.0891305271258099E-2</v>
      </c>
      <c r="AO58" s="636">
        <v>0</v>
      </c>
      <c r="AP58" s="636">
        <v>3.2684850864104359E-2</v>
      </c>
      <c r="AQ58" s="636">
        <v>2.8206454407153744E-2</v>
      </c>
      <c r="AR58" s="636">
        <v>0</v>
      </c>
      <c r="AS58" s="636">
        <v>2.1764503374372359</v>
      </c>
      <c r="AT58" s="636">
        <v>1.74492835416026</v>
      </c>
      <c r="AU58" s="636">
        <v>2.3619016813378406E-2</v>
      </c>
      <c r="AV58" s="636">
        <v>0.8018329091703682</v>
      </c>
      <c r="AW58" s="636">
        <v>0.91118079772606442</v>
      </c>
      <c r="AX58" s="636">
        <v>8.2956304504495787E-3</v>
      </c>
      <c r="AY58" s="636">
        <v>0.43152198327697444</v>
      </c>
      <c r="AZ58" s="636">
        <v>1.5424710742165731E-3</v>
      </c>
      <c r="BA58" s="636">
        <v>0.1503558630557163</v>
      </c>
      <c r="BB58" s="636">
        <v>0.27809602541904155</v>
      </c>
      <c r="BC58" s="636">
        <v>1.5276237280000418E-3</v>
      </c>
      <c r="BD58" s="636">
        <v>1.5683681152232429E-2</v>
      </c>
      <c r="BE58" s="636">
        <v>7.8418405761162147E-3</v>
      </c>
      <c r="BF58" s="636">
        <v>7.8418405761162147E-3</v>
      </c>
    </row>
    <row r="59" spans="1:58" ht="13.7" customHeight="1">
      <c r="A59" s="102"/>
      <c r="B59" s="62" t="s">
        <v>494</v>
      </c>
      <c r="C59" s="102"/>
      <c r="D59" s="191"/>
      <c r="E59" s="636">
        <v>11.23659067417594</v>
      </c>
      <c r="F59" s="636">
        <v>8.6768616031839922</v>
      </c>
      <c r="G59" s="636">
        <v>2.5597290709919496</v>
      </c>
      <c r="H59" s="636">
        <v>1.9563733459446189</v>
      </c>
      <c r="I59" s="636">
        <v>1.8161366017465286</v>
      </c>
      <c r="J59" s="636">
        <v>5.9845215421900511E-3</v>
      </c>
      <c r="K59" s="636">
        <v>0.77028585604538646</v>
      </c>
      <c r="L59" s="636">
        <v>0.95219590774818885</v>
      </c>
      <c r="M59" s="636">
        <v>8.7670316410763824E-2</v>
      </c>
      <c r="N59" s="636">
        <v>0.14023674419808962</v>
      </c>
      <c r="O59" s="636">
        <v>0</v>
      </c>
      <c r="P59" s="636">
        <v>7.0068178937270686E-2</v>
      </c>
      <c r="Q59" s="636">
        <v>7.0168565260818924E-2</v>
      </c>
      <c r="R59" s="636">
        <v>0</v>
      </c>
      <c r="S59" s="636">
        <v>2.9449559121807538</v>
      </c>
      <c r="T59" s="636">
        <v>1.3418329614623807</v>
      </c>
      <c r="U59" s="636">
        <v>3.1481158732800836E-2</v>
      </c>
      <c r="V59" s="636">
        <v>0.67945892791595286</v>
      </c>
      <c r="W59" s="636">
        <v>0.60751724052403644</v>
      </c>
      <c r="X59" s="636">
        <v>2.3375634289590743E-2</v>
      </c>
      <c r="Y59" s="636">
        <v>1.6031229507183735</v>
      </c>
      <c r="Z59" s="636">
        <v>9.4021999510408488E-2</v>
      </c>
      <c r="AA59" s="636">
        <v>1.0653373941596065</v>
      </c>
      <c r="AB59" s="636">
        <v>0.42652002031959996</v>
      </c>
      <c r="AC59" s="636">
        <v>1.724353672875828E-2</v>
      </c>
      <c r="AD59" s="102"/>
      <c r="AE59" s="62" t="s">
        <v>494</v>
      </c>
      <c r="AF59" s="102"/>
      <c r="AG59" s="191"/>
      <c r="AH59" s="636">
        <v>3.1815764964115245</v>
      </c>
      <c r="AI59" s="636">
        <v>2.9280311502935881</v>
      </c>
      <c r="AJ59" s="636">
        <v>3.3125504809752029E-2</v>
      </c>
      <c r="AK59" s="636">
        <v>1.6806069304790254</v>
      </c>
      <c r="AL59" s="636">
        <v>1.2025766729882508</v>
      </c>
      <c r="AM59" s="636">
        <v>1.1722042016560769E-2</v>
      </c>
      <c r="AN59" s="636">
        <v>0.25354534611793644</v>
      </c>
      <c r="AO59" s="636">
        <v>1.5675942798383607E-3</v>
      </c>
      <c r="AP59" s="636">
        <v>0.19482074262438262</v>
      </c>
      <c r="AQ59" s="636">
        <v>5.3808057797697206E-2</v>
      </c>
      <c r="AR59" s="636">
        <v>3.3489514160183159E-3</v>
      </c>
      <c r="AS59" s="636">
        <v>3.15368491963905</v>
      </c>
      <c r="AT59" s="636">
        <v>2.590860889681498</v>
      </c>
      <c r="AU59" s="636">
        <v>7.6550702640056284E-2</v>
      </c>
      <c r="AV59" s="636">
        <v>1.4204322716717532</v>
      </c>
      <c r="AW59" s="636">
        <v>1.00873219249659</v>
      </c>
      <c r="AX59" s="636">
        <v>8.5145722873098378E-2</v>
      </c>
      <c r="AY59" s="636">
        <v>0.5628240299575501</v>
      </c>
      <c r="AZ59" s="636">
        <v>7.4757805365981032E-3</v>
      </c>
      <c r="BA59" s="636">
        <v>0.30915146228597712</v>
      </c>
      <c r="BB59" s="636">
        <v>0.22926201139473676</v>
      </c>
      <c r="BC59" s="636">
        <v>1.6934775740238089E-2</v>
      </c>
      <c r="BD59" s="636">
        <v>0</v>
      </c>
      <c r="BE59" s="636">
        <v>0</v>
      </c>
      <c r="BF59" s="636">
        <v>0</v>
      </c>
    </row>
    <row r="60" spans="1:58" ht="13.7" customHeight="1">
      <c r="A60" s="102"/>
      <c r="B60" s="62" t="s">
        <v>495</v>
      </c>
      <c r="C60" s="102"/>
      <c r="D60" s="191"/>
      <c r="E60" s="636">
        <v>19.458283645785453</v>
      </c>
      <c r="F60" s="636">
        <v>15.381014482634752</v>
      </c>
      <c r="G60" s="636">
        <v>4.0772691631507003</v>
      </c>
      <c r="H60" s="636">
        <v>5.8200851568472887</v>
      </c>
      <c r="I60" s="636">
        <v>5.1963708879288779</v>
      </c>
      <c r="J60" s="636">
        <v>9.7570865034652787E-2</v>
      </c>
      <c r="K60" s="636">
        <v>2.7393266194332773</v>
      </c>
      <c r="L60" s="636">
        <v>2.1792577012486047</v>
      </c>
      <c r="M60" s="636">
        <v>0.18021570221234698</v>
      </c>
      <c r="N60" s="636">
        <v>0.62371426891840931</v>
      </c>
      <c r="O60" s="636">
        <v>1.4660972015085269E-2</v>
      </c>
      <c r="P60" s="636">
        <v>0.41986102106326523</v>
      </c>
      <c r="Q60" s="636">
        <v>0.18919227584005874</v>
      </c>
      <c r="R60" s="636">
        <v>0</v>
      </c>
      <c r="S60" s="636">
        <v>4.9624581780704355</v>
      </c>
      <c r="T60" s="636">
        <v>2.339091473369137</v>
      </c>
      <c r="U60" s="636">
        <v>4.7556506708848457E-2</v>
      </c>
      <c r="V60" s="636">
        <v>1.1228130800293856</v>
      </c>
      <c r="W60" s="636">
        <v>1.1103432773174755</v>
      </c>
      <c r="X60" s="636">
        <v>5.8378609313428864E-2</v>
      </c>
      <c r="Y60" s="636">
        <v>2.6233667047013021</v>
      </c>
      <c r="Z60" s="636">
        <v>7.1382899915708106E-2</v>
      </c>
      <c r="AA60" s="636">
        <v>1.7857056594998411</v>
      </c>
      <c r="AB60" s="636">
        <v>0.75942134815467477</v>
      </c>
      <c r="AC60" s="636">
        <v>6.8567971310792937E-3</v>
      </c>
      <c r="AD60" s="102"/>
      <c r="AE60" s="62" t="s">
        <v>495</v>
      </c>
      <c r="AF60" s="102"/>
      <c r="AG60" s="191"/>
      <c r="AH60" s="636">
        <v>3.8898468854847001</v>
      </c>
      <c r="AI60" s="636">
        <v>3.6517651690117336</v>
      </c>
      <c r="AJ60" s="636">
        <v>4.2012424941072594E-2</v>
      </c>
      <c r="AK60" s="636">
        <v>2.1012437154142449</v>
      </c>
      <c r="AL60" s="636">
        <v>1.4630122143337905</v>
      </c>
      <c r="AM60" s="636">
        <v>4.5496814322627352E-2</v>
      </c>
      <c r="AN60" s="636">
        <v>0.23808171647296625</v>
      </c>
      <c r="AO60" s="636">
        <v>4.4983545743467702E-3</v>
      </c>
      <c r="AP60" s="636">
        <v>0.15024424142199047</v>
      </c>
      <c r="AQ60" s="636">
        <v>8.1160389713110584E-2</v>
      </c>
      <c r="AR60" s="636">
        <v>2.1787307635183907E-3</v>
      </c>
      <c r="AS60" s="636">
        <v>4.7858934253830316</v>
      </c>
      <c r="AT60" s="636">
        <v>4.193786952325004</v>
      </c>
      <c r="AU60" s="636">
        <v>6.1457728648268685E-2</v>
      </c>
      <c r="AV60" s="636">
        <v>2.5178839962993953</v>
      </c>
      <c r="AW60" s="636">
        <v>1.5373176624817535</v>
      </c>
      <c r="AX60" s="636">
        <v>7.7127564895587752E-2</v>
      </c>
      <c r="AY60" s="636">
        <v>0.59210647305802566</v>
      </c>
      <c r="AZ60" s="636">
        <v>3.6312180920907051E-3</v>
      </c>
      <c r="BA60" s="636">
        <v>0.34058116058566079</v>
      </c>
      <c r="BB60" s="636">
        <v>0.23308130620827369</v>
      </c>
      <c r="BC60" s="636">
        <v>1.4812788172000702E-2</v>
      </c>
      <c r="BD60" s="636">
        <v>0</v>
      </c>
      <c r="BE60" s="636">
        <v>0</v>
      </c>
      <c r="BF60" s="636">
        <v>0</v>
      </c>
    </row>
    <row r="61" spans="1:58" ht="13.7" customHeight="1">
      <c r="A61" s="102"/>
      <c r="B61" s="62" t="s">
        <v>496</v>
      </c>
      <c r="C61" s="102"/>
      <c r="D61" s="191"/>
      <c r="E61" s="636">
        <v>20.256468198636608</v>
      </c>
      <c r="F61" s="636">
        <v>15.867997468801462</v>
      </c>
      <c r="G61" s="636">
        <v>4.3884707298351451</v>
      </c>
      <c r="H61" s="636">
        <v>7.6021906603524201</v>
      </c>
      <c r="I61" s="636">
        <v>6.8193789655504906</v>
      </c>
      <c r="J61" s="636">
        <v>8.5225986218324182E-2</v>
      </c>
      <c r="K61" s="636">
        <v>3.9797003218710447</v>
      </c>
      <c r="L61" s="636">
        <v>2.4650946325927925</v>
      </c>
      <c r="M61" s="636">
        <v>0.28935802486833412</v>
      </c>
      <c r="N61" s="636">
        <v>0.78281169480192903</v>
      </c>
      <c r="O61" s="636">
        <v>2.5620867443397279E-2</v>
      </c>
      <c r="P61" s="636">
        <v>0.64121550545093275</v>
      </c>
      <c r="Q61" s="636">
        <v>9.9272544528899831E-2</v>
      </c>
      <c r="R61" s="636">
        <v>1.6702777378699039E-2</v>
      </c>
      <c r="S61" s="636">
        <v>5.7077171110320482</v>
      </c>
      <c r="T61" s="636">
        <v>2.8690142879479197</v>
      </c>
      <c r="U61" s="636">
        <v>4.8281465981177309E-2</v>
      </c>
      <c r="V61" s="636">
        <v>1.3272347784374952</v>
      </c>
      <c r="W61" s="636">
        <v>1.3531878465359879</v>
      </c>
      <c r="X61" s="636">
        <v>0.14031019699325931</v>
      </c>
      <c r="Y61" s="636">
        <v>2.8387028230841325</v>
      </c>
      <c r="Z61" s="636">
        <v>9.5302983243190587E-2</v>
      </c>
      <c r="AA61" s="636">
        <v>1.9329218237552253</v>
      </c>
      <c r="AB61" s="636">
        <v>0.79312256670489412</v>
      </c>
      <c r="AC61" s="636">
        <v>1.7355449380822049E-2</v>
      </c>
      <c r="AD61" s="102"/>
      <c r="AE61" s="62" t="s">
        <v>496</v>
      </c>
      <c r="AF61" s="102"/>
      <c r="AG61" s="191"/>
      <c r="AH61" s="636">
        <v>3.7710823012272283</v>
      </c>
      <c r="AI61" s="636">
        <v>3.5107860773904331</v>
      </c>
      <c r="AJ61" s="636">
        <v>0.1316725067125892</v>
      </c>
      <c r="AK61" s="636">
        <v>1.9705426456239328</v>
      </c>
      <c r="AL61" s="636">
        <v>1.361689195810629</v>
      </c>
      <c r="AM61" s="636">
        <v>4.688172924328389E-2</v>
      </c>
      <c r="AN61" s="636">
        <v>0.26029622383679485</v>
      </c>
      <c r="AO61" s="636">
        <v>1.6724646181341323E-2</v>
      </c>
      <c r="AP61" s="636">
        <v>0.18419436412812198</v>
      </c>
      <c r="AQ61" s="636">
        <v>4.1839297279697575E-2</v>
      </c>
      <c r="AR61" s="636">
        <v>1.7537916247633994E-2</v>
      </c>
      <c r="AS61" s="636">
        <v>3.1754781260249065</v>
      </c>
      <c r="AT61" s="636">
        <v>2.6688181379126186</v>
      </c>
      <c r="AU61" s="636">
        <v>2.9490841309265502E-2</v>
      </c>
      <c r="AV61" s="636">
        <v>1.2143459217487806</v>
      </c>
      <c r="AW61" s="636">
        <v>1.2704047670804564</v>
      </c>
      <c r="AX61" s="636">
        <v>0.1545766077741153</v>
      </c>
      <c r="AY61" s="636">
        <v>0.5066599881122883</v>
      </c>
      <c r="AZ61" s="636">
        <v>2.013612649123207E-2</v>
      </c>
      <c r="BA61" s="636">
        <v>0.28875354354352062</v>
      </c>
      <c r="BB61" s="636">
        <v>0.19088042228794691</v>
      </c>
      <c r="BC61" s="636">
        <v>6.8898957895887321E-3</v>
      </c>
      <c r="BD61" s="636">
        <v>0</v>
      </c>
      <c r="BE61" s="636">
        <v>0</v>
      </c>
      <c r="BF61" s="636">
        <v>0</v>
      </c>
    </row>
    <row r="62" spans="1:58" ht="13.7" customHeight="1">
      <c r="A62" s="102"/>
      <c r="B62" s="62" t="s">
        <v>497</v>
      </c>
      <c r="C62" s="102"/>
      <c r="D62" s="191"/>
      <c r="E62" s="636">
        <v>31.395272685058465</v>
      </c>
      <c r="F62" s="636">
        <v>24.599227814302065</v>
      </c>
      <c r="G62" s="636">
        <v>6.7960448707564058</v>
      </c>
      <c r="H62" s="636">
        <v>10.552834989802378</v>
      </c>
      <c r="I62" s="636">
        <v>9.539550929624788</v>
      </c>
      <c r="J62" s="636">
        <v>0.24961195311435935</v>
      </c>
      <c r="K62" s="636">
        <v>5.7590822176668803</v>
      </c>
      <c r="L62" s="636">
        <v>3.3392556125440525</v>
      </c>
      <c r="M62" s="636">
        <v>0.19160114629949718</v>
      </c>
      <c r="N62" s="636">
        <v>1.0132840601775881</v>
      </c>
      <c r="O62" s="636">
        <v>3.284354142130412E-2</v>
      </c>
      <c r="P62" s="636">
        <v>0.84140414289373822</v>
      </c>
      <c r="Q62" s="636">
        <v>0.13903637586254575</v>
      </c>
      <c r="R62" s="636">
        <v>0</v>
      </c>
      <c r="S62" s="636">
        <v>9.6498379833611949</v>
      </c>
      <c r="T62" s="636">
        <v>5.0219668826002151</v>
      </c>
      <c r="U62" s="636">
        <v>3.4065427142289634E-2</v>
      </c>
      <c r="V62" s="636">
        <v>2.4525589689833609</v>
      </c>
      <c r="W62" s="636">
        <v>2.4151284247437168</v>
      </c>
      <c r="X62" s="636">
        <v>0.12021406173084621</v>
      </c>
      <c r="Y62" s="636">
        <v>4.6278711007609772</v>
      </c>
      <c r="Z62" s="636">
        <v>0.12409461875509992</v>
      </c>
      <c r="AA62" s="636">
        <v>3.2495119396631051</v>
      </c>
      <c r="AB62" s="636">
        <v>1.2318091156477384</v>
      </c>
      <c r="AC62" s="636">
        <v>2.2455426695034551E-2</v>
      </c>
      <c r="AD62" s="102"/>
      <c r="AE62" s="62" t="s">
        <v>497</v>
      </c>
      <c r="AF62" s="102"/>
      <c r="AG62" s="191"/>
      <c r="AH62" s="636">
        <v>6.4020660719646081</v>
      </c>
      <c r="AI62" s="636">
        <v>6.0048499726856326</v>
      </c>
      <c r="AJ62" s="636">
        <v>0.30875007355537093</v>
      </c>
      <c r="AK62" s="636">
        <v>3.2693481056292373</v>
      </c>
      <c r="AL62" s="636">
        <v>2.380786734697832</v>
      </c>
      <c r="AM62" s="636">
        <v>4.5965058803192044E-2</v>
      </c>
      <c r="AN62" s="636">
        <v>0.39721609927897533</v>
      </c>
      <c r="AO62" s="636">
        <v>1.5681043667023831E-2</v>
      </c>
      <c r="AP62" s="636">
        <v>0.25028716238550575</v>
      </c>
      <c r="AQ62" s="636">
        <v>0.13124789322644578</v>
      </c>
      <c r="AR62" s="636">
        <v>0</v>
      </c>
      <c r="AS62" s="636">
        <v>4.790533639930298</v>
      </c>
      <c r="AT62" s="636">
        <v>4.0328600293914336</v>
      </c>
      <c r="AU62" s="636">
        <v>9.1930117606384087E-2</v>
      </c>
      <c r="AV62" s="636">
        <v>1.9463380389500009</v>
      </c>
      <c r="AW62" s="636">
        <v>1.8646189533654851</v>
      </c>
      <c r="AX62" s="636">
        <v>0.12997291946956357</v>
      </c>
      <c r="AY62" s="636">
        <v>0.75767361053886484</v>
      </c>
      <c r="AZ62" s="636">
        <v>0</v>
      </c>
      <c r="BA62" s="636">
        <v>0.51496945143366279</v>
      </c>
      <c r="BB62" s="636">
        <v>0.23878389818844617</v>
      </c>
      <c r="BC62" s="636">
        <v>3.9202609167559577E-3</v>
      </c>
      <c r="BD62" s="636">
        <v>0</v>
      </c>
      <c r="BE62" s="636">
        <v>0</v>
      </c>
      <c r="BF62" s="636">
        <v>0</v>
      </c>
    </row>
    <row r="63" spans="1:58" ht="13.7" customHeight="1">
      <c r="A63" s="102"/>
      <c r="B63" s="62" t="s">
        <v>498</v>
      </c>
      <c r="C63" s="102"/>
      <c r="D63" s="191"/>
      <c r="E63" s="636">
        <v>49.968826391929319</v>
      </c>
      <c r="F63" s="636">
        <v>39.678687641261341</v>
      </c>
      <c r="G63" s="636">
        <v>10.290138750667975</v>
      </c>
      <c r="H63" s="636">
        <v>20.035128550612917</v>
      </c>
      <c r="I63" s="636">
        <v>18.133258396727712</v>
      </c>
      <c r="J63" s="636">
        <v>0.22843850091529413</v>
      </c>
      <c r="K63" s="636">
        <v>11.30960894216479</v>
      </c>
      <c r="L63" s="636">
        <v>6.3733517397830068</v>
      </c>
      <c r="M63" s="636">
        <v>0.22185921386462415</v>
      </c>
      <c r="N63" s="636">
        <v>1.9018701538852039</v>
      </c>
      <c r="O63" s="636">
        <v>8.7233383591279898E-2</v>
      </c>
      <c r="P63" s="636">
        <v>1.4093158550960696</v>
      </c>
      <c r="Q63" s="636">
        <v>0.39527966241036888</v>
      </c>
      <c r="R63" s="636">
        <v>1.0041252787485454E-2</v>
      </c>
      <c r="S63" s="636">
        <v>14.997538128068719</v>
      </c>
      <c r="T63" s="636">
        <v>7.9184942988263378</v>
      </c>
      <c r="U63" s="636">
        <v>0.26018883976755991</v>
      </c>
      <c r="V63" s="636">
        <v>3.7348674717632999</v>
      </c>
      <c r="W63" s="636">
        <v>3.5186115611387949</v>
      </c>
      <c r="X63" s="636">
        <v>0.40482642615668391</v>
      </c>
      <c r="Y63" s="636">
        <v>7.0790438292423818</v>
      </c>
      <c r="Z63" s="636">
        <v>0.22784041928778198</v>
      </c>
      <c r="AA63" s="636">
        <v>4.9291189794960673</v>
      </c>
      <c r="AB63" s="636">
        <v>1.8517956609461357</v>
      </c>
      <c r="AC63" s="636">
        <v>7.0288769512398167E-2</v>
      </c>
      <c r="AD63" s="102"/>
      <c r="AE63" s="62" t="s">
        <v>498</v>
      </c>
      <c r="AF63" s="102"/>
      <c r="AG63" s="191"/>
      <c r="AH63" s="636">
        <v>8.2916881986834596</v>
      </c>
      <c r="AI63" s="636">
        <v>7.7051970664837981</v>
      </c>
      <c r="AJ63" s="636">
        <v>0.30625821001830633</v>
      </c>
      <c r="AK63" s="636">
        <v>4.4779256125020632</v>
      </c>
      <c r="AL63" s="636">
        <v>2.8388004867658916</v>
      </c>
      <c r="AM63" s="636">
        <v>8.2212757197537165E-2</v>
      </c>
      <c r="AN63" s="636">
        <v>0.58649113219966054</v>
      </c>
      <c r="AO63" s="636">
        <v>5.020626393742727E-3</v>
      </c>
      <c r="AP63" s="636">
        <v>0.45093421956860691</v>
      </c>
      <c r="AQ63" s="636">
        <v>0.13053628623731089</v>
      </c>
      <c r="AR63" s="636">
        <v>0</v>
      </c>
      <c r="AS63" s="636">
        <v>6.6444715145642181</v>
      </c>
      <c r="AT63" s="636">
        <v>5.9217378792234907</v>
      </c>
      <c r="AU63" s="636">
        <v>0.13555691263105363</v>
      </c>
      <c r="AV63" s="636">
        <v>3.2305322986591785</v>
      </c>
      <c r="AW63" s="636">
        <v>2.2822806838821244</v>
      </c>
      <c r="AX63" s="636">
        <v>0.27336798405113455</v>
      </c>
      <c r="AY63" s="636">
        <v>0.72273363534072854</v>
      </c>
      <c r="AZ63" s="636">
        <v>0</v>
      </c>
      <c r="BA63" s="636">
        <v>0.3012375836245636</v>
      </c>
      <c r="BB63" s="636">
        <v>0.40141354614119396</v>
      </c>
      <c r="BC63" s="636">
        <v>2.0082505574970908E-2</v>
      </c>
      <c r="BD63" s="636">
        <v>0</v>
      </c>
      <c r="BE63" s="636">
        <v>0</v>
      </c>
      <c r="BF63" s="636">
        <v>0</v>
      </c>
    </row>
    <row r="64" spans="1:58" ht="13.7" customHeight="1" thickBot="1">
      <c r="A64" s="104"/>
      <c r="B64" s="63" t="s">
        <v>435</v>
      </c>
      <c r="C64" s="104"/>
      <c r="D64" s="193"/>
      <c r="E64" s="616">
        <v>194.27098734177218</v>
      </c>
      <c r="F64" s="616">
        <v>154.56010126582279</v>
      </c>
      <c r="G64" s="616">
        <v>39.710886075949368</v>
      </c>
      <c r="H64" s="616">
        <v>92.196455696202534</v>
      </c>
      <c r="I64" s="616">
        <v>81.182582278481021</v>
      </c>
      <c r="J64" s="616">
        <v>2.0046582278481013</v>
      </c>
      <c r="K64" s="616">
        <v>46.366987341772152</v>
      </c>
      <c r="L64" s="616">
        <v>32.058531645569623</v>
      </c>
      <c r="M64" s="616">
        <v>0.75240506329113921</v>
      </c>
      <c r="N64" s="616">
        <v>11.01387341772152</v>
      </c>
      <c r="O64" s="616">
        <v>0.61529113924050638</v>
      </c>
      <c r="P64" s="616">
        <v>8.3560506329113924</v>
      </c>
      <c r="Q64" s="616">
        <v>2.0226835443037978</v>
      </c>
      <c r="R64" s="616">
        <v>1.9848101265822784E-2</v>
      </c>
      <c r="S64" s="616">
        <v>57.912506329113924</v>
      </c>
      <c r="T64" s="616">
        <v>32.440810126582278</v>
      </c>
      <c r="U64" s="616">
        <v>0.63513924050632908</v>
      </c>
      <c r="V64" s="616">
        <v>15.362936708860762</v>
      </c>
      <c r="W64" s="616">
        <v>15.610936708860759</v>
      </c>
      <c r="X64" s="616">
        <v>0.83179746835443036</v>
      </c>
      <c r="Y64" s="616">
        <v>25.471696202531646</v>
      </c>
      <c r="Z64" s="616">
        <v>0.83362025316455701</v>
      </c>
      <c r="AA64" s="616">
        <v>16.857215189873418</v>
      </c>
      <c r="AB64" s="616">
        <v>7.6518481012658226</v>
      </c>
      <c r="AC64" s="616">
        <v>0.1290126582278481</v>
      </c>
      <c r="AD64" s="104"/>
      <c r="AE64" s="63" t="s">
        <v>435</v>
      </c>
      <c r="AF64" s="104"/>
      <c r="AG64" s="193"/>
      <c r="AH64" s="616">
        <v>30.714936708860762</v>
      </c>
      <c r="AI64" s="616">
        <v>29.246177215189874</v>
      </c>
      <c r="AJ64" s="616">
        <v>2.5901772151898736</v>
      </c>
      <c r="AK64" s="616">
        <v>14.002835443037975</v>
      </c>
      <c r="AL64" s="616">
        <v>12.196658227848102</v>
      </c>
      <c r="AM64" s="616">
        <v>0.45650632911392408</v>
      </c>
      <c r="AN64" s="616">
        <v>1.4687594936708861</v>
      </c>
      <c r="AO64" s="616">
        <v>0.14886075949367089</v>
      </c>
      <c r="AP64" s="616">
        <v>0.93286075949367087</v>
      </c>
      <c r="AQ64" s="616">
        <v>0.37711392405063293</v>
      </c>
      <c r="AR64" s="616">
        <v>9.9240506329113919E-3</v>
      </c>
      <c r="AS64" s="616">
        <v>13.447088607594937</v>
      </c>
      <c r="AT64" s="616">
        <v>11.690531645569621</v>
      </c>
      <c r="AU64" s="616">
        <v>0.35726582278481012</v>
      </c>
      <c r="AV64" s="616">
        <v>7.075848101265823</v>
      </c>
      <c r="AW64" s="616">
        <v>3.8604556962025316</v>
      </c>
      <c r="AX64" s="616">
        <v>0.39696202531645569</v>
      </c>
      <c r="AY64" s="616">
        <v>1.7565569620253165</v>
      </c>
      <c r="AZ64" s="616">
        <v>0.10916455696202532</v>
      </c>
      <c r="BA64" s="616">
        <v>0.78400000000000003</v>
      </c>
      <c r="BB64" s="616">
        <v>0.84354430379746836</v>
      </c>
      <c r="BC64" s="616">
        <v>1.9848101265822784E-2</v>
      </c>
      <c r="BD64" s="616">
        <v>0</v>
      </c>
      <c r="BE64" s="616">
        <v>0</v>
      </c>
      <c r="BF64" s="616">
        <v>0</v>
      </c>
    </row>
    <row r="65" ht="13.7" customHeight="1"/>
    <row r="66" ht="12.75" customHeight="1"/>
  </sheetData>
  <mergeCells count="71">
    <mergeCell ref="BD3:BF5"/>
    <mergeCell ref="AS5:BC5"/>
    <mergeCell ref="BD6:BD7"/>
    <mergeCell ref="BE6:BE7"/>
    <mergeCell ref="BF6:BF7"/>
    <mergeCell ref="AS6:AS7"/>
    <mergeCell ref="AT6:AX6"/>
    <mergeCell ref="AY6:BC6"/>
    <mergeCell ref="A19:C19"/>
    <mergeCell ref="AD19:AF19"/>
    <mergeCell ref="A20:C20"/>
    <mergeCell ref="AD20:AF20"/>
    <mergeCell ref="A21:C21"/>
    <mergeCell ref="AD21:AF21"/>
    <mergeCell ref="A43:C43"/>
    <mergeCell ref="AD43:AF43"/>
    <mergeCell ref="A54:C54"/>
    <mergeCell ref="AD54:AF54"/>
    <mergeCell ref="A22:C22"/>
    <mergeCell ref="AD22:AF22"/>
    <mergeCell ref="A23:C23"/>
    <mergeCell ref="AD23:AF23"/>
    <mergeCell ref="A25:C25"/>
    <mergeCell ref="AD25:AF25"/>
    <mergeCell ref="A32:C32"/>
    <mergeCell ref="AD32:AF32"/>
    <mergeCell ref="A24:C24"/>
    <mergeCell ref="AD24:AF24"/>
    <mergeCell ref="A16:C16"/>
    <mergeCell ref="AD16:AF16"/>
    <mergeCell ref="A17:C17"/>
    <mergeCell ref="AD17:AF17"/>
    <mergeCell ref="A18:C18"/>
    <mergeCell ref="AD18:AF18"/>
    <mergeCell ref="A13:C13"/>
    <mergeCell ref="AD13:AF13"/>
    <mergeCell ref="A14:C14"/>
    <mergeCell ref="AD14:AF14"/>
    <mergeCell ref="A15:C15"/>
    <mergeCell ref="AD15:AF15"/>
    <mergeCell ref="A10:C10"/>
    <mergeCell ref="AD10:AF10"/>
    <mergeCell ref="A11:C11"/>
    <mergeCell ref="AD11:AF11"/>
    <mergeCell ref="A12:C12"/>
    <mergeCell ref="AD12:AF12"/>
    <mergeCell ref="A8:C8"/>
    <mergeCell ref="AD8:AF8"/>
    <mergeCell ref="A9:C9"/>
    <mergeCell ref="AD9:AF9"/>
    <mergeCell ref="S6:S7"/>
    <mergeCell ref="T6:X6"/>
    <mergeCell ref="Y6:AC6"/>
    <mergeCell ref="E6:E7"/>
    <mergeCell ref="F6:F7"/>
    <mergeCell ref="G6:G7"/>
    <mergeCell ref="H6:H7"/>
    <mergeCell ref="I6:M6"/>
    <mergeCell ref="N6:R6"/>
    <mergeCell ref="A1:M1"/>
    <mergeCell ref="AD1:AR1"/>
    <mergeCell ref="A3:C7"/>
    <mergeCell ref="E3:G5"/>
    <mergeCell ref="AD3:AF7"/>
    <mergeCell ref="S5:AC5"/>
    <mergeCell ref="AH5:AR5"/>
    <mergeCell ref="AH6:AH7"/>
    <mergeCell ref="H5:M5"/>
    <mergeCell ref="N5:R5"/>
    <mergeCell ref="AI6:AM6"/>
    <mergeCell ref="AN6:AR6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13" max="63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zoomScaleNormal="50" workbookViewId="0">
      <selection activeCell="A33" sqref="A33:C33"/>
    </sheetView>
  </sheetViews>
  <sheetFormatPr defaultRowHeight="15.75"/>
  <cols>
    <col min="1" max="1" width="2.28515625" style="229" customWidth="1"/>
    <col min="2" max="2" width="18.7109375" style="229" customWidth="1"/>
    <col min="3" max="3" width="2.28515625" style="229" customWidth="1"/>
    <col min="4" max="4" width="1.7109375" style="230" customWidth="1"/>
    <col min="5" max="5" width="14.7109375" style="206" customWidth="1"/>
    <col min="6" max="6" width="4.28515625" style="206" customWidth="1"/>
    <col min="7" max="7" width="16.7109375" style="206" customWidth="1"/>
    <col min="8" max="8" width="4.28515625" style="206" customWidth="1"/>
    <col min="9" max="9" width="16.7109375" style="206" customWidth="1"/>
    <col min="10" max="10" width="4.28515625" style="206" customWidth="1"/>
    <col min="11" max="11" width="9.140625" style="206"/>
    <col min="12" max="12" width="12.85546875" style="206" bestFit="1" customWidth="1"/>
    <col min="13" max="13" width="9.7109375" style="206" customWidth="1"/>
    <col min="14" max="14" width="9.85546875" style="206" customWidth="1"/>
    <col min="15" max="16384" width="9.140625" style="206"/>
  </cols>
  <sheetData>
    <row r="1" spans="1:17" s="205" customFormat="1" ht="35.1" customHeight="1">
      <c r="A1" s="203" t="s">
        <v>594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7" ht="12.95" customHeight="1" thickBot="1">
      <c r="A2" s="206"/>
      <c r="B2" s="207"/>
      <c r="C2" s="208"/>
      <c r="D2" s="209"/>
      <c r="E2" s="210"/>
      <c r="F2" s="210"/>
      <c r="G2" s="210"/>
      <c r="H2" s="210"/>
      <c r="I2" s="210"/>
      <c r="J2" s="211" t="s">
        <v>596</v>
      </c>
    </row>
    <row r="3" spans="1:17" ht="15" customHeight="1">
      <c r="A3" s="1081" t="s">
        <v>25</v>
      </c>
      <c r="B3" s="1081"/>
      <c r="C3" s="1081"/>
      <c r="D3" s="212"/>
      <c r="E3" s="1084" t="s">
        <v>80</v>
      </c>
      <c r="F3" s="1085"/>
      <c r="G3" s="1084" t="s">
        <v>557</v>
      </c>
      <c r="H3" s="1085"/>
      <c r="I3" s="1084" t="s">
        <v>170</v>
      </c>
      <c r="J3" s="1090"/>
      <c r="Q3" s="213"/>
    </row>
    <row r="4" spans="1:17" ht="15" customHeight="1">
      <c r="A4" s="1082"/>
      <c r="B4" s="1082"/>
      <c r="C4" s="1082"/>
      <c r="D4" s="212"/>
      <c r="E4" s="1086"/>
      <c r="F4" s="1087"/>
      <c r="G4" s="1086"/>
      <c r="H4" s="1087"/>
      <c r="I4" s="1086"/>
      <c r="J4" s="1091"/>
    </row>
    <row r="5" spans="1:17" ht="48.75" customHeight="1">
      <c r="A5" s="1083"/>
      <c r="B5" s="1083"/>
      <c r="C5" s="1083"/>
      <c r="D5" s="103"/>
      <c r="E5" s="1088"/>
      <c r="F5" s="1089"/>
      <c r="G5" s="1088"/>
      <c r="H5" s="1089"/>
      <c r="I5" s="1088"/>
      <c r="J5" s="1092"/>
    </row>
    <row r="6" spans="1:17" s="216" customFormat="1" ht="24.6" hidden="1" customHeight="1">
      <c r="A6" s="1093" t="s">
        <v>878</v>
      </c>
      <c r="B6" s="1093"/>
      <c r="C6" s="1093"/>
      <c r="D6" s="18"/>
      <c r="E6" s="214">
        <v>129991458</v>
      </c>
      <c r="F6" s="215"/>
      <c r="G6" s="215">
        <v>105258817</v>
      </c>
      <c r="H6" s="215"/>
      <c r="I6" s="215">
        <v>24732641</v>
      </c>
    </row>
    <row r="7" spans="1:17" s="216" customFormat="1" ht="24.6" hidden="1" customHeight="1">
      <c r="A7" s="1080" t="s">
        <v>879</v>
      </c>
      <c r="B7" s="1080"/>
      <c r="C7" s="1080"/>
      <c r="D7" s="18"/>
      <c r="E7" s="217">
        <v>118393561.99816777</v>
      </c>
      <c r="F7" s="218"/>
      <c r="G7" s="218">
        <v>95398874.19872877</v>
      </c>
      <c r="H7" s="218"/>
      <c r="I7" s="218">
        <v>22994687.799438879</v>
      </c>
    </row>
    <row r="8" spans="1:17" s="216" customFormat="1" ht="24.6" hidden="1" customHeight="1">
      <c r="A8" s="1080" t="s">
        <v>880</v>
      </c>
      <c r="B8" s="1080"/>
      <c r="C8" s="1080"/>
      <c r="D8" s="18"/>
      <c r="E8" s="217">
        <v>90204965.037000105</v>
      </c>
      <c r="F8" s="218"/>
      <c r="G8" s="218">
        <v>70638374.57499966</v>
      </c>
      <c r="H8" s="218"/>
      <c r="I8" s="218">
        <v>19566590.462000091</v>
      </c>
    </row>
    <row r="9" spans="1:17" s="216" customFormat="1" ht="19.5" hidden="1" customHeight="1">
      <c r="A9" s="1080" t="s">
        <v>881</v>
      </c>
      <c r="B9" s="1080"/>
      <c r="C9" s="1080"/>
      <c r="D9" s="18"/>
      <c r="E9" s="217">
        <v>91350274.64845255</v>
      </c>
      <c r="F9" s="218"/>
      <c r="G9" s="218">
        <v>67969049.190299273</v>
      </c>
      <c r="H9" s="218"/>
      <c r="I9" s="218">
        <v>23381225.458153117</v>
      </c>
    </row>
    <row r="10" spans="1:17" s="216" customFormat="1" ht="19.5" hidden="1" customHeight="1">
      <c r="A10" s="1080" t="s">
        <v>882</v>
      </c>
      <c r="B10" s="1080"/>
      <c r="C10" s="1080"/>
      <c r="D10" s="18"/>
      <c r="E10" s="217">
        <v>100773783.08861336</v>
      </c>
      <c r="F10" s="218"/>
      <c r="G10" s="218">
        <v>77367533.54695791</v>
      </c>
      <c r="H10" s="218"/>
      <c r="I10" s="218">
        <v>23406249.541655455</v>
      </c>
    </row>
    <row r="11" spans="1:17" s="181" customFormat="1" ht="19.5" hidden="1" customHeight="1">
      <c r="A11" s="1045" t="s">
        <v>883</v>
      </c>
      <c r="B11" s="1045"/>
      <c r="C11" s="1045"/>
      <c r="D11" s="2"/>
      <c r="E11" s="182">
        <v>104616357.15462527</v>
      </c>
      <c r="F11" s="183"/>
      <c r="G11" s="50">
        <v>82504221.960096911</v>
      </c>
      <c r="H11" s="50"/>
      <c r="I11" s="50">
        <v>22112135.194528367</v>
      </c>
    </row>
    <row r="12" spans="1:17" s="216" customFormat="1" ht="19.5" hidden="1" customHeight="1">
      <c r="A12" s="1080" t="s">
        <v>884</v>
      </c>
      <c r="B12" s="1080"/>
      <c r="C12" s="1080"/>
      <c r="D12" s="18"/>
      <c r="E12" s="217">
        <v>100988053.15670443</v>
      </c>
      <c r="F12" s="218"/>
      <c r="G12" s="50">
        <v>78056508.787830189</v>
      </c>
      <c r="H12" s="218"/>
      <c r="I12" s="50">
        <v>22931544.368874259</v>
      </c>
    </row>
    <row r="13" spans="1:17" s="216" customFormat="1" ht="18" hidden="1" customHeight="1">
      <c r="A13" s="1080" t="s">
        <v>18</v>
      </c>
      <c r="B13" s="1080"/>
      <c r="C13" s="1080"/>
      <c r="D13" s="18"/>
      <c r="E13" s="217">
        <v>100995805.8924465</v>
      </c>
      <c r="F13" s="219"/>
      <c r="G13" s="50">
        <v>77284127.118604407</v>
      </c>
      <c r="H13" s="219"/>
      <c r="I13" s="50">
        <v>23711678.7738421</v>
      </c>
    </row>
    <row r="14" spans="1:17" s="216" customFormat="1" ht="18" hidden="1" customHeight="1">
      <c r="A14" s="1045" t="s">
        <v>885</v>
      </c>
      <c r="B14" s="1045"/>
      <c r="C14" s="1045"/>
      <c r="D14" s="18"/>
      <c r="E14" s="217">
        <v>91708987.744631439</v>
      </c>
      <c r="F14" s="218"/>
      <c r="G14" s="50">
        <v>66949770.766271278</v>
      </c>
      <c r="H14" s="218"/>
      <c r="I14" s="50">
        <v>24759216.978360169</v>
      </c>
    </row>
    <row r="15" spans="1:17" s="216" customFormat="1" ht="18" hidden="1" customHeight="1">
      <c r="A15" s="1080" t="s">
        <v>886</v>
      </c>
      <c r="B15" s="1080"/>
      <c r="C15" s="1080"/>
      <c r="D15" s="18"/>
      <c r="E15" s="217">
        <v>83099466.536731362</v>
      </c>
      <c r="F15" s="218"/>
      <c r="G15" s="218">
        <v>60634861.372655563</v>
      </c>
      <c r="H15" s="218"/>
      <c r="I15" s="218">
        <v>22464605.164075799</v>
      </c>
    </row>
    <row r="16" spans="1:17" s="216" customFormat="1" ht="15" hidden="1" customHeight="1">
      <c r="A16" s="1045" t="s">
        <v>887</v>
      </c>
      <c r="B16" s="1045"/>
      <c r="C16" s="1045"/>
      <c r="D16" s="18"/>
      <c r="E16" s="217">
        <v>85250071.846333385</v>
      </c>
      <c r="F16" s="218"/>
      <c r="G16" s="218">
        <v>62693880.690241016</v>
      </c>
      <c r="H16" s="218"/>
      <c r="I16" s="218">
        <v>22556191.156092446</v>
      </c>
    </row>
    <row r="17" spans="1:16" s="216" customFormat="1" ht="16.5" hidden="1" customHeight="1">
      <c r="A17" s="1196" t="s">
        <v>367</v>
      </c>
      <c r="B17" s="1196"/>
      <c r="C17" s="1196"/>
      <c r="D17" s="18"/>
      <c r="E17" s="194">
        <v>6698070.0509349806</v>
      </c>
      <c r="F17" s="638"/>
      <c r="G17" s="195">
        <v>4910125.0430121087</v>
      </c>
      <c r="H17" s="195"/>
      <c r="I17" s="195">
        <v>1787945.0079228687</v>
      </c>
      <c r="J17" s="218"/>
      <c r="K17" s="218"/>
      <c r="L17" s="218"/>
      <c r="M17" s="218"/>
    </row>
    <row r="18" spans="1:16" s="216" customFormat="1" ht="16.5" customHeight="1">
      <c r="A18" s="1196" t="s">
        <v>1023</v>
      </c>
      <c r="B18" s="1196"/>
      <c r="C18" s="1196"/>
      <c r="D18" s="18"/>
      <c r="E18" s="194">
        <v>6540541.8101217076</v>
      </c>
      <c r="F18" s="195"/>
      <c r="G18" s="195">
        <v>4811458.786175698</v>
      </c>
      <c r="H18" s="195"/>
      <c r="I18" s="195">
        <v>1729083.0239460042</v>
      </c>
      <c r="J18" s="218"/>
      <c r="K18" s="218"/>
      <c r="L18" s="218"/>
      <c r="M18" s="218"/>
    </row>
    <row r="19" spans="1:16" s="216" customFormat="1" ht="18.75" customHeight="1">
      <c r="A19" s="1196" t="s">
        <v>1024</v>
      </c>
      <c r="B19" s="1196"/>
      <c r="C19" s="1196"/>
      <c r="D19" s="18"/>
      <c r="E19" s="194">
        <v>6259954.0290331859</v>
      </c>
      <c r="F19" s="195"/>
      <c r="G19" s="195">
        <v>4613387.0277209803</v>
      </c>
      <c r="H19" s="195"/>
      <c r="I19" s="195">
        <v>1646567.00131221</v>
      </c>
      <c r="J19" s="218"/>
      <c r="K19" s="218"/>
      <c r="L19" s="218"/>
      <c r="M19" s="218"/>
    </row>
    <row r="20" spans="1:16" s="216" customFormat="1" ht="18" customHeight="1">
      <c r="A20" s="1196" t="s">
        <v>1025</v>
      </c>
      <c r="B20" s="1196"/>
      <c r="C20" s="1196"/>
      <c r="D20" s="18"/>
      <c r="E20" s="194">
        <v>5752775.2306968234</v>
      </c>
      <c r="F20" s="195"/>
      <c r="G20" s="195">
        <v>4206994.3103250554</v>
      </c>
      <c r="H20" s="195"/>
      <c r="I20" s="195">
        <v>1545780.9203717569</v>
      </c>
      <c r="J20" s="218"/>
      <c r="K20" s="218"/>
      <c r="L20" s="218"/>
      <c r="M20" s="218"/>
    </row>
    <row r="21" spans="1:16" s="216" customFormat="1" ht="18" customHeight="1">
      <c r="A21" s="1196" t="s">
        <v>1026</v>
      </c>
      <c r="B21" s="1196"/>
      <c r="C21" s="1196"/>
      <c r="D21" s="18"/>
      <c r="E21" s="194">
        <v>6113501.9775059745</v>
      </c>
      <c r="F21" s="195"/>
      <c r="G21" s="195">
        <v>4471807.5374186626</v>
      </c>
      <c r="H21" s="195"/>
      <c r="I21" s="195">
        <v>1641694.440087311</v>
      </c>
      <c r="J21" s="218"/>
      <c r="K21" s="218"/>
      <c r="L21" s="218"/>
      <c r="M21" s="218"/>
    </row>
    <row r="22" spans="1:16" s="216" customFormat="1" ht="18" customHeight="1">
      <c r="A22" s="1196" t="s">
        <v>1027</v>
      </c>
      <c r="B22" s="1196"/>
      <c r="C22" s="1196"/>
      <c r="D22" s="18"/>
      <c r="E22" s="194">
        <v>6134118.1102373004</v>
      </c>
      <c r="F22" s="195"/>
      <c r="G22" s="195">
        <v>4530244.1227941802</v>
      </c>
      <c r="H22" s="195"/>
      <c r="I22" s="195">
        <v>1603873.9874431179</v>
      </c>
      <c r="J22" s="218"/>
      <c r="K22" s="218"/>
      <c r="L22" s="218"/>
      <c r="M22" s="218"/>
    </row>
    <row r="23" spans="1:16" ht="18" customHeight="1">
      <c r="A23" s="1080" t="s">
        <v>65</v>
      </c>
      <c r="B23" s="1080"/>
      <c r="C23" s="1080"/>
      <c r="D23" s="18"/>
      <c r="E23" s="196"/>
      <c r="F23" s="197"/>
      <c r="G23" s="198"/>
      <c r="H23" s="198"/>
      <c r="I23" s="198"/>
      <c r="J23" s="220"/>
      <c r="K23" s="220"/>
      <c r="L23" s="449"/>
      <c r="M23" s="220"/>
      <c r="P23" s="216"/>
    </row>
    <row r="24" spans="1:16" ht="18" customHeight="1">
      <c r="A24" s="221"/>
      <c r="B24" s="221" t="s">
        <v>66</v>
      </c>
      <c r="C24" s="221"/>
      <c r="D24" s="222"/>
      <c r="E24" s="196">
        <v>8622355.7930081412</v>
      </c>
      <c r="F24" s="197"/>
      <c r="G24" s="198">
        <v>6364767.9408426294</v>
      </c>
      <c r="H24" s="198"/>
      <c r="I24" s="198">
        <v>2257587.8521655044</v>
      </c>
      <c r="J24" s="220"/>
      <c r="K24" s="220"/>
      <c r="L24" s="449"/>
      <c r="M24" s="220"/>
      <c r="P24" s="216"/>
    </row>
    <row r="25" spans="1:16" ht="18" customHeight="1">
      <c r="A25" s="221"/>
      <c r="B25" s="221" t="s">
        <v>27</v>
      </c>
      <c r="C25" s="221"/>
      <c r="D25" s="222"/>
      <c r="E25" s="196">
        <v>693709.03907612676</v>
      </c>
      <c r="F25" s="197"/>
      <c r="G25" s="198">
        <v>519148.20133947593</v>
      </c>
      <c r="H25" s="198"/>
      <c r="I25" s="198">
        <v>174560.83773665054</v>
      </c>
      <c r="J25" s="220"/>
      <c r="K25" s="220"/>
      <c r="L25" s="449"/>
      <c r="M25" s="220"/>
      <c r="P25" s="216"/>
    </row>
    <row r="26" spans="1:16" ht="18" customHeight="1">
      <c r="A26" s="1080" t="s">
        <v>28</v>
      </c>
      <c r="B26" s="1080"/>
      <c r="C26" s="1080"/>
      <c r="D26" s="18"/>
      <c r="E26" s="196"/>
      <c r="F26" s="197"/>
      <c r="G26" s="198"/>
      <c r="H26" s="198"/>
      <c r="I26" s="198"/>
      <c r="J26" s="220"/>
      <c r="K26" s="220"/>
      <c r="L26" s="449"/>
      <c r="M26" s="220"/>
      <c r="P26" s="216"/>
    </row>
    <row r="27" spans="1:16" ht="18" customHeight="1">
      <c r="A27" s="221"/>
      <c r="B27" s="102" t="s">
        <v>83</v>
      </c>
      <c r="C27" s="221"/>
      <c r="D27" s="222"/>
      <c r="E27" s="196">
        <v>26487731.588424671</v>
      </c>
      <c r="F27" s="197"/>
      <c r="G27" s="198">
        <v>19886631.968227699</v>
      </c>
      <c r="H27" s="198"/>
      <c r="I27" s="198">
        <v>6601099.620196972</v>
      </c>
      <c r="J27" s="220"/>
      <c r="K27" s="220"/>
      <c r="L27" s="449"/>
      <c r="M27" s="220"/>
      <c r="P27" s="216"/>
    </row>
    <row r="28" spans="1:16" ht="18" customHeight="1">
      <c r="A28" s="221"/>
      <c r="B28" s="102" t="s">
        <v>84</v>
      </c>
      <c r="C28" s="221"/>
      <c r="D28" s="222"/>
      <c r="E28" s="196">
        <v>6272794.8483899627</v>
      </c>
      <c r="F28" s="197"/>
      <c r="G28" s="198">
        <v>4796335.163177371</v>
      </c>
      <c r="H28" s="198"/>
      <c r="I28" s="198">
        <v>1476459.6852125938</v>
      </c>
      <c r="J28" s="220"/>
      <c r="K28" s="220"/>
      <c r="L28" s="449"/>
      <c r="M28" s="220"/>
      <c r="P28" s="216"/>
    </row>
    <row r="29" spans="1:16" ht="18" customHeight="1">
      <c r="A29" s="221"/>
      <c r="B29" s="102" t="s">
        <v>85</v>
      </c>
      <c r="C29" s="221"/>
      <c r="D29" s="222"/>
      <c r="E29" s="196">
        <v>2554654.1313888384</v>
      </c>
      <c r="F29" s="197"/>
      <c r="G29" s="198">
        <v>1727702.163276185</v>
      </c>
      <c r="H29" s="198"/>
      <c r="I29" s="198">
        <v>826951.96811265138</v>
      </c>
      <c r="J29" s="220"/>
      <c r="K29" s="220"/>
      <c r="L29" s="449"/>
      <c r="M29" s="220"/>
      <c r="P29" s="216"/>
    </row>
    <row r="30" spans="1:16" ht="18" customHeight="1">
      <c r="A30" s="221"/>
      <c r="B30" s="102" t="s">
        <v>346</v>
      </c>
      <c r="C30" s="221"/>
      <c r="D30" s="222"/>
      <c r="E30" s="196">
        <v>1036377.8508207987</v>
      </c>
      <c r="F30" s="197"/>
      <c r="G30" s="198">
        <v>826792.9559586629</v>
      </c>
      <c r="H30" s="198"/>
      <c r="I30" s="198">
        <v>209584.89486213645</v>
      </c>
      <c r="J30" s="220"/>
      <c r="K30" s="220"/>
      <c r="L30" s="449"/>
      <c r="M30" s="220"/>
      <c r="P30" s="216"/>
    </row>
    <row r="31" spans="1:16" ht="18" customHeight="1">
      <c r="A31" s="221"/>
      <c r="B31" s="102" t="s">
        <v>345</v>
      </c>
      <c r="C31" s="221"/>
      <c r="D31" s="222"/>
      <c r="E31" s="196">
        <v>18794117.124242425</v>
      </c>
      <c r="F31" s="197"/>
      <c r="G31" s="198">
        <v>12852924.324242424</v>
      </c>
      <c r="H31" s="198"/>
      <c r="I31" s="198">
        <v>5941192.7999999998</v>
      </c>
      <c r="J31" s="220"/>
      <c r="K31" s="220"/>
      <c r="L31" s="449"/>
      <c r="M31" s="220"/>
      <c r="P31" s="216"/>
    </row>
    <row r="32" spans="1:16" ht="18" customHeight="1">
      <c r="A32" s="1080" t="s">
        <v>29</v>
      </c>
      <c r="B32" s="1080"/>
      <c r="C32" s="1080"/>
      <c r="D32" s="18"/>
      <c r="E32" s="196"/>
      <c r="F32" s="197"/>
      <c r="G32" s="198"/>
      <c r="H32" s="198"/>
      <c r="I32" s="198"/>
      <c r="J32" s="220"/>
      <c r="K32" s="449"/>
      <c r="L32" s="220"/>
      <c r="O32" s="216"/>
    </row>
    <row r="33" spans="1:16" ht="18" customHeight="1">
      <c r="A33" s="1059" t="s">
        <v>67</v>
      </c>
      <c r="B33" s="1059"/>
      <c r="C33" s="223"/>
      <c r="D33" s="18"/>
      <c r="E33" s="196">
        <v>6224380.8492017929</v>
      </c>
      <c r="F33" s="197"/>
      <c r="G33" s="198">
        <v>4596802.5448589129</v>
      </c>
      <c r="H33" s="198"/>
      <c r="I33" s="198">
        <v>1627578.3043428785</v>
      </c>
      <c r="J33" s="220"/>
      <c r="K33" s="220"/>
      <c r="L33" s="449"/>
      <c r="M33" s="220"/>
      <c r="P33" s="216"/>
    </row>
    <row r="34" spans="1:16" ht="18" customHeight="1">
      <c r="A34" s="7"/>
      <c r="B34" s="102" t="s">
        <v>30</v>
      </c>
      <c r="C34" s="224"/>
      <c r="D34" s="18"/>
      <c r="E34" s="196">
        <v>11041841.330839528</v>
      </c>
      <c r="F34" s="197"/>
      <c r="G34" s="198">
        <v>7911431.9287395393</v>
      </c>
      <c r="H34" s="198"/>
      <c r="I34" s="198">
        <v>3130409.4020999917</v>
      </c>
      <c r="J34" s="220"/>
      <c r="K34" s="220"/>
      <c r="L34" s="449"/>
      <c r="M34" s="220"/>
      <c r="P34" s="216"/>
    </row>
    <row r="35" spans="1:16" ht="18" customHeight="1">
      <c r="A35" s="42"/>
      <c r="B35" s="42" t="s">
        <v>898</v>
      </c>
      <c r="C35" s="225"/>
      <c r="D35" s="222"/>
      <c r="E35" s="196">
        <v>7742736.0873888806</v>
      </c>
      <c r="F35" s="197"/>
      <c r="G35" s="198">
        <v>5285457.3771326281</v>
      </c>
      <c r="H35" s="198"/>
      <c r="I35" s="198">
        <v>2457278.7102562464</v>
      </c>
      <c r="J35" s="220"/>
      <c r="K35" s="220"/>
      <c r="L35" s="449"/>
      <c r="M35" s="220"/>
      <c r="P35" s="216"/>
    </row>
    <row r="36" spans="1:16" ht="18" customHeight="1">
      <c r="A36" s="42"/>
      <c r="B36" s="42" t="s">
        <v>899</v>
      </c>
      <c r="C36" s="225"/>
      <c r="D36" s="222"/>
      <c r="E36" s="196">
        <v>29667026.666835897</v>
      </c>
      <c r="F36" s="197"/>
      <c r="G36" s="198">
        <v>21315814.808358908</v>
      </c>
      <c r="H36" s="198"/>
      <c r="I36" s="198">
        <v>8351211.8584770085</v>
      </c>
      <c r="J36" s="220"/>
      <c r="K36" s="220"/>
      <c r="L36" s="449"/>
      <c r="M36" s="220"/>
      <c r="P36" s="216"/>
    </row>
    <row r="37" spans="1:16" ht="18" customHeight="1">
      <c r="A37" s="42"/>
      <c r="B37" s="42" t="s">
        <v>900</v>
      </c>
      <c r="C37" s="225"/>
      <c r="D37" s="222"/>
      <c r="E37" s="196">
        <v>5268252.7678997954</v>
      </c>
      <c r="F37" s="197"/>
      <c r="G37" s="198">
        <v>3720466.9594597397</v>
      </c>
      <c r="H37" s="198"/>
      <c r="I37" s="198">
        <v>1547785.8084400529</v>
      </c>
      <c r="J37" s="220"/>
      <c r="K37" s="220"/>
      <c r="L37" s="449"/>
      <c r="M37" s="220"/>
      <c r="P37" s="216"/>
    </row>
    <row r="38" spans="1:16" ht="18" customHeight="1">
      <c r="A38" s="42"/>
      <c r="B38" s="42" t="s">
        <v>31</v>
      </c>
      <c r="C38" s="225"/>
      <c r="D38" s="222"/>
      <c r="E38" s="196">
        <v>4782173.9331413386</v>
      </c>
      <c r="F38" s="197"/>
      <c r="G38" s="198">
        <v>3751490.128878613</v>
      </c>
      <c r="H38" s="198"/>
      <c r="I38" s="198">
        <v>1030683.8042627261</v>
      </c>
      <c r="J38" s="220"/>
      <c r="K38" s="220"/>
      <c r="L38" s="449"/>
      <c r="M38" s="220"/>
      <c r="P38" s="216"/>
    </row>
    <row r="39" spans="1:16" ht="18" customHeight="1">
      <c r="A39" s="42"/>
      <c r="B39" s="102" t="s">
        <v>32</v>
      </c>
      <c r="C39" s="225"/>
      <c r="D39" s="222"/>
      <c r="E39" s="196">
        <v>4104620.320869484</v>
      </c>
      <c r="F39" s="197"/>
      <c r="G39" s="198">
        <v>3233491.4946912159</v>
      </c>
      <c r="H39" s="198"/>
      <c r="I39" s="198">
        <v>871128.82617827004</v>
      </c>
      <c r="J39" s="220"/>
      <c r="K39" s="220"/>
      <c r="L39" s="449"/>
      <c r="M39" s="220"/>
      <c r="P39" s="216"/>
    </row>
    <row r="40" spans="1:16" ht="18" customHeight="1">
      <c r="A40" s="42"/>
      <c r="B40" s="42" t="s">
        <v>901</v>
      </c>
      <c r="C40" s="225"/>
      <c r="D40" s="222"/>
      <c r="E40" s="196">
        <v>6421046.2548016775</v>
      </c>
      <c r="F40" s="197"/>
      <c r="G40" s="198">
        <v>5069168.2138935653</v>
      </c>
      <c r="H40" s="198"/>
      <c r="I40" s="198">
        <v>1351878.0409081134</v>
      </c>
      <c r="J40" s="220"/>
      <c r="K40" s="220"/>
      <c r="L40" s="449"/>
      <c r="M40" s="220"/>
      <c r="P40" s="216"/>
    </row>
    <row r="41" spans="1:16" ht="18" customHeight="1">
      <c r="A41" s="42"/>
      <c r="B41" s="42" t="s">
        <v>902</v>
      </c>
      <c r="C41" s="225"/>
      <c r="D41" s="222"/>
      <c r="E41" s="196">
        <v>2041598.8118731915</v>
      </c>
      <c r="F41" s="197"/>
      <c r="G41" s="198">
        <v>1598627.8455653412</v>
      </c>
      <c r="H41" s="198"/>
      <c r="I41" s="198">
        <v>442970.96630785085</v>
      </c>
      <c r="J41" s="220"/>
      <c r="K41" s="220"/>
      <c r="L41" s="449"/>
      <c r="M41" s="220"/>
      <c r="P41" s="216"/>
    </row>
    <row r="42" spans="1:16" ht="18" customHeight="1">
      <c r="A42" s="42"/>
      <c r="B42" s="102" t="s">
        <v>33</v>
      </c>
      <c r="C42" s="225"/>
      <c r="D42" s="222"/>
      <c r="E42" s="196">
        <v>3916439.0389072569</v>
      </c>
      <c r="F42" s="197"/>
      <c r="G42" s="198">
        <v>2936162.3704285668</v>
      </c>
      <c r="H42" s="198"/>
      <c r="I42" s="198">
        <v>980276.6684786909</v>
      </c>
      <c r="J42" s="220"/>
      <c r="K42" s="220"/>
      <c r="L42" s="449"/>
      <c r="M42" s="220"/>
      <c r="P42" s="216"/>
    </row>
    <row r="43" spans="1:16" ht="18" customHeight="1">
      <c r="A43" s="42"/>
      <c r="B43" s="42" t="s">
        <v>903</v>
      </c>
      <c r="C43" s="223"/>
      <c r="D43" s="18"/>
      <c r="E43" s="196">
        <v>3644257.473298796</v>
      </c>
      <c r="F43" s="197"/>
      <c r="G43" s="198">
        <v>2761413.2259804355</v>
      </c>
      <c r="H43" s="198"/>
      <c r="I43" s="198">
        <v>882844.24731835991</v>
      </c>
      <c r="J43" s="220"/>
      <c r="K43" s="220"/>
      <c r="L43" s="449"/>
      <c r="M43" s="220"/>
      <c r="P43" s="216"/>
    </row>
    <row r="44" spans="1:16" ht="18" customHeight="1">
      <c r="A44" s="42"/>
      <c r="B44" s="42" t="s">
        <v>904</v>
      </c>
      <c r="C44" s="223"/>
      <c r="D44" s="18"/>
      <c r="E44" s="196">
        <v>5521033.6058445228</v>
      </c>
      <c r="F44" s="197"/>
      <c r="G44" s="198">
        <v>4128578.9930571844</v>
      </c>
      <c r="H44" s="198"/>
      <c r="I44" s="198">
        <v>1392454.6127873375</v>
      </c>
      <c r="J44" s="220"/>
      <c r="K44" s="220"/>
      <c r="L44" s="449"/>
      <c r="M44" s="220"/>
      <c r="P44" s="216"/>
    </row>
    <row r="45" spans="1:16" ht="18" customHeight="1">
      <c r="A45" s="42"/>
      <c r="B45" s="42" t="s">
        <v>34</v>
      </c>
      <c r="C45" s="223"/>
      <c r="D45" s="18"/>
      <c r="E45" s="196">
        <v>2187673.4402281838</v>
      </c>
      <c r="F45" s="197"/>
      <c r="G45" s="198">
        <v>1628684.4320448472</v>
      </c>
      <c r="H45" s="198"/>
      <c r="I45" s="198">
        <v>558989.00818333647</v>
      </c>
      <c r="J45" s="220"/>
      <c r="K45" s="220"/>
      <c r="L45" s="449"/>
      <c r="M45" s="220"/>
      <c r="P45" s="216"/>
    </row>
    <row r="46" spans="1:16" ht="18" customHeight="1">
      <c r="A46" s="42"/>
      <c r="B46" s="102" t="s">
        <v>35</v>
      </c>
      <c r="C46" s="223"/>
      <c r="D46" s="18"/>
      <c r="E46" s="196">
        <v>2117379.6245052847</v>
      </c>
      <c r="F46" s="197"/>
      <c r="G46" s="198">
        <v>1633324.2689162754</v>
      </c>
      <c r="H46" s="198"/>
      <c r="I46" s="198">
        <v>484055.3555890093</v>
      </c>
      <c r="J46" s="220"/>
      <c r="K46" s="220"/>
      <c r="L46" s="449"/>
      <c r="M46" s="220"/>
      <c r="P46" s="216"/>
    </row>
    <row r="47" spans="1:16" ht="18" customHeight="1">
      <c r="A47" s="1059" t="s">
        <v>36</v>
      </c>
      <c r="B47" s="1059"/>
      <c r="C47" s="223"/>
      <c r="D47" s="18"/>
      <c r="E47" s="196">
        <v>2063658.5290254951</v>
      </c>
      <c r="F47" s="197"/>
      <c r="G47" s="198">
        <v>1528746.8282095152</v>
      </c>
      <c r="H47" s="198"/>
      <c r="I47" s="199">
        <v>534911.70081598021</v>
      </c>
      <c r="J47" s="220"/>
      <c r="K47" s="220"/>
      <c r="L47" s="449"/>
      <c r="M47" s="220"/>
      <c r="P47" s="216"/>
    </row>
    <row r="48" spans="1:16" ht="18" customHeight="1">
      <c r="A48" s="1045" t="s">
        <v>166</v>
      </c>
      <c r="B48" s="1045"/>
      <c r="C48" s="1045"/>
      <c r="D48" s="222"/>
      <c r="E48" s="196"/>
      <c r="F48" s="197"/>
      <c r="G48" s="198"/>
      <c r="H48" s="198"/>
      <c r="I48" s="198"/>
      <c r="J48" s="220"/>
      <c r="K48" s="449"/>
      <c r="L48" s="220"/>
      <c r="O48" s="216"/>
    </row>
    <row r="49" spans="1:16" ht="18" customHeight="1">
      <c r="A49" s="1059" t="s">
        <v>37</v>
      </c>
      <c r="B49" s="1059" t="s">
        <v>37</v>
      </c>
      <c r="C49" s="106"/>
      <c r="D49" s="222"/>
      <c r="E49" s="196">
        <v>7477480.3545059627</v>
      </c>
      <c r="F49" s="197"/>
      <c r="G49" s="198">
        <v>5611746.7007236518</v>
      </c>
      <c r="H49" s="198"/>
      <c r="I49" s="198">
        <v>1865733.6537823132</v>
      </c>
      <c r="J49" s="220"/>
      <c r="K49" s="220"/>
      <c r="L49" s="449"/>
      <c r="M49" s="220"/>
      <c r="P49" s="216"/>
    </row>
    <row r="50" spans="1:16" ht="18" customHeight="1">
      <c r="A50" s="102"/>
      <c r="B50" s="102" t="s">
        <v>38</v>
      </c>
      <c r="C50" s="102"/>
      <c r="D50" s="222"/>
      <c r="E50" s="196">
        <v>4264404.985828653</v>
      </c>
      <c r="F50" s="197"/>
      <c r="G50" s="198">
        <v>3143867.2109092609</v>
      </c>
      <c r="H50" s="198"/>
      <c r="I50" s="198">
        <v>1120537.7749193879</v>
      </c>
      <c r="J50" s="220"/>
      <c r="K50" s="220"/>
      <c r="L50" s="449"/>
      <c r="M50" s="220"/>
      <c r="P50" s="216"/>
    </row>
    <row r="51" spans="1:16" ht="18" customHeight="1">
      <c r="A51" s="102"/>
      <c r="B51" s="102" t="s">
        <v>39</v>
      </c>
      <c r="C51" s="102"/>
      <c r="D51" s="222"/>
      <c r="E51" s="196">
        <v>9915621.6557925008</v>
      </c>
      <c r="F51" s="197"/>
      <c r="G51" s="198">
        <v>7518374.5951444833</v>
      </c>
      <c r="H51" s="198"/>
      <c r="I51" s="198">
        <v>2397247.0606480152</v>
      </c>
      <c r="J51" s="220"/>
      <c r="K51" s="220"/>
      <c r="L51" s="449"/>
      <c r="M51" s="220"/>
      <c r="P51" s="216"/>
    </row>
    <row r="52" spans="1:16" ht="18" customHeight="1">
      <c r="A52" s="102"/>
      <c r="B52" s="102" t="s">
        <v>40</v>
      </c>
      <c r="C52" s="102"/>
      <c r="D52" s="222"/>
      <c r="E52" s="196">
        <v>17710006.756766468</v>
      </c>
      <c r="F52" s="197"/>
      <c r="G52" s="198">
        <v>13413863.337032596</v>
      </c>
      <c r="H52" s="198"/>
      <c r="I52" s="198">
        <v>4296143.4197338717</v>
      </c>
      <c r="J52" s="220"/>
      <c r="K52" s="220"/>
      <c r="L52" s="449"/>
      <c r="M52" s="220"/>
      <c r="P52" s="216"/>
    </row>
    <row r="53" spans="1:16" ht="18" customHeight="1" thickBot="1">
      <c r="A53" s="1060" t="s">
        <v>41</v>
      </c>
      <c r="B53" s="1060"/>
      <c r="C53" s="104"/>
      <c r="D53" s="226"/>
      <c r="E53" s="200">
        <v>5342991.962495395</v>
      </c>
      <c r="F53" s="201"/>
      <c r="G53" s="202">
        <v>3893331.0549298394</v>
      </c>
      <c r="H53" s="202"/>
      <c r="I53" s="202">
        <v>1449660.9075655497</v>
      </c>
      <c r="J53" s="227"/>
      <c r="K53" s="483"/>
      <c r="L53" s="449"/>
      <c r="M53" s="483"/>
      <c r="N53" s="41"/>
      <c r="P53" s="216"/>
    </row>
    <row r="54" spans="1:16" s="43" customFormat="1">
      <c r="B54" s="14"/>
      <c r="C54" s="14"/>
      <c r="D54" s="15"/>
      <c r="H54" s="44"/>
    </row>
    <row r="55" spans="1:16" ht="15">
      <c r="A55" s="206"/>
      <c r="B55" s="206"/>
      <c r="C55" s="206"/>
      <c r="D55" s="228"/>
    </row>
    <row r="56" spans="1:16" ht="15">
      <c r="A56" s="206"/>
      <c r="B56" s="206"/>
      <c r="C56" s="206"/>
      <c r="D56" s="228"/>
    </row>
    <row r="57" spans="1:16" ht="15">
      <c r="A57" s="206"/>
      <c r="B57" s="206"/>
      <c r="C57" s="206"/>
      <c r="D57" s="228"/>
    </row>
    <row r="58" spans="1:16" ht="15">
      <c r="A58" s="206"/>
      <c r="B58" s="206"/>
      <c r="C58" s="206"/>
      <c r="D58" s="228"/>
    </row>
    <row r="59" spans="1:16" ht="15">
      <c r="A59" s="206"/>
      <c r="B59" s="206"/>
      <c r="C59" s="206"/>
      <c r="D59" s="228"/>
    </row>
    <row r="60" spans="1:16" ht="15">
      <c r="A60" s="206"/>
      <c r="B60" s="206"/>
      <c r="C60" s="206"/>
      <c r="D60" s="228"/>
    </row>
    <row r="61" spans="1:16" ht="15">
      <c r="A61" s="206"/>
      <c r="B61" s="206"/>
      <c r="C61" s="206"/>
      <c r="D61" s="228"/>
    </row>
    <row r="62" spans="1:16" ht="15">
      <c r="A62" s="206"/>
      <c r="B62" s="206"/>
      <c r="C62" s="206"/>
      <c r="D62" s="228"/>
    </row>
    <row r="63" spans="1:16" ht="15">
      <c r="A63" s="206"/>
      <c r="B63" s="206"/>
      <c r="C63" s="206"/>
      <c r="D63" s="228"/>
    </row>
    <row r="64" spans="1:16" ht="15">
      <c r="A64" s="206"/>
      <c r="B64" s="206"/>
      <c r="C64" s="206"/>
      <c r="D64" s="228"/>
    </row>
    <row r="65" spans="1:4" ht="15">
      <c r="A65" s="206"/>
      <c r="B65" s="206"/>
      <c r="C65" s="206"/>
      <c r="D65" s="228"/>
    </row>
    <row r="66" spans="1:4" ht="15">
      <c r="A66" s="206"/>
      <c r="B66" s="206"/>
      <c r="C66" s="206"/>
      <c r="D66" s="228"/>
    </row>
    <row r="67" spans="1:4" ht="15">
      <c r="A67" s="206"/>
      <c r="B67" s="206"/>
      <c r="C67" s="206"/>
      <c r="D67" s="228"/>
    </row>
    <row r="68" spans="1:4" ht="15">
      <c r="A68" s="206"/>
      <c r="B68" s="206"/>
      <c r="C68" s="206"/>
      <c r="D68" s="228"/>
    </row>
    <row r="69" spans="1:4" ht="15">
      <c r="A69" s="206"/>
      <c r="B69" s="206"/>
      <c r="C69" s="206"/>
      <c r="D69" s="228"/>
    </row>
    <row r="70" spans="1:4" ht="15">
      <c r="A70" s="206"/>
      <c r="B70" s="206"/>
      <c r="C70" s="206"/>
      <c r="D70" s="228"/>
    </row>
    <row r="71" spans="1:4" ht="15">
      <c r="A71" s="206"/>
      <c r="B71" s="206"/>
      <c r="C71" s="206"/>
      <c r="D71" s="228"/>
    </row>
    <row r="72" spans="1:4" ht="15">
      <c r="A72" s="206"/>
      <c r="B72" s="206"/>
      <c r="C72" s="206"/>
      <c r="D72" s="228"/>
    </row>
    <row r="73" spans="1:4" ht="15">
      <c r="A73" s="206"/>
      <c r="B73" s="206"/>
      <c r="C73" s="206"/>
      <c r="D73" s="228"/>
    </row>
  </sheetData>
  <mergeCells count="29">
    <mergeCell ref="A47:B47"/>
    <mergeCell ref="A48:C48"/>
    <mergeCell ref="A49:B49"/>
    <mergeCell ref="A53:B53"/>
    <mergeCell ref="A20:C20"/>
    <mergeCell ref="A21:C21"/>
    <mergeCell ref="A23:C23"/>
    <mergeCell ref="A26:C26"/>
    <mergeCell ref="A32:C32"/>
    <mergeCell ref="A33:B33"/>
    <mergeCell ref="A22:C22"/>
    <mergeCell ref="A19:C19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7:C7"/>
    <mergeCell ref="A3:C5"/>
    <mergeCell ref="E3:F5"/>
    <mergeCell ref="G3:H5"/>
    <mergeCell ref="I3:J5"/>
    <mergeCell ref="A6:C6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2"/>
  <sheetViews>
    <sheetView view="pageBreakPreview" topLeftCell="A2" zoomScaleNormal="50" workbookViewId="0">
      <selection activeCell="A33" sqref="A33:C33"/>
    </sheetView>
  </sheetViews>
  <sheetFormatPr defaultRowHeight="15.75"/>
  <cols>
    <col min="1" max="1" width="2.28515625" style="229" customWidth="1"/>
    <col min="2" max="2" width="15.7109375" style="229" customWidth="1"/>
    <col min="3" max="3" width="2.28515625" style="229" customWidth="1"/>
    <col min="4" max="4" width="1.7109375" style="230" customWidth="1"/>
    <col min="5" max="5" width="14.7109375" style="206" customWidth="1"/>
    <col min="6" max="6" width="4.28515625" style="206" customWidth="1"/>
    <col min="7" max="7" width="16.7109375" style="206" customWidth="1"/>
    <col min="8" max="8" width="4.28515625" style="206" customWidth="1"/>
    <col min="9" max="9" width="16.7109375" style="206" customWidth="1"/>
    <col min="10" max="10" width="4.28515625" style="206" customWidth="1"/>
    <col min="11" max="16384" width="9.140625" style="206"/>
  </cols>
  <sheetData>
    <row r="1" spans="1:10" s="205" customFormat="1" ht="35.1" customHeight="1">
      <c r="A1" s="203" t="s">
        <v>595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0" ht="12.95" customHeight="1" thickBot="1">
      <c r="A2" s="206"/>
      <c r="B2" s="207"/>
      <c r="C2" s="208"/>
      <c r="D2" s="209"/>
      <c r="E2" s="210"/>
      <c r="F2" s="210"/>
      <c r="G2" s="210"/>
      <c r="H2" s="210"/>
      <c r="I2" s="210"/>
      <c r="J2" s="211" t="s">
        <v>596</v>
      </c>
    </row>
    <row r="3" spans="1:10" ht="15" customHeight="1">
      <c r="A3" s="1081" t="s">
        <v>2</v>
      </c>
      <c r="B3" s="1081"/>
      <c r="C3" s="1081"/>
      <c r="D3" s="212"/>
      <c r="E3" s="1084" t="s">
        <v>80</v>
      </c>
      <c r="F3" s="1085"/>
      <c r="G3" s="1084" t="s">
        <v>557</v>
      </c>
      <c r="H3" s="1085"/>
      <c r="I3" s="1084" t="s">
        <v>170</v>
      </c>
      <c r="J3" s="1090"/>
    </row>
    <row r="4" spans="1:10" ht="15" customHeight="1">
      <c r="A4" s="1082"/>
      <c r="B4" s="1082"/>
      <c r="C4" s="1082"/>
      <c r="D4" s="212"/>
      <c r="E4" s="1086"/>
      <c r="F4" s="1087"/>
      <c r="G4" s="1086"/>
      <c r="H4" s="1087"/>
      <c r="I4" s="1086"/>
      <c r="J4" s="1091"/>
    </row>
    <row r="5" spans="1:10" ht="48.75" customHeight="1">
      <c r="A5" s="1083"/>
      <c r="B5" s="1083"/>
      <c r="C5" s="1083"/>
      <c r="D5" s="103"/>
      <c r="E5" s="1088"/>
      <c r="F5" s="1089"/>
      <c r="G5" s="1088"/>
      <c r="H5" s="1089"/>
      <c r="I5" s="1088"/>
      <c r="J5" s="1092"/>
    </row>
    <row r="6" spans="1:10" s="216" customFormat="1" ht="24.6" hidden="1" customHeight="1">
      <c r="A6" s="1093" t="s">
        <v>878</v>
      </c>
      <c r="B6" s="1093"/>
      <c r="C6" s="1093"/>
      <c r="D6" s="18"/>
      <c r="E6" s="214">
        <v>129991458</v>
      </c>
      <c r="F6" s="215"/>
      <c r="G6" s="215">
        <v>105258817</v>
      </c>
      <c r="H6" s="215"/>
      <c r="I6" s="215">
        <v>24732641</v>
      </c>
    </row>
    <row r="7" spans="1:10" s="216" customFormat="1" ht="24.6" hidden="1" customHeight="1">
      <c r="A7" s="1080" t="s">
        <v>879</v>
      </c>
      <c r="B7" s="1080"/>
      <c r="C7" s="1080"/>
      <c r="D7" s="18"/>
      <c r="E7" s="217">
        <v>118393561.99816777</v>
      </c>
      <c r="F7" s="218"/>
      <c r="G7" s="218">
        <v>95398874.19872877</v>
      </c>
      <c r="H7" s="218"/>
      <c r="I7" s="218">
        <v>22994687.799438879</v>
      </c>
    </row>
    <row r="8" spans="1:10" s="216" customFormat="1" ht="24.6" hidden="1" customHeight="1">
      <c r="A8" s="1080" t="s">
        <v>880</v>
      </c>
      <c r="B8" s="1080"/>
      <c r="C8" s="1080"/>
      <c r="D8" s="18"/>
      <c r="E8" s="217">
        <v>90204965.037000105</v>
      </c>
      <c r="F8" s="218"/>
      <c r="G8" s="218">
        <v>70638374.57499966</v>
      </c>
      <c r="H8" s="218"/>
      <c r="I8" s="218">
        <v>19566590.462000091</v>
      </c>
    </row>
    <row r="9" spans="1:10" s="216" customFormat="1" ht="19.5" hidden="1" customHeight="1">
      <c r="A9" s="1080" t="s">
        <v>881</v>
      </c>
      <c r="B9" s="1080"/>
      <c r="C9" s="1080"/>
      <c r="D9" s="18"/>
      <c r="E9" s="217">
        <v>91350274.64845255</v>
      </c>
      <c r="F9" s="218"/>
      <c r="G9" s="218">
        <v>67969049.190299273</v>
      </c>
      <c r="H9" s="218"/>
      <c r="I9" s="218">
        <v>23381225.458153117</v>
      </c>
    </row>
    <row r="10" spans="1:10" s="216" customFormat="1" ht="19.5" hidden="1" customHeight="1">
      <c r="A10" s="1080" t="s">
        <v>882</v>
      </c>
      <c r="B10" s="1080"/>
      <c r="C10" s="1080"/>
      <c r="D10" s="18"/>
      <c r="E10" s="217">
        <v>100773783.08861336</v>
      </c>
      <c r="F10" s="218"/>
      <c r="G10" s="218">
        <v>77367533.54695791</v>
      </c>
      <c r="H10" s="218"/>
      <c r="I10" s="218">
        <v>23406249.541655455</v>
      </c>
    </row>
    <row r="11" spans="1:10" s="181" customFormat="1" ht="13.7" hidden="1" customHeight="1">
      <c r="A11" s="1045" t="s">
        <v>883</v>
      </c>
      <c r="B11" s="1045"/>
      <c r="C11" s="1045"/>
      <c r="D11" s="2"/>
      <c r="E11" s="182">
        <v>104616357.15462527</v>
      </c>
      <c r="F11" s="183"/>
      <c r="G11" s="50">
        <v>82504221.960096911</v>
      </c>
      <c r="H11" s="50"/>
      <c r="I11" s="50">
        <v>22112135.194528367</v>
      </c>
    </row>
    <row r="12" spans="1:10" s="216" customFormat="1" ht="13.7" hidden="1" customHeight="1">
      <c r="A12" s="1080" t="s">
        <v>884</v>
      </c>
      <c r="B12" s="1080"/>
      <c r="C12" s="1080"/>
      <c r="D12" s="18"/>
      <c r="E12" s="217">
        <v>100988053.15670443</v>
      </c>
      <c r="F12" s="218"/>
      <c r="G12" s="50">
        <v>78056508.787830189</v>
      </c>
      <c r="H12" s="218"/>
      <c r="I12" s="50">
        <v>22931544.368874259</v>
      </c>
    </row>
    <row r="13" spans="1:10" s="216" customFormat="1" ht="14.25" hidden="1" customHeight="1">
      <c r="A13" s="1045" t="s">
        <v>18</v>
      </c>
      <c r="B13" s="1045"/>
      <c r="C13" s="1045"/>
      <c r="D13" s="18"/>
      <c r="E13" s="217">
        <v>100995805.8924465</v>
      </c>
      <c r="F13" s="219"/>
      <c r="G13" s="50">
        <v>77284127.118604407</v>
      </c>
      <c r="H13" s="219"/>
      <c r="I13" s="50">
        <v>23711678.7738421</v>
      </c>
    </row>
    <row r="14" spans="1:10" s="216" customFormat="1" ht="13.7" hidden="1" customHeight="1">
      <c r="A14" s="1045" t="s">
        <v>885</v>
      </c>
      <c r="B14" s="1045"/>
      <c r="C14" s="1045"/>
      <c r="D14" s="18"/>
      <c r="E14" s="217">
        <v>91708987.744631439</v>
      </c>
      <c r="F14" s="218"/>
      <c r="G14" s="50">
        <v>66949770.766271278</v>
      </c>
      <c r="H14" s="218"/>
      <c r="I14" s="50">
        <v>24759216.978360169</v>
      </c>
    </row>
    <row r="15" spans="1:10" s="216" customFormat="1" ht="13.7" hidden="1" customHeight="1">
      <c r="A15" s="1080" t="s">
        <v>886</v>
      </c>
      <c r="B15" s="1080"/>
      <c r="C15" s="1080"/>
      <c r="D15" s="18"/>
      <c r="E15" s="217">
        <v>83099466.536731362</v>
      </c>
      <c r="F15" s="218"/>
      <c r="G15" s="218">
        <v>60634861.372655563</v>
      </c>
      <c r="H15" s="218"/>
      <c r="I15" s="218">
        <v>22464605.164075799</v>
      </c>
    </row>
    <row r="16" spans="1:10" s="216" customFormat="1" ht="15" hidden="1" customHeight="1">
      <c r="A16" s="1045" t="s">
        <v>887</v>
      </c>
      <c r="B16" s="1045"/>
      <c r="C16" s="1045"/>
      <c r="D16" s="18"/>
      <c r="E16" s="217">
        <v>85250071.846333385</v>
      </c>
      <c r="F16" s="218"/>
      <c r="G16" s="218">
        <v>62693880.690241016</v>
      </c>
      <c r="H16" s="218"/>
      <c r="I16" s="218">
        <v>22556191.156092446</v>
      </c>
    </row>
    <row r="17" spans="1:55" s="216" customFormat="1" ht="15" hidden="1" customHeight="1">
      <c r="A17" s="1196" t="s">
        <v>367</v>
      </c>
      <c r="B17" s="1196"/>
      <c r="C17" s="1196"/>
      <c r="D17" s="18"/>
      <c r="E17" s="194">
        <v>6698070.0509349806</v>
      </c>
      <c r="F17" s="638"/>
      <c r="G17" s="195">
        <v>4910125.0430121087</v>
      </c>
      <c r="H17" s="195"/>
      <c r="I17" s="195">
        <v>1787945.0079228687</v>
      </c>
      <c r="J17" s="218"/>
    </row>
    <row r="18" spans="1:55" s="216" customFormat="1" ht="14.25" customHeight="1">
      <c r="A18" s="1196" t="s">
        <v>1023</v>
      </c>
      <c r="B18" s="1196"/>
      <c r="C18" s="1196"/>
      <c r="D18" s="18"/>
      <c r="E18" s="194">
        <v>6540541.8101217076</v>
      </c>
      <c r="F18" s="195"/>
      <c r="G18" s="195">
        <v>4811458.786175698</v>
      </c>
      <c r="H18" s="195"/>
      <c r="I18" s="195">
        <v>1729083.0239460042</v>
      </c>
      <c r="J18" s="218"/>
      <c r="K18" s="218"/>
      <c r="L18" s="218"/>
      <c r="M18" s="218"/>
    </row>
    <row r="19" spans="1:55" s="216" customFormat="1" ht="14.25" customHeight="1">
      <c r="A19" s="1196" t="s">
        <v>1024</v>
      </c>
      <c r="B19" s="1196"/>
      <c r="C19" s="1196"/>
      <c r="D19" s="18"/>
      <c r="E19" s="194">
        <v>6259954.0290331859</v>
      </c>
      <c r="F19" s="195"/>
      <c r="G19" s="195">
        <v>4613387.0277209803</v>
      </c>
      <c r="H19" s="195"/>
      <c r="I19" s="195">
        <v>1646567.00131221</v>
      </c>
      <c r="J19" s="218"/>
      <c r="K19" s="218"/>
      <c r="L19" s="218"/>
      <c r="M19" s="218"/>
    </row>
    <row r="20" spans="1:55" s="216" customFormat="1" ht="14.25" customHeight="1">
      <c r="A20" s="1196" t="s">
        <v>1025</v>
      </c>
      <c r="B20" s="1196"/>
      <c r="C20" s="1196"/>
      <c r="D20" s="18"/>
      <c r="E20" s="194">
        <v>5752775.2306968234</v>
      </c>
      <c r="F20" s="195"/>
      <c r="G20" s="195">
        <v>4206994.3103250554</v>
      </c>
      <c r="H20" s="195"/>
      <c r="I20" s="195">
        <v>1545780.9203717569</v>
      </c>
      <c r="J20" s="218"/>
      <c r="K20" s="218"/>
      <c r="L20" s="218"/>
      <c r="M20" s="218"/>
    </row>
    <row r="21" spans="1:55" s="216" customFormat="1" ht="14.25" customHeight="1">
      <c r="A21" s="1196" t="s">
        <v>1026</v>
      </c>
      <c r="B21" s="1196"/>
      <c r="C21" s="1196"/>
      <c r="D21" s="18"/>
      <c r="E21" s="194">
        <v>6113501.9775059745</v>
      </c>
      <c r="F21" s="195"/>
      <c r="G21" s="195">
        <v>4471807.5374186626</v>
      </c>
      <c r="H21" s="195"/>
      <c r="I21" s="195">
        <v>1641694.440087311</v>
      </c>
      <c r="J21" s="218"/>
      <c r="K21" s="218"/>
      <c r="L21" s="218"/>
      <c r="M21" s="218"/>
    </row>
    <row r="22" spans="1:55" s="216" customFormat="1" ht="18" customHeight="1">
      <c r="A22" s="1196" t="s">
        <v>1027</v>
      </c>
      <c r="B22" s="1196"/>
      <c r="C22" s="1196"/>
      <c r="D22" s="18"/>
      <c r="E22" s="194">
        <v>6134118.1102373004</v>
      </c>
      <c r="F22" s="195"/>
      <c r="G22" s="195">
        <v>4530244.1227941802</v>
      </c>
      <c r="H22" s="195"/>
      <c r="I22" s="195">
        <v>1603873.9874431179</v>
      </c>
      <c r="J22" s="218"/>
      <c r="K22" s="218"/>
      <c r="L22" s="218"/>
      <c r="M22" s="218"/>
    </row>
    <row r="23" spans="1:55" s="41" customFormat="1" ht="14.25" customHeight="1">
      <c r="A23" s="1045" t="s">
        <v>19</v>
      </c>
      <c r="B23" s="1045"/>
      <c r="C23" s="1045"/>
      <c r="D23" s="2"/>
      <c r="E23" s="198"/>
      <c r="F23" s="198"/>
      <c r="G23" s="198"/>
      <c r="H23" s="198"/>
      <c r="I23" s="198"/>
      <c r="J23" s="220"/>
    </row>
    <row r="24" spans="1:55" s="43" customFormat="1" ht="15" customHeight="1">
      <c r="A24" s="102"/>
      <c r="B24" s="42" t="s">
        <v>303</v>
      </c>
      <c r="C24" s="102"/>
      <c r="D24" s="46"/>
      <c r="E24" s="196">
        <v>1608089.566233505</v>
      </c>
      <c r="F24" s="198"/>
      <c r="G24" s="198">
        <v>1110967.671131494</v>
      </c>
      <c r="H24" s="198"/>
      <c r="I24" s="198">
        <v>497121.89510201191</v>
      </c>
      <c r="J24" s="220"/>
      <c r="K24" s="50"/>
      <c r="L24" s="50"/>
      <c r="M24" s="50"/>
      <c r="N24" s="50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</row>
    <row r="25" spans="1:55" s="43" customFormat="1" ht="15" customHeight="1">
      <c r="A25" s="102"/>
      <c r="B25" s="42" t="s">
        <v>894</v>
      </c>
      <c r="C25" s="102"/>
      <c r="D25" s="46"/>
      <c r="E25" s="196">
        <v>9747031.8427862022</v>
      </c>
      <c r="F25" s="198"/>
      <c r="G25" s="198">
        <v>6965917.7634975296</v>
      </c>
      <c r="H25" s="198"/>
      <c r="I25" s="198">
        <v>2781114.0792886582</v>
      </c>
      <c r="J25" s="220"/>
      <c r="K25" s="220"/>
      <c r="L25" s="220"/>
      <c r="M25" s="220"/>
      <c r="N25" s="220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</row>
    <row r="26" spans="1:55" s="43" customFormat="1" ht="15" customHeight="1">
      <c r="A26" s="102"/>
      <c r="B26" s="42" t="s">
        <v>895</v>
      </c>
      <c r="C26" s="102"/>
      <c r="D26" s="46"/>
      <c r="E26" s="196">
        <v>22129532.837410986</v>
      </c>
      <c r="F26" s="198"/>
      <c r="G26" s="198">
        <v>16858223.274032079</v>
      </c>
      <c r="H26" s="198"/>
      <c r="I26" s="198">
        <v>5271309.5633789087</v>
      </c>
      <c r="J26" s="220"/>
      <c r="K26" s="220"/>
      <c r="L26" s="220"/>
      <c r="M26" s="220"/>
      <c r="N26" s="220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</row>
    <row r="27" spans="1:55" s="43" customFormat="1" ht="15" customHeight="1">
      <c r="A27" s="102"/>
      <c r="B27" s="42" t="s">
        <v>896</v>
      </c>
      <c r="C27" s="102"/>
      <c r="D27" s="46"/>
      <c r="E27" s="196">
        <v>54368469.495072365</v>
      </c>
      <c r="F27" s="198"/>
      <c r="G27" s="198">
        <v>42304680.100482188</v>
      </c>
      <c r="H27" s="198"/>
      <c r="I27" s="198">
        <v>12063789.394590182</v>
      </c>
      <c r="J27" s="220"/>
      <c r="K27" s="220"/>
      <c r="L27" s="220"/>
      <c r="M27" s="220"/>
      <c r="N27" s="220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</row>
    <row r="28" spans="1:55" s="43" customFormat="1" ht="15" customHeight="1">
      <c r="A28" s="102"/>
      <c r="B28" s="42" t="s">
        <v>897</v>
      </c>
      <c r="C28" s="102"/>
      <c r="D28" s="46"/>
      <c r="E28" s="196">
        <v>153845121.06749532</v>
      </c>
      <c r="F28" s="198"/>
      <c r="G28" s="198">
        <v>110685772.89892098</v>
      </c>
      <c r="H28" s="198"/>
      <c r="I28" s="198">
        <v>43159348.168574333</v>
      </c>
      <c r="J28" s="220"/>
      <c r="K28" s="220"/>
      <c r="L28" s="220"/>
      <c r="M28" s="220"/>
      <c r="N28" s="220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</row>
    <row r="29" spans="1:55" s="43" customFormat="1" ht="15" customHeight="1">
      <c r="A29" s="102"/>
      <c r="B29" s="42" t="s">
        <v>308</v>
      </c>
      <c r="C29" s="102"/>
      <c r="D29" s="46"/>
      <c r="E29" s="196">
        <v>605462539.57894742</v>
      </c>
      <c r="F29" s="198"/>
      <c r="G29" s="198">
        <v>476449685.36842108</v>
      </c>
      <c r="H29" s="198"/>
      <c r="I29" s="199">
        <v>129012854.21052632</v>
      </c>
      <c r="J29" s="220"/>
      <c r="K29" s="220"/>
      <c r="L29" s="220"/>
      <c r="M29" s="220"/>
      <c r="N29" s="220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</row>
    <row r="30" spans="1:55" s="43" customFormat="1" ht="15" customHeight="1">
      <c r="A30" s="1045" t="s">
        <v>20</v>
      </c>
      <c r="B30" s="1045"/>
      <c r="C30" s="1045"/>
      <c r="D30" s="2"/>
      <c r="E30" s="198"/>
      <c r="F30" s="198"/>
      <c r="G30" s="198"/>
      <c r="H30" s="198"/>
      <c r="I30" s="198"/>
      <c r="J30" s="220"/>
      <c r="K30" s="220"/>
      <c r="L30" s="220"/>
      <c r="M30" s="220"/>
      <c r="N30" s="220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</row>
    <row r="31" spans="1:55" s="43" customFormat="1" ht="15" customHeight="1">
      <c r="A31" s="102"/>
      <c r="B31" s="62" t="s">
        <v>490</v>
      </c>
      <c r="C31" s="102"/>
      <c r="D31" s="46"/>
      <c r="E31" s="196">
        <v>751608.67234126735</v>
      </c>
      <c r="F31" s="198"/>
      <c r="G31" s="198">
        <v>495054.51427715051</v>
      </c>
      <c r="H31" s="198"/>
      <c r="I31" s="198">
        <v>256554.15806411684</v>
      </c>
      <c r="J31" s="220"/>
      <c r="K31" s="220"/>
      <c r="L31" s="220"/>
      <c r="M31" s="220"/>
      <c r="N31" s="220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</row>
    <row r="32" spans="1:55" s="43" customFormat="1" ht="15" customHeight="1">
      <c r="A32" s="102"/>
      <c r="B32" s="62" t="s">
        <v>491</v>
      </c>
      <c r="C32" s="102"/>
      <c r="D32" s="46"/>
      <c r="E32" s="196">
        <v>1558718.5455695856</v>
      </c>
      <c r="F32" s="198"/>
      <c r="G32" s="198">
        <v>1037854.6988317508</v>
      </c>
      <c r="H32" s="198"/>
      <c r="I32" s="198">
        <v>520863.84673783509</v>
      </c>
      <c r="J32" s="220"/>
      <c r="K32" s="220"/>
      <c r="L32" s="220"/>
      <c r="M32" s="220"/>
      <c r="N32" s="220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</row>
    <row r="33" spans="1:55" s="43" customFormat="1" ht="15" customHeight="1">
      <c r="A33" s="42"/>
      <c r="B33" s="62" t="s">
        <v>492</v>
      </c>
      <c r="C33" s="42"/>
      <c r="D33" s="46"/>
      <c r="E33" s="196">
        <v>2154082.4812984583</v>
      </c>
      <c r="F33" s="198"/>
      <c r="G33" s="198">
        <v>1335330.8039165277</v>
      </c>
      <c r="H33" s="198"/>
      <c r="I33" s="198">
        <v>818751.67738193134</v>
      </c>
      <c r="J33" s="220"/>
      <c r="K33" s="220"/>
      <c r="L33" s="220"/>
      <c r="M33" s="220"/>
      <c r="N33" s="220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</row>
    <row r="34" spans="1:55" s="43" customFormat="1" ht="15" customHeight="1">
      <c r="A34" s="42"/>
      <c r="B34" s="62" t="s">
        <v>493</v>
      </c>
      <c r="C34" s="42"/>
      <c r="D34" s="46"/>
      <c r="E34" s="196">
        <v>5524616.2176420679</v>
      </c>
      <c r="F34" s="198"/>
      <c r="G34" s="198">
        <v>3925412.8374550552</v>
      </c>
      <c r="H34" s="198"/>
      <c r="I34" s="198">
        <v>1599203.3801870146</v>
      </c>
      <c r="J34" s="220"/>
      <c r="K34" s="220"/>
      <c r="L34" s="220"/>
      <c r="M34" s="220"/>
      <c r="N34" s="220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</row>
    <row r="35" spans="1:55" s="43" customFormat="1" ht="15" customHeight="1">
      <c r="A35" s="42"/>
      <c r="B35" s="62" t="s">
        <v>494</v>
      </c>
      <c r="C35" s="42"/>
      <c r="D35" s="46"/>
      <c r="E35" s="196">
        <v>12039959.899691122</v>
      </c>
      <c r="F35" s="198"/>
      <c r="G35" s="198">
        <v>8842527.2462824546</v>
      </c>
      <c r="H35" s="198"/>
      <c r="I35" s="198">
        <v>3197432.653408648</v>
      </c>
      <c r="J35" s="220"/>
      <c r="K35" s="220"/>
      <c r="L35" s="220"/>
      <c r="M35" s="220"/>
      <c r="N35" s="220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</row>
    <row r="36" spans="1:55" s="43" customFormat="1" ht="15" customHeight="1">
      <c r="A36" s="42"/>
      <c r="B36" s="62" t="s">
        <v>495</v>
      </c>
      <c r="C36" s="42"/>
      <c r="D36" s="46"/>
      <c r="E36" s="196">
        <v>26842466.314029478</v>
      </c>
      <c r="F36" s="198"/>
      <c r="G36" s="198">
        <v>20460430.828053929</v>
      </c>
      <c r="H36" s="198"/>
      <c r="I36" s="198">
        <v>6382035.485975544</v>
      </c>
      <c r="J36" s="220"/>
      <c r="K36" s="220"/>
      <c r="L36" s="220"/>
      <c r="M36" s="220"/>
      <c r="N36" s="220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</row>
    <row r="37" spans="1:55" s="43" customFormat="1" ht="15" customHeight="1">
      <c r="A37" s="42"/>
      <c r="B37" s="62" t="s">
        <v>496</v>
      </c>
      <c r="C37" s="42"/>
      <c r="D37" s="46"/>
      <c r="E37" s="196">
        <v>48372545.641719848</v>
      </c>
      <c r="F37" s="198"/>
      <c r="G37" s="198">
        <v>34270057.162986994</v>
      </c>
      <c r="H37" s="198"/>
      <c r="I37" s="198">
        <v>14102488.47873283</v>
      </c>
      <c r="J37" s="220"/>
      <c r="K37" s="220"/>
      <c r="L37" s="220"/>
      <c r="M37" s="220"/>
      <c r="N37" s="220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</row>
    <row r="38" spans="1:55" s="43" customFormat="1" ht="15" customHeight="1">
      <c r="A38" s="42"/>
      <c r="B38" s="62" t="s">
        <v>497</v>
      </c>
      <c r="C38" s="42"/>
      <c r="D38" s="46"/>
      <c r="E38" s="196">
        <v>103886159.65853098</v>
      </c>
      <c r="F38" s="198"/>
      <c r="G38" s="198">
        <v>80289612.735841438</v>
      </c>
      <c r="H38" s="198"/>
      <c r="I38" s="198">
        <v>23596546.922689531</v>
      </c>
      <c r="J38" s="220"/>
      <c r="K38" s="220"/>
      <c r="L38" s="220"/>
      <c r="M38" s="220"/>
      <c r="N38" s="220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</row>
    <row r="39" spans="1:55" s="43" customFormat="1" ht="15" customHeight="1">
      <c r="A39" s="42"/>
      <c r="B39" s="62" t="s">
        <v>498</v>
      </c>
      <c r="C39" s="42"/>
      <c r="D39" s="46"/>
      <c r="E39" s="196">
        <v>253109997.53846154</v>
      </c>
      <c r="F39" s="198"/>
      <c r="G39" s="198">
        <v>195107167.33333334</v>
      </c>
      <c r="H39" s="198"/>
      <c r="I39" s="198">
        <v>58002830.205128208</v>
      </c>
      <c r="J39" s="220"/>
      <c r="K39" s="220"/>
      <c r="L39" s="220"/>
      <c r="M39" s="220"/>
      <c r="N39" s="220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</row>
    <row r="40" spans="1:55" s="43" customFormat="1" ht="15" customHeight="1">
      <c r="A40" s="42"/>
      <c r="B40" s="62" t="s">
        <v>435</v>
      </c>
      <c r="C40" s="42"/>
      <c r="D40" s="46"/>
      <c r="E40" s="196">
        <v>664590291.5</v>
      </c>
      <c r="F40" s="198"/>
      <c r="G40" s="198">
        <v>544170861.3125</v>
      </c>
      <c r="H40" s="198"/>
      <c r="I40" s="198">
        <v>120419430.1875</v>
      </c>
      <c r="J40" s="220"/>
      <c r="K40" s="220"/>
      <c r="L40" s="220"/>
      <c r="M40" s="220"/>
      <c r="N40" s="220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</row>
    <row r="41" spans="1:55" s="43" customFormat="1" ht="15" customHeight="1">
      <c r="A41" s="1045" t="s">
        <v>21</v>
      </c>
      <c r="B41" s="1045"/>
      <c r="C41" s="1045"/>
      <c r="D41" s="46"/>
      <c r="E41" s="198"/>
      <c r="F41" s="198"/>
      <c r="G41" s="198"/>
      <c r="H41" s="198"/>
      <c r="I41" s="198"/>
      <c r="J41" s="220"/>
      <c r="K41" s="220"/>
      <c r="L41" s="220"/>
      <c r="M41" s="220"/>
      <c r="N41" s="220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</row>
    <row r="42" spans="1:55" s="43" customFormat="1" ht="15" customHeight="1">
      <c r="A42" s="42"/>
      <c r="B42" s="62" t="s">
        <v>490</v>
      </c>
      <c r="C42" s="42"/>
      <c r="D42" s="46"/>
      <c r="E42" s="196">
        <v>540510.98870512424</v>
      </c>
      <c r="F42" s="198"/>
      <c r="G42" s="198">
        <v>317121.64260691957</v>
      </c>
      <c r="H42" s="198"/>
      <c r="I42" s="198">
        <v>223389.34609820467</v>
      </c>
      <c r="J42" s="220"/>
      <c r="K42" s="220"/>
      <c r="L42" s="220"/>
      <c r="M42" s="220"/>
      <c r="N42" s="220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</row>
    <row r="43" spans="1:55" s="43" customFormat="1" ht="15" customHeight="1">
      <c r="A43" s="42"/>
      <c r="B43" s="62" t="s">
        <v>491</v>
      </c>
      <c r="C43" s="42"/>
      <c r="D43" s="46"/>
      <c r="E43" s="196">
        <v>1463180.5275140537</v>
      </c>
      <c r="F43" s="198"/>
      <c r="G43" s="198">
        <v>944733.5644580212</v>
      </c>
      <c r="H43" s="198"/>
      <c r="I43" s="198">
        <v>518446.96305603249</v>
      </c>
      <c r="J43" s="220"/>
      <c r="K43" s="220"/>
      <c r="L43" s="220"/>
      <c r="M43" s="220"/>
      <c r="N43" s="220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</row>
    <row r="44" spans="1:55" s="43" customFormat="1" ht="15" customHeight="1">
      <c r="A44" s="42"/>
      <c r="B44" s="62" t="s">
        <v>492</v>
      </c>
      <c r="C44" s="42"/>
      <c r="D44" s="46"/>
      <c r="E44" s="196">
        <v>2306428.8971603597</v>
      </c>
      <c r="F44" s="198"/>
      <c r="G44" s="198">
        <v>1412051.2821413865</v>
      </c>
      <c r="H44" s="198"/>
      <c r="I44" s="198">
        <v>894377.61501897324</v>
      </c>
      <c r="J44" s="220"/>
      <c r="K44" s="220"/>
      <c r="L44" s="220"/>
      <c r="M44" s="220"/>
      <c r="N44" s="220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</row>
    <row r="45" spans="1:55" s="43" customFormat="1" ht="15" customHeight="1">
      <c r="A45" s="102"/>
      <c r="B45" s="62" t="s">
        <v>493</v>
      </c>
      <c r="C45" s="102"/>
      <c r="D45" s="46"/>
      <c r="E45" s="196">
        <v>5748066.9082199251</v>
      </c>
      <c r="F45" s="198"/>
      <c r="G45" s="198">
        <v>4110185.9930738369</v>
      </c>
      <c r="H45" s="198"/>
      <c r="I45" s="198">
        <v>1637880.9151460871</v>
      </c>
      <c r="J45" s="220"/>
      <c r="K45" s="220"/>
      <c r="L45" s="220"/>
      <c r="M45" s="220"/>
      <c r="N45" s="220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</row>
    <row r="46" spans="1:55" s="43" customFormat="1" ht="15" customHeight="1">
      <c r="A46" s="102"/>
      <c r="B46" s="62" t="s">
        <v>494</v>
      </c>
      <c r="C46" s="102"/>
      <c r="D46" s="46"/>
      <c r="E46" s="196">
        <v>11642094.640963189</v>
      </c>
      <c r="F46" s="198"/>
      <c r="G46" s="198">
        <v>8537230.7936030012</v>
      </c>
      <c r="H46" s="198"/>
      <c r="I46" s="198">
        <v>3104863.8473601746</v>
      </c>
      <c r="J46" s="220"/>
      <c r="K46" s="220"/>
      <c r="L46" s="220"/>
      <c r="M46" s="220"/>
      <c r="N46" s="220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</row>
    <row r="47" spans="1:55" s="43" customFormat="1" ht="15" customHeight="1">
      <c r="A47" s="102"/>
      <c r="B47" s="62" t="s">
        <v>495</v>
      </c>
      <c r="C47" s="102"/>
      <c r="D47" s="46"/>
      <c r="E47" s="196">
        <v>26925956.45518123</v>
      </c>
      <c r="F47" s="198"/>
      <c r="G47" s="198">
        <v>20356787.184994612</v>
      </c>
      <c r="H47" s="198"/>
      <c r="I47" s="198">
        <v>6569169.2701866142</v>
      </c>
      <c r="J47" s="220"/>
      <c r="K47" s="220"/>
      <c r="L47" s="220"/>
      <c r="M47" s="220"/>
      <c r="N47" s="220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</row>
    <row r="48" spans="1:55" s="43" customFormat="1" ht="15" customHeight="1">
      <c r="A48" s="102"/>
      <c r="B48" s="62" t="s">
        <v>496</v>
      </c>
      <c r="C48" s="102"/>
      <c r="D48" s="46"/>
      <c r="E48" s="196">
        <v>49644956.723551713</v>
      </c>
      <c r="F48" s="198"/>
      <c r="G48" s="198">
        <v>36847478.176145487</v>
      </c>
      <c r="H48" s="198"/>
      <c r="I48" s="198">
        <v>12797478.547406215</v>
      </c>
      <c r="J48" s="220"/>
      <c r="K48" s="220"/>
      <c r="L48" s="220"/>
      <c r="M48" s="220"/>
      <c r="N48" s="220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</row>
    <row r="49" spans="1:55" s="43" customFormat="1" ht="15" customHeight="1">
      <c r="A49" s="102"/>
      <c r="B49" s="62" t="s">
        <v>497</v>
      </c>
      <c r="C49" s="102"/>
      <c r="D49" s="46"/>
      <c r="E49" s="196">
        <v>103717050.28304774</v>
      </c>
      <c r="F49" s="198"/>
      <c r="G49" s="198">
        <v>79697001.023263469</v>
      </c>
      <c r="H49" s="198"/>
      <c r="I49" s="198">
        <v>24020049.259784274</v>
      </c>
      <c r="J49" s="220"/>
      <c r="K49" s="220"/>
      <c r="L49" s="220"/>
      <c r="M49" s="220"/>
      <c r="N49" s="220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</row>
    <row r="50" spans="1:55" s="43" customFormat="1" ht="15" customHeight="1">
      <c r="A50" s="102"/>
      <c r="B50" s="62" t="s">
        <v>498</v>
      </c>
      <c r="C50" s="102"/>
      <c r="D50" s="46"/>
      <c r="E50" s="196">
        <v>232197958.17777777</v>
      </c>
      <c r="F50" s="198"/>
      <c r="G50" s="198">
        <v>175469147.37777779</v>
      </c>
      <c r="H50" s="198"/>
      <c r="I50" s="198">
        <v>56728810.799999997</v>
      </c>
      <c r="J50" s="220"/>
      <c r="K50" s="220"/>
      <c r="L50" s="220"/>
      <c r="M50" s="220"/>
      <c r="N50" s="220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</row>
    <row r="51" spans="1:55" s="43" customFormat="1" ht="15" customHeight="1">
      <c r="A51" s="102"/>
      <c r="B51" s="62" t="s">
        <v>435</v>
      </c>
      <c r="C51" s="102"/>
      <c r="D51" s="46"/>
      <c r="E51" s="196">
        <v>710895736.5333333</v>
      </c>
      <c r="F51" s="198"/>
      <c r="G51" s="198">
        <v>598045302.06666672</v>
      </c>
      <c r="H51" s="198"/>
      <c r="I51" s="198">
        <v>112850434.46666667</v>
      </c>
      <c r="J51" s="220"/>
      <c r="K51" s="220"/>
      <c r="L51" s="220"/>
      <c r="M51" s="220"/>
      <c r="N51" s="220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</row>
    <row r="52" spans="1:55" s="43" customFormat="1" ht="15" customHeight="1">
      <c r="A52" s="1045" t="s">
        <v>22</v>
      </c>
      <c r="B52" s="1045"/>
      <c r="C52" s="1045"/>
      <c r="D52" s="2"/>
      <c r="E52" s="198"/>
      <c r="F52" s="198"/>
      <c r="G52" s="198"/>
      <c r="H52" s="198"/>
      <c r="I52" s="198"/>
      <c r="J52" s="220"/>
      <c r="K52" s="220"/>
      <c r="L52" s="220"/>
      <c r="M52" s="220"/>
      <c r="N52" s="220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</row>
    <row r="53" spans="1:55" s="43" customFormat="1" ht="15" customHeight="1">
      <c r="A53" s="44"/>
      <c r="B53" s="62" t="s">
        <v>490</v>
      </c>
      <c r="C53" s="44"/>
      <c r="D53" s="231"/>
      <c r="E53" s="196">
        <v>553467.62150731939</v>
      </c>
      <c r="F53" s="198"/>
      <c r="G53" s="198">
        <v>396588.86842317012</v>
      </c>
      <c r="H53" s="198"/>
      <c r="I53" s="198">
        <v>156878.75308414898</v>
      </c>
      <c r="J53" s="220"/>
      <c r="K53" s="220"/>
      <c r="L53" s="220"/>
      <c r="M53" s="220"/>
      <c r="N53" s="220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</row>
    <row r="54" spans="1:55" s="43" customFormat="1" ht="15" customHeight="1">
      <c r="A54" s="6"/>
      <c r="B54" s="62" t="s">
        <v>491</v>
      </c>
      <c r="C54" s="6"/>
      <c r="D54" s="2"/>
      <c r="E54" s="196">
        <v>906279.51481111359</v>
      </c>
      <c r="F54" s="198"/>
      <c r="G54" s="198">
        <v>598140.26110798388</v>
      </c>
      <c r="H54" s="198"/>
      <c r="I54" s="198">
        <v>308139.25370312954</v>
      </c>
      <c r="J54" s="220"/>
      <c r="K54" s="220"/>
      <c r="L54" s="220"/>
      <c r="M54" s="220"/>
      <c r="N54" s="220"/>
    </row>
    <row r="55" spans="1:55" s="43" customFormat="1" ht="15" customHeight="1">
      <c r="A55" s="102"/>
      <c r="B55" s="62" t="s">
        <v>492</v>
      </c>
      <c r="C55" s="102"/>
      <c r="D55" s="46"/>
      <c r="E55" s="196">
        <v>1805125.960049201</v>
      </c>
      <c r="F55" s="198"/>
      <c r="G55" s="198">
        <v>1209535.3014351595</v>
      </c>
      <c r="H55" s="198"/>
      <c r="I55" s="198">
        <v>595590.6586140407</v>
      </c>
      <c r="J55" s="220"/>
      <c r="K55" s="220"/>
      <c r="L55" s="220"/>
      <c r="M55" s="220"/>
      <c r="N55" s="220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</row>
    <row r="56" spans="1:55" s="43" customFormat="1" ht="15" customHeight="1">
      <c r="A56" s="102"/>
      <c r="B56" s="62" t="s">
        <v>493</v>
      </c>
      <c r="C56" s="102"/>
      <c r="D56" s="46"/>
      <c r="E56" s="196">
        <v>3849405.0902639125</v>
      </c>
      <c r="F56" s="198"/>
      <c r="G56" s="198">
        <v>2753248.8772948044</v>
      </c>
      <c r="H56" s="198"/>
      <c r="I56" s="198">
        <v>1096156.2129691122</v>
      </c>
      <c r="J56" s="220"/>
      <c r="K56" s="220"/>
      <c r="L56" s="220"/>
      <c r="M56" s="220"/>
      <c r="N56" s="220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</row>
    <row r="57" spans="1:55" s="43" customFormat="1" ht="15" customHeight="1">
      <c r="A57" s="102"/>
      <c r="B57" s="62" t="s">
        <v>494</v>
      </c>
      <c r="C57" s="102"/>
      <c r="D57" s="46"/>
      <c r="E57" s="196">
        <v>6734639.2173754768</v>
      </c>
      <c r="F57" s="198"/>
      <c r="G57" s="198">
        <v>5009112.5391003052</v>
      </c>
      <c r="H57" s="198"/>
      <c r="I57" s="198">
        <v>1725526.6782751719</v>
      </c>
      <c r="J57" s="220"/>
      <c r="K57" s="220"/>
      <c r="L57" s="220"/>
      <c r="M57" s="220"/>
      <c r="N57" s="220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</row>
    <row r="58" spans="1:55" s="43" customFormat="1" ht="15" customHeight="1">
      <c r="A58" s="102"/>
      <c r="B58" s="62" t="s">
        <v>495</v>
      </c>
      <c r="C58" s="102"/>
      <c r="D58" s="46"/>
      <c r="E58" s="196">
        <v>11856239.967523471</v>
      </c>
      <c r="F58" s="198"/>
      <c r="G58" s="198">
        <v>8680119.5483769514</v>
      </c>
      <c r="H58" s="198"/>
      <c r="I58" s="198">
        <v>3176120.4191465015</v>
      </c>
      <c r="J58" s="220"/>
      <c r="K58" s="220"/>
      <c r="L58" s="220"/>
      <c r="M58" s="220"/>
      <c r="N58" s="220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</row>
    <row r="59" spans="1:55" s="43" customFormat="1" ht="15" customHeight="1">
      <c r="A59" s="102"/>
      <c r="B59" s="62" t="s">
        <v>496</v>
      </c>
      <c r="C59" s="102"/>
      <c r="D59" s="46"/>
      <c r="E59" s="196">
        <v>20605767.477464326</v>
      </c>
      <c r="F59" s="198"/>
      <c r="G59" s="198">
        <v>14554560.068488253</v>
      </c>
      <c r="H59" s="198"/>
      <c r="I59" s="198">
        <v>6051207.4089760641</v>
      </c>
      <c r="J59" s="220"/>
      <c r="K59" s="220"/>
      <c r="L59" s="220"/>
      <c r="M59" s="220"/>
      <c r="N59" s="220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</row>
    <row r="60" spans="1:55" s="43" customFormat="1" ht="15" customHeight="1">
      <c r="A60" s="102"/>
      <c r="B60" s="62" t="s">
        <v>497</v>
      </c>
      <c r="C60" s="102"/>
      <c r="D60" s="46"/>
      <c r="E60" s="196">
        <v>34937761.590315506</v>
      </c>
      <c r="F60" s="198"/>
      <c r="G60" s="198">
        <v>26586456.911587778</v>
      </c>
      <c r="H60" s="198"/>
      <c r="I60" s="198">
        <v>8351304.6787277255</v>
      </c>
      <c r="J60" s="220"/>
      <c r="K60" s="220"/>
      <c r="L60" s="220"/>
      <c r="M60" s="220"/>
      <c r="N60" s="220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</row>
    <row r="61" spans="1:55" s="43" customFormat="1" ht="15" customHeight="1">
      <c r="A61" s="102"/>
      <c r="B61" s="62" t="s">
        <v>498</v>
      </c>
      <c r="C61" s="102"/>
      <c r="D61" s="46"/>
      <c r="E61" s="196">
        <v>61242085.945885167</v>
      </c>
      <c r="F61" s="198"/>
      <c r="G61" s="198">
        <v>44977864.119762927</v>
      </c>
      <c r="H61" s="198"/>
      <c r="I61" s="198">
        <v>16264221.826122252</v>
      </c>
      <c r="J61" s="220"/>
      <c r="K61" s="220"/>
      <c r="L61" s="220"/>
      <c r="M61" s="220"/>
      <c r="N61" s="220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</row>
    <row r="62" spans="1:55" s="44" customFormat="1" ht="15" customHeight="1" thickBot="1">
      <c r="A62" s="104"/>
      <c r="B62" s="63" t="s">
        <v>435</v>
      </c>
      <c r="C62" s="104"/>
      <c r="D62" s="232"/>
      <c r="E62" s="200">
        <v>238226032.39443037</v>
      </c>
      <c r="F62" s="202"/>
      <c r="G62" s="202">
        <v>184218457.3031899</v>
      </c>
      <c r="H62" s="202"/>
      <c r="I62" s="202">
        <v>54007575.09124051</v>
      </c>
      <c r="J62" s="227"/>
      <c r="K62" s="220"/>
      <c r="L62" s="220"/>
      <c r="M62" s="220"/>
      <c r="N62" s="220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</row>
    <row r="63" spans="1:55" s="43" customFormat="1" ht="13.7" customHeight="1">
      <c r="B63" s="14"/>
      <c r="C63" s="14"/>
      <c r="D63" s="15"/>
      <c r="H63" s="44"/>
    </row>
    <row r="64" spans="1:55" ht="15">
      <c r="A64" s="206"/>
      <c r="B64" s="206"/>
      <c r="C64" s="206"/>
      <c r="D64" s="228"/>
    </row>
    <row r="65" spans="1:4" ht="15">
      <c r="A65" s="206"/>
      <c r="B65" s="206"/>
      <c r="C65" s="206"/>
      <c r="D65" s="228"/>
    </row>
    <row r="66" spans="1:4" ht="15">
      <c r="A66" s="206"/>
      <c r="B66" s="206"/>
      <c r="C66" s="206"/>
      <c r="D66" s="228"/>
    </row>
    <row r="67" spans="1:4" ht="15">
      <c r="A67" s="206"/>
      <c r="B67" s="206"/>
      <c r="C67" s="206"/>
      <c r="D67" s="228"/>
    </row>
    <row r="68" spans="1:4" ht="15">
      <c r="A68" s="206"/>
      <c r="B68" s="206"/>
      <c r="C68" s="206"/>
      <c r="D68" s="228"/>
    </row>
    <row r="69" spans="1:4" ht="15">
      <c r="A69" s="206"/>
      <c r="B69" s="206"/>
      <c r="C69" s="206"/>
      <c r="D69" s="228"/>
    </row>
    <row r="70" spans="1:4" ht="15">
      <c r="A70" s="206"/>
      <c r="B70" s="206"/>
      <c r="C70" s="206"/>
      <c r="D70" s="228"/>
    </row>
    <row r="71" spans="1:4" ht="15">
      <c r="A71" s="206"/>
      <c r="B71" s="206"/>
      <c r="C71" s="206"/>
      <c r="D71" s="228"/>
    </row>
    <row r="72" spans="1:4" ht="15">
      <c r="A72" s="206"/>
      <c r="B72" s="206"/>
      <c r="C72" s="206"/>
      <c r="D72" s="228"/>
    </row>
    <row r="73" spans="1:4" ht="15">
      <c r="A73" s="206"/>
      <c r="B73" s="206"/>
      <c r="C73" s="206"/>
      <c r="D73" s="228"/>
    </row>
    <row r="74" spans="1:4" ht="15">
      <c r="A74" s="206"/>
      <c r="B74" s="206"/>
      <c r="C74" s="206"/>
      <c r="D74" s="228"/>
    </row>
    <row r="75" spans="1:4" ht="15">
      <c r="A75" s="206"/>
      <c r="B75" s="206"/>
      <c r="C75" s="206"/>
      <c r="D75" s="228"/>
    </row>
    <row r="76" spans="1:4" ht="15">
      <c r="A76" s="206"/>
      <c r="B76" s="206"/>
      <c r="C76" s="206"/>
      <c r="D76" s="228"/>
    </row>
    <row r="77" spans="1:4" ht="15">
      <c r="A77" s="206"/>
      <c r="B77" s="206"/>
      <c r="C77" s="206"/>
      <c r="D77" s="228"/>
    </row>
    <row r="78" spans="1:4" ht="15">
      <c r="A78" s="206"/>
      <c r="B78" s="206"/>
      <c r="C78" s="206"/>
      <c r="D78" s="228"/>
    </row>
    <row r="79" spans="1:4" ht="15">
      <c r="A79" s="206"/>
      <c r="B79" s="206"/>
      <c r="C79" s="206"/>
      <c r="D79" s="228"/>
    </row>
    <row r="80" spans="1:4" ht="15">
      <c r="A80" s="206"/>
      <c r="B80" s="206"/>
      <c r="C80" s="206"/>
      <c r="D80" s="228"/>
    </row>
    <row r="81" spans="1:4" ht="15">
      <c r="A81" s="206"/>
      <c r="B81" s="206"/>
      <c r="C81" s="206"/>
      <c r="D81" s="228"/>
    </row>
    <row r="82" spans="1:4" ht="15">
      <c r="A82" s="206"/>
      <c r="B82" s="206"/>
      <c r="C82" s="206"/>
      <c r="D82" s="228"/>
    </row>
  </sheetData>
  <mergeCells count="25">
    <mergeCell ref="A52:C52"/>
    <mergeCell ref="A14:C14"/>
    <mergeCell ref="A15:C15"/>
    <mergeCell ref="A16:C16"/>
    <mergeCell ref="A17:C17"/>
    <mergeCell ref="A18:C18"/>
    <mergeCell ref="A19:C19"/>
    <mergeCell ref="A20:C20"/>
    <mergeCell ref="A21:C21"/>
    <mergeCell ref="A23:C23"/>
    <mergeCell ref="A30:C30"/>
    <mergeCell ref="A41:C41"/>
    <mergeCell ref="A22:C22"/>
    <mergeCell ref="A13:C13"/>
    <mergeCell ref="A3:C5"/>
    <mergeCell ref="E3:F5"/>
    <mergeCell ref="G3:H5"/>
    <mergeCell ref="I3:J5"/>
    <mergeCell ref="A6:C6"/>
    <mergeCell ref="A7:C7"/>
    <mergeCell ref="A8:C8"/>
    <mergeCell ref="A9:C9"/>
    <mergeCell ref="A10:C10"/>
    <mergeCell ref="A11:C11"/>
    <mergeCell ref="A12:C12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P46"/>
  <sheetViews>
    <sheetView view="pageBreakPreview" zoomScaleNormal="50" zoomScaleSheetLayoutView="75" workbookViewId="0">
      <selection activeCell="A33" sqref="A33:C33"/>
    </sheetView>
  </sheetViews>
  <sheetFormatPr defaultRowHeight="15.75"/>
  <cols>
    <col min="1" max="1" width="2.28515625" style="14" customWidth="1"/>
    <col min="2" max="2" width="18.7109375" style="14" customWidth="1"/>
    <col min="3" max="3" width="2.28515625" style="14" customWidth="1"/>
    <col min="4" max="4" width="1.7109375" style="15" customWidth="1"/>
    <col min="5" max="8" width="16.42578125" style="160" customWidth="1"/>
    <col min="9" max="9" width="9.140625" style="168"/>
    <col min="10" max="10" width="9.140625" style="160"/>
    <col min="11" max="11" width="19.140625" style="160" bestFit="1" customWidth="1"/>
    <col min="12" max="16384" width="9.140625" style="160"/>
  </cols>
  <sheetData>
    <row r="1" spans="1:16" s="159" customFormat="1" ht="35.1" customHeight="1">
      <c r="A1" s="234" t="s">
        <v>597</v>
      </c>
      <c r="B1" s="235"/>
      <c r="C1" s="235"/>
      <c r="D1" s="235"/>
      <c r="E1" s="235"/>
      <c r="F1" s="235"/>
      <c r="G1" s="235"/>
      <c r="H1" s="235"/>
      <c r="I1" s="236"/>
    </row>
    <row r="2" spans="1:16" ht="12.95" customHeight="1" thickBot="1">
      <c r="A2" s="160"/>
      <c r="B2" s="161"/>
      <c r="C2" s="161"/>
      <c r="D2" s="162"/>
      <c r="E2" s="163"/>
      <c r="F2" s="163"/>
      <c r="G2" s="163"/>
      <c r="H2" s="164" t="s">
        <v>56</v>
      </c>
    </row>
    <row r="3" spans="1:16" ht="48" customHeight="1">
      <c r="A3" s="1096" t="s">
        <v>25</v>
      </c>
      <c r="B3" s="1096"/>
      <c r="C3" s="1096"/>
      <c r="D3" s="237"/>
      <c r="E3" s="238" t="s">
        <v>57</v>
      </c>
      <c r="F3" s="238" t="s">
        <v>153</v>
      </c>
      <c r="G3" s="239" t="s">
        <v>154</v>
      </c>
      <c r="H3" s="239" t="s">
        <v>58</v>
      </c>
      <c r="P3" s="169"/>
    </row>
    <row r="4" spans="1:16" s="181" customFormat="1" ht="21.75" hidden="1" customHeight="1">
      <c r="A4" s="1196" t="s">
        <v>1039</v>
      </c>
      <c r="B4" s="1196"/>
      <c r="C4" s="1196"/>
      <c r="D4" s="2"/>
      <c r="E4" s="571">
        <v>1.9602959225249994</v>
      </c>
      <c r="F4" s="571">
        <v>0.77001926666893483</v>
      </c>
      <c r="G4" s="571">
        <v>1.237130923461875</v>
      </c>
      <c r="H4" s="240" t="s">
        <v>17</v>
      </c>
      <c r="I4" s="180"/>
    </row>
    <row r="5" spans="1:16" ht="18" hidden="1" customHeight="1">
      <c r="A5" s="1196" t="s">
        <v>1040</v>
      </c>
      <c r="B5" s="1196"/>
      <c r="C5" s="1196"/>
      <c r="D5" s="191"/>
      <c r="E5" s="185" t="s">
        <v>400</v>
      </c>
      <c r="F5" s="185" t="s">
        <v>400</v>
      </c>
      <c r="G5" s="185" t="s">
        <v>400</v>
      </c>
      <c r="H5" s="185" t="s">
        <v>400</v>
      </c>
    </row>
    <row r="6" spans="1:16" s="181" customFormat="1" ht="18" hidden="1" customHeight="1">
      <c r="A6" s="1196" t="s">
        <v>1041</v>
      </c>
      <c r="B6" s="1196"/>
      <c r="C6" s="1196"/>
      <c r="D6" s="2"/>
      <c r="E6" s="571">
        <v>1.7556884502747045</v>
      </c>
      <c r="F6" s="571">
        <v>0.6190344427905301</v>
      </c>
      <c r="G6" s="571">
        <v>0.98841458051385522</v>
      </c>
      <c r="H6" s="50">
        <v>242382.72354493401</v>
      </c>
      <c r="I6" s="180"/>
    </row>
    <row r="7" spans="1:16" s="181" customFormat="1" ht="18" hidden="1" customHeight="1">
      <c r="A7" s="1196" t="s">
        <v>1042</v>
      </c>
      <c r="B7" s="1196"/>
      <c r="C7" s="1196"/>
      <c r="D7" s="2"/>
      <c r="E7" s="571">
        <f>'7'!E7/'1'!$E$16</f>
        <v>1.7903003023495354</v>
      </c>
      <c r="F7" s="571">
        <f>'7'!F7/'1'!$E$16</f>
        <v>0.45493343047901391</v>
      </c>
      <c r="G7" s="571">
        <f>'7'!G7/'1'!$E$16</f>
        <v>0.90766577809754423</v>
      </c>
      <c r="H7" s="50">
        <f>'7'!H7/'1'!$E$16</f>
        <v>195017.4499397258</v>
      </c>
      <c r="I7" s="180"/>
    </row>
    <row r="8" spans="1:16" s="181" customFormat="1" ht="16.5" hidden="1" customHeight="1">
      <c r="A8" s="1196" t="s">
        <v>1043</v>
      </c>
      <c r="B8" s="1196"/>
      <c r="C8" s="1196"/>
      <c r="D8" s="2"/>
      <c r="E8" s="571">
        <v>1.3264877470571088</v>
      </c>
      <c r="F8" s="571">
        <v>0.50039397782420036</v>
      </c>
      <c r="G8" s="571">
        <v>0.78886326112355465</v>
      </c>
      <c r="H8" s="50">
        <v>120249.84879612485</v>
      </c>
      <c r="I8" s="180"/>
    </row>
    <row r="9" spans="1:16" s="181" customFormat="1" ht="15.75" hidden="1" customHeight="1">
      <c r="A9" s="1196" t="s">
        <v>1044</v>
      </c>
      <c r="B9" s="1196"/>
      <c r="C9" s="1196"/>
      <c r="D9" s="2"/>
      <c r="E9" s="589">
        <v>1.1875170155946051</v>
      </c>
      <c r="F9" s="589">
        <v>0.32240517615943071</v>
      </c>
      <c r="G9" s="589">
        <v>0.62506653662510037</v>
      </c>
      <c r="H9" s="301">
        <v>112364.36718815927</v>
      </c>
      <c r="I9" s="180"/>
    </row>
    <row r="10" spans="1:16" s="181" customFormat="1" ht="16.5" customHeight="1">
      <c r="A10" s="1196" t="s">
        <v>1045</v>
      </c>
      <c r="B10" s="1196"/>
      <c r="C10" s="1196"/>
      <c r="D10" s="2"/>
      <c r="E10" s="603" t="s">
        <v>830</v>
      </c>
      <c r="F10" s="603" t="s">
        <v>830</v>
      </c>
      <c r="G10" s="603" t="s">
        <v>830</v>
      </c>
      <c r="H10" s="310" t="s">
        <v>830</v>
      </c>
      <c r="I10" s="180"/>
    </row>
    <row r="11" spans="1:16" s="181" customFormat="1" ht="17.25" customHeight="1">
      <c r="A11" s="1196" t="s">
        <v>1046</v>
      </c>
      <c r="B11" s="1196"/>
      <c r="C11" s="1196"/>
      <c r="D11" s="2"/>
      <c r="E11" s="589">
        <v>1.8685059279820218</v>
      </c>
      <c r="F11" s="589">
        <v>0.60477775292735192</v>
      </c>
      <c r="G11" s="589">
        <v>1.1230042014681385</v>
      </c>
      <c r="H11" s="301">
        <v>123002.87034697519</v>
      </c>
      <c r="I11" s="180"/>
    </row>
    <row r="12" spans="1:16" s="181" customFormat="1" ht="16.5" customHeight="1">
      <c r="A12" s="1196" t="s">
        <v>1047</v>
      </c>
      <c r="B12" s="1196"/>
      <c r="C12" s="1196"/>
      <c r="D12" s="2"/>
      <c r="E12" s="589">
        <v>1.4206304378515611</v>
      </c>
      <c r="F12" s="589">
        <v>0.42696295507483889</v>
      </c>
      <c r="G12" s="589">
        <v>0.77901961609298742</v>
      </c>
      <c r="H12" s="301">
        <v>113547.6470753686</v>
      </c>
      <c r="I12" s="180"/>
    </row>
    <row r="13" spans="1:16" s="181" customFormat="1" ht="16.5" customHeight="1">
      <c r="A13" s="1196" t="s">
        <v>1048</v>
      </c>
      <c r="B13" s="1196"/>
      <c r="C13" s="1196"/>
      <c r="D13" s="2"/>
      <c r="E13" s="589">
        <v>1.3179145327714679</v>
      </c>
      <c r="F13" s="589">
        <v>0.42890637415454708</v>
      </c>
      <c r="G13" s="589">
        <v>0.81358131214309337</v>
      </c>
      <c r="H13" s="301">
        <v>115249.17618957856</v>
      </c>
      <c r="I13" s="180"/>
    </row>
    <row r="14" spans="1:16" s="181" customFormat="1" ht="16.5" customHeight="1">
      <c r="A14" s="1196" t="s">
        <v>1049</v>
      </c>
      <c r="B14" s="1196"/>
      <c r="C14" s="1196"/>
      <c r="D14" s="2"/>
      <c r="E14" s="589">
        <v>1.2073440905478836</v>
      </c>
      <c r="F14" s="589">
        <v>0.3902063414705142</v>
      </c>
      <c r="G14" s="589">
        <v>0.76282010082166318</v>
      </c>
      <c r="H14" s="301">
        <v>89008.849128179296</v>
      </c>
      <c r="I14" s="180"/>
    </row>
    <row r="15" spans="1:16" ht="18" customHeight="1">
      <c r="A15" s="1045" t="s">
        <v>65</v>
      </c>
      <c r="B15" s="1045"/>
      <c r="C15" s="1045"/>
      <c r="D15" s="2"/>
      <c r="E15" s="589"/>
      <c r="F15" s="589"/>
      <c r="G15" s="589"/>
      <c r="H15" s="301"/>
      <c r="K15" s="183"/>
    </row>
    <row r="16" spans="1:16" ht="18" customHeight="1">
      <c r="A16" s="102"/>
      <c r="B16" s="102" t="s">
        <v>66</v>
      </c>
      <c r="C16" s="102"/>
      <c r="D16" s="191"/>
      <c r="E16" s="639">
        <v>1.7284955585400705</v>
      </c>
      <c r="F16" s="639">
        <v>0.55781649537873401</v>
      </c>
      <c r="G16" s="639">
        <v>1.0890591786125394</v>
      </c>
      <c r="H16" s="640">
        <v>126532.33977228645</v>
      </c>
      <c r="K16" s="241"/>
    </row>
    <row r="17" spans="1:8" ht="18" customHeight="1">
      <c r="A17" s="102"/>
      <c r="B17" s="102" t="s">
        <v>27</v>
      </c>
      <c r="C17" s="102"/>
      <c r="D17" s="191"/>
      <c r="E17" s="639">
        <v>6.7872088517769796E-2</v>
      </c>
      <c r="F17" s="636">
        <v>2.3734999904154442E-2</v>
      </c>
      <c r="G17" s="639">
        <v>4.9514434538093934E-2</v>
      </c>
      <c r="H17" s="640">
        <v>6965.5860205716699</v>
      </c>
    </row>
    <row r="18" spans="1:8" ht="18" customHeight="1">
      <c r="A18" s="1045" t="s">
        <v>28</v>
      </c>
      <c r="B18" s="1045"/>
      <c r="C18" s="1045"/>
      <c r="D18" s="2"/>
      <c r="E18" s="639"/>
      <c r="F18" s="639"/>
      <c r="G18" s="639"/>
      <c r="H18" s="640"/>
    </row>
    <row r="19" spans="1:8" ht="18" customHeight="1">
      <c r="A19" s="102"/>
      <c r="B19" s="102" t="s">
        <v>83</v>
      </c>
      <c r="C19" s="102"/>
      <c r="D19" s="191"/>
      <c r="E19" s="639">
        <v>4.3408038285793653</v>
      </c>
      <c r="F19" s="639">
        <v>1.2695628644405446</v>
      </c>
      <c r="G19" s="639">
        <v>2.5988045420995189</v>
      </c>
      <c r="H19" s="640">
        <v>266113.24660995486</v>
      </c>
    </row>
    <row r="20" spans="1:8" ht="18" customHeight="1">
      <c r="A20" s="102"/>
      <c r="B20" s="102" t="s">
        <v>84</v>
      </c>
      <c r="C20" s="102"/>
      <c r="D20" s="191"/>
      <c r="E20" s="639">
        <v>0.9418002820958522</v>
      </c>
      <c r="F20" s="639">
        <v>0.33375396161146309</v>
      </c>
      <c r="G20" s="639">
        <v>0.68535701644726266</v>
      </c>
      <c r="H20" s="640">
        <v>123428.56267555481</v>
      </c>
    </row>
    <row r="21" spans="1:8" ht="18" customHeight="1">
      <c r="A21" s="102"/>
      <c r="B21" s="102" t="s">
        <v>85</v>
      </c>
      <c r="C21" s="102"/>
      <c r="D21" s="191"/>
      <c r="E21" s="639">
        <v>1.0216393166708302</v>
      </c>
      <c r="F21" s="639">
        <v>0.29812421341039752</v>
      </c>
      <c r="G21" s="639">
        <v>0.64429150850299044</v>
      </c>
      <c r="H21" s="640">
        <v>35207.500973514645</v>
      </c>
    </row>
    <row r="22" spans="1:8" ht="18" customHeight="1">
      <c r="A22" s="102"/>
      <c r="B22" s="102" t="s">
        <v>346</v>
      </c>
      <c r="C22" s="102"/>
      <c r="D22" s="191"/>
      <c r="E22" s="639">
        <v>8.0373190637435199E-2</v>
      </c>
      <c r="F22" s="639">
        <v>4.0131467016612722E-2</v>
      </c>
      <c r="G22" s="639">
        <v>6.5200746311633806E-2</v>
      </c>
      <c r="H22" s="640">
        <v>7032.7344554639731</v>
      </c>
    </row>
    <row r="23" spans="1:8" ht="18" customHeight="1">
      <c r="A23" s="102"/>
      <c r="B23" s="102" t="s">
        <v>345</v>
      </c>
      <c r="C23" s="102"/>
      <c r="D23" s="191"/>
      <c r="E23" s="639">
        <v>3.7031212121212111</v>
      </c>
      <c r="F23" s="639">
        <v>2.2982727272727272</v>
      </c>
      <c r="G23" s="639">
        <v>2.7789393939393938</v>
      </c>
      <c r="H23" s="640">
        <v>1126249.6212121211</v>
      </c>
    </row>
    <row r="24" spans="1:8" ht="18" customHeight="1">
      <c r="A24" s="1045" t="s">
        <v>29</v>
      </c>
      <c r="B24" s="1045"/>
      <c r="C24" s="1045"/>
      <c r="D24" s="2"/>
      <c r="E24" s="639"/>
      <c r="F24" s="639"/>
      <c r="G24" s="639"/>
      <c r="H24" s="640"/>
    </row>
    <row r="25" spans="1:8" ht="18" customHeight="1">
      <c r="A25" s="1059" t="s">
        <v>67</v>
      </c>
      <c r="B25" s="1059"/>
      <c r="C25" s="6"/>
      <c r="D25" s="2"/>
      <c r="E25" s="639">
        <v>1.1988889157920153</v>
      </c>
      <c r="F25" s="639">
        <v>0.3818518617131621</v>
      </c>
      <c r="G25" s="639">
        <v>0.75040233502062514</v>
      </c>
      <c r="H25" s="640">
        <v>90172.275434576004</v>
      </c>
    </row>
    <row r="26" spans="1:8" ht="18" customHeight="1">
      <c r="A26" s="7"/>
      <c r="B26" s="102" t="s">
        <v>30</v>
      </c>
      <c r="C26" s="7"/>
      <c r="D26" s="2"/>
      <c r="E26" s="639">
        <v>1.911487346544962</v>
      </c>
      <c r="F26" s="639">
        <v>0.66472471864333194</v>
      </c>
      <c r="G26" s="639">
        <v>1.2469484698077444</v>
      </c>
      <c r="H26" s="640">
        <v>123159.84453115985</v>
      </c>
    </row>
    <row r="27" spans="1:8" ht="18" customHeight="1">
      <c r="A27" s="190"/>
      <c r="B27" s="190" t="s">
        <v>939</v>
      </c>
      <c r="C27" s="190"/>
      <c r="D27" s="191"/>
      <c r="E27" s="639">
        <v>1.3645998836906901</v>
      </c>
      <c r="F27" s="639">
        <v>0.28432830107266788</v>
      </c>
      <c r="G27" s="639">
        <v>0.63119005528032113</v>
      </c>
      <c r="H27" s="640">
        <v>84207.764631200262</v>
      </c>
    </row>
    <row r="28" spans="1:8" ht="18" customHeight="1">
      <c r="A28" s="190"/>
      <c r="B28" s="190" t="s">
        <v>940</v>
      </c>
      <c r="C28" s="190"/>
      <c r="D28" s="191"/>
      <c r="E28" s="639">
        <v>4.2831192716498832</v>
      </c>
      <c r="F28" s="639">
        <v>1.6403105645971607</v>
      </c>
      <c r="G28" s="639">
        <v>2.897795518052861</v>
      </c>
      <c r="H28" s="640">
        <v>296562.10444990743</v>
      </c>
    </row>
    <row r="29" spans="1:8" ht="18" customHeight="1">
      <c r="A29" s="190"/>
      <c r="B29" s="190" t="s">
        <v>941</v>
      </c>
      <c r="C29" s="190"/>
      <c r="D29" s="191"/>
      <c r="E29" s="639">
        <v>2.1136579661395256</v>
      </c>
      <c r="F29" s="639">
        <v>0.82874252942601734</v>
      </c>
      <c r="G29" s="639">
        <v>1.5341869642848112</v>
      </c>
      <c r="H29" s="640">
        <v>123522.34328276092</v>
      </c>
    </row>
    <row r="30" spans="1:8" ht="18" customHeight="1">
      <c r="A30" s="190"/>
      <c r="B30" s="190" t="s">
        <v>942</v>
      </c>
      <c r="C30" s="190"/>
      <c r="D30" s="191"/>
      <c r="E30" s="639">
        <v>0.34674025324932745</v>
      </c>
      <c r="F30" s="639">
        <v>0.13275199614744315</v>
      </c>
      <c r="G30" s="639">
        <v>0.30281785845404113</v>
      </c>
      <c r="H30" s="640">
        <v>21691.129070327966</v>
      </c>
    </row>
    <row r="31" spans="1:8" ht="18" customHeight="1">
      <c r="A31" s="190"/>
      <c r="B31" s="102" t="s">
        <v>32</v>
      </c>
      <c r="C31" s="190"/>
      <c r="D31" s="191"/>
      <c r="E31" s="639">
        <v>1.2971533642108206</v>
      </c>
      <c r="F31" s="639">
        <v>0.40361576620388218</v>
      </c>
      <c r="G31" s="639">
        <v>0.73349989493961198</v>
      </c>
      <c r="H31" s="640">
        <v>105217.84794915673</v>
      </c>
    </row>
    <row r="32" spans="1:8" ht="18" customHeight="1">
      <c r="A32" s="190"/>
      <c r="B32" s="190" t="s">
        <v>943</v>
      </c>
      <c r="C32" s="190"/>
      <c r="D32" s="191"/>
      <c r="E32" s="639">
        <v>1.6719028724343195</v>
      </c>
      <c r="F32" s="639">
        <v>0.42956944634847205</v>
      </c>
      <c r="G32" s="639">
        <v>0.79813352243076063</v>
      </c>
      <c r="H32" s="640">
        <v>97019.328078525723</v>
      </c>
    </row>
    <row r="33" spans="1:8" ht="18" customHeight="1">
      <c r="A33" s="190"/>
      <c r="B33" s="190" t="s">
        <v>944</v>
      </c>
      <c r="C33" s="190"/>
      <c r="D33" s="191"/>
      <c r="E33" s="639">
        <v>0.96339941826078879</v>
      </c>
      <c r="F33" s="639">
        <v>0.38050127780536624</v>
      </c>
      <c r="G33" s="639">
        <v>0.67593683550159989</v>
      </c>
      <c r="H33" s="640">
        <v>112519.49424282195</v>
      </c>
    </row>
    <row r="34" spans="1:8" ht="18" customHeight="1">
      <c r="A34" s="190"/>
      <c r="B34" s="102" t="s">
        <v>33</v>
      </c>
      <c r="C34" s="190"/>
      <c r="D34" s="191"/>
      <c r="E34" s="639">
        <v>0.50802887216652737</v>
      </c>
      <c r="F34" s="639">
        <v>0.11282350813816965</v>
      </c>
      <c r="G34" s="639">
        <v>0.33868892886417484</v>
      </c>
      <c r="H34" s="640">
        <v>49784.399154349201</v>
      </c>
    </row>
    <row r="35" spans="1:8" ht="18" customHeight="1">
      <c r="A35" s="190"/>
      <c r="B35" s="190" t="s">
        <v>945</v>
      </c>
      <c r="C35" s="6"/>
      <c r="D35" s="2"/>
      <c r="E35" s="639">
        <v>1.337355862003355</v>
      </c>
      <c r="F35" s="639">
        <v>0.13462054249224883</v>
      </c>
      <c r="G35" s="639">
        <v>0.83212657701849191</v>
      </c>
      <c r="H35" s="640">
        <v>19974.181406541182</v>
      </c>
    </row>
    <row r="36" spans="1:8" ht="18" customHeight="1">
      <c r="A36" s="190"/>
      <c r="B36" s="190" t="s">
        <v>946</v>
      </c>
      <c r="C36" s="6"/>
      <c r="D36" s="2"/>
      <c r="E36" s="639">
        <v>0.24403614384324293</v>
      </c>
      <c r="F36" s="639">
        <v>0.11265614589953657</v>
      </c>
      <c r="G36" s="639">
        <v>0.17006337526429716</v>
      </c>
      <c r="H36" s="640">
        <v>72024.323256528703</v>
      </c>
    </row>
    <row r="37" spans="1:8" ht="18" customHeight="1">
      <c r="A37" s="190"/>
      <c r="B37" s="190" t="s">
        <v>947</v>
      </c>
      <c r="C37" s="6"/>
      <c r="D37" s="2"/>
      <c r="E37" s="639">
        <v>0.14275589545144357</v>
      </c>
      <c r="F37" s="639">
        <v>9.4976888974370344E-2</v>
      </c>
      <c r="G37" s="639">
        <v>0.13542744780228141</v>
      </c>
      <c r="H37" s="640">
        <v>47385.67794254997</v>
      </c>
    </row>
    <row r="38" spans="1:8" ht="18" customHeight="1">
      <c r="A38" s="190"/>
      <c r="B38" s="102" t="s">
        <v>35</v>
      </c>
      <c r="C38" s="6"/>
      <c r="D38" s="2"/>
      <c r="E38" s="639">
        <v>0.21907556902198069</v>
      </c>
      <c r="F38" s="636">
        <v>6.8543913057334593E-2</v>
      </c>
      <c r="G38" s="639">
        <v>0.16246060255930717</v>
      </c>
      <c r="H38" s="640">
        <v>32131.28846981415</v>
      </c>
    </row>
    <row r="39" spans="1:8" ht="18" customHeight="1">
      <c r="A39" s="1059" t="s">
        <v>36</v>
      </c>
      <c r="B39" s="1059"/>
      <c r="C39" s="6"/>
      <c r="D39" s="2"/>
      <c r="E39" s="639">
        <v>1.5886359446470146</v>
      </c>
      <c r="F39" s="639">
        <v>0.76695728615132375</v>
      </c>
      <c r="G39" s="639">
        <v>1.3228076921793377</v>
      </c>
      <c r="H39" s="640">
        <v>36543.348853817093</v>
      </c>
    </row>
    <row r="40" spans="1:8" ht="18" customHeight="1">
      <c r="A40" s="1045" t="s">
        <v>166</v>
      </c>
      <c r="B40" s="1045"/>
      <c r="C40" s="1045"/>
      <c r="D40" s="191"/>
      <c r="E40" s="639"/>
      <c r="F40" s="639"/>
      <c r="G40" s="639"/>
      <c r="H40" s="640"/>
    </row>
    <row r="41" spans="1:8" ht="18" customHeight="1">
      <c r="A41" s="1059" t="s">
        <v>37</v>
      </c>
      <c r="B41" s="1059" t="s">
        <v>37</v>
      </c>
      <c r="C41" s="106"/>
      <c r="D41" s="191"/>
      <c r="E41" s="639">
        <v>1.5029353374811563</v>
      </c>
      <c r="F41" s="639">
        <v>0.37414180465033886</v>
      </c>
      <c r="G41" s="639">
        <v>0.88410131749903154</v>
      </c>
      <c r="H41" s="640">
        <v>102719.284526502</v>
      </c>
    </row>
    <row r="42" spans="1:8" ht="18" customHeight="1">
      <c r="A42" s="102"/>
      <c r="B42" s="102" t="s">
        <v>38</v>
      </c>
      <c r="C42" s="102"/>
      <c r="D42" s="191"/>
      <c r="E42" s="639">
        <v>0.91624560540893873</v>
      </c>
      <c r="F42" s="639">
        <v>0.31151155274147979</v>
      </c>
      <c r="G42" s="639">
        <v>0.56102294424770738</v>
      </c>
      <c r="H42" s="640">
        <v>59033.729686225037</v>
      </c>
    </row>
    <row r="43" spans="1:8" ht="18" customHeight="1">
      <c r="A43" s="102"/>
      <c r="B43" s="102" t="s">
        <v>39</v>
      </c>
      <c r="C43" s="102"/>
      <c r="D43" s="191"/>
      <c r="E43" s="639">
        <v>1.4089754303413955</v>
      </c>
      <c r="F43" s="639">
        <v>0.43382038656072353</v>
      </c>
      <c r="G43" s="639">
        <v>0.74043846695730831</v>
      </c>
      <c r="H43" s="640">
        <v>134868.09459473487</v>
      </c>
    </row>
    <row r="44" spans="1:8" ht="18" customHeight="1">
      <c r="A44" s="102"/>
      <c r="B44" s="102" t="s">
        <v>40</v>
      </c>
      <c r="C44" s="102"/>
      <c r="D44" s="191"/>
      <c r="E44" s="639">
        <v>4.2799030898383901</v>
      </c>
      <c r="F44" s="639">
        <v>0.55311640500194714</v>
      </c>
      <c r="G44" s="639">
        <v>2.5682254746015376</v>
      </c>
      <c r="H44" s="640">
        <v>243528.75752427586</v>
      </c>
    </row>
    <row r="45" spans="1:8" ht="18" customHeight="1" thickBot="1">
      <c r="A45" s="1060" t="s">
        <v>41</v>
      </c>
      <c r="B45" s="1060"/>
      <c r="C45" s="104"/>
      <c r="D45" s="242"/>
      <c r="E45" s="613">
        <v>1.0332659775964106</v>
      </c>
      <c r="F45" s="613">
        <v>0.39966698783304777</v>
      </c>
      <c r="G45" s="613">
        <v>0.69139577566084243</v>
      </c>
      <c r="H45" s="641">
        <v>80934.568354832139</v>
      </c>
    </row>
    <row r="46" spans="1:8">
      <c r="A46" s="160"/>
    </row>
  </sheetData>
  <mergeCells count="20">
    <mergeCell ref="A41:B41"/>
    <mergeCell ref="A45:B45"/>
    <mergeCell ref="A5:C5"/>
    <mergeCell ref="A8:C8"/>
    <mergeCell ref="A40:C40"/>
    <mergeCell ref="A7:C7"/>
    <mergeCell ref="A39:B39"/>
    <mergeCell ref="A25:B25"/>
    <mergeCell ref="A13:C13"/>
    <mergeCell ref="A3:C3"/>
    <mergeCell ref="A15:C15"/>
    <mergeCell ref="A18:C18"/>
    <mergeCell ref="A24:C24"/>
    <mergeCell ref="A4:C4"/>
    <mergeCell ref="A6:C6"/>
    <mergeCell ref="A9:C9"/>
    <mergeCell ref="A11:C11"/>
    <mergeCell ref="A10:C10"/>
    <mergeCell ref="A12:C12"/>
    <mergeCell ref="A14:C14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P63"/>
  <sheetViews>
    <sheetView view="pageBreakPreview" zoomScaleNormal="50" zoomScaleSheetLayoutView="75" workbookViewId="0">
      <selection activeCell="A33" sqref="A33:C33"/>
    </sheetView>
  </sheetViews>
  <sheetFormatPr defaultRowHeight="15.75"/>
  <cols>
    <col min="1" max="1" width="2.28515625" style="14" customWidth="1"/>
    <col min="2" max="2" width="18.7109375" style="14" customWidth="1"/>
    <col min="3" max="3" width="2.28515625" style="14" customWidth="1"/>
    <col min="4" max="4" width="1.7109375" style="15" customWidth="1"/>
    <col min="5" max="8" width="16.42578125" style="160" customWidth="1"/>
    <col min="9" max="16384" width="9.140625" style="160"/>
  </cols>
  <sheetData>
    <row r="1" spans="1:16" s="159" customFormat="1" ht="35.1" customHeight="1">
      <c r="A1" s="234" t="s">
        <v>598</v>
      </c>
      <c r="B1" s="234"/>
      <c r="C1" s="234"/>
      <c r="D1" s="234"/>
      <c r="E1" s="234"/>
      <c r="F1" s="234"/>
      <c r="G1" s="234"/>
      <c r="H1" s="234"/>
    </row>
    <row r="2" spans="1:16" ht="12.95" customHeight="1" thickBot="1">
      <c r="A2" s="160"/>
      <c r="B2" s="161"/>
      <c r="C2" s="161"/>
      <c r="D2" s="162"/>
      <c r="E2" s="163"/>
      <c r="F2" s="163"/>
      <c r="G2" s="163"/>
      <c r="H2" s="164" t="s">
        <v>56</v>
      </c>
    </row>
    <row r="3" spans="1:16" ht="48" customHeight="1">
      <c r="A3" s="1096" t="s">
        <v>2</v>
      </c>
      <c r="B3" s="1096"/>
      <c r="C3" s="1096"/>
      <c r="D3" s="243"/>
      <c r="E3" s="238" t="s">
        <v>57</v>
      </c>
      <c r="F3" s="238" t="s">
        <v>153</v>
      </c>
      <c r="G3" s="239" t="s">
        <v>154</v>
      </c>
      <c r="H3" s="239" t="s">
        <v>58</v>
      </c>
      <c r="P3" s="169"/>
    </row>
    <row r="4" spans="1:16" s="181" customFormat="1" ht="15.6" hidden="1" customHeight="1">
      <c r="A4" s="1212" t="s">
        <v>1028</v>
      </c>
      <c r="B4" s="1212"/>
      <c r="C4" s="1212"/>
      <c r="D4" s="177"/>
      <c r="E4" s="642">
        <v>1.9602959225249994</v>
      </c>
      <c r="F4" s="571">
        <v>0.77001926666893483</v>
      </c>
      <c r="G4" s="571">
        <v>1.237130923461875</v>
      </c>
      <c r="H4" s="185" t="s">
        <v>17</v>
      </c>
    </row>
    <row r="5" spans="1:16" ht="15.6" hidden="1" customHeight="1">
      <c r="A5" s="1196" t="s">
        <v>1029</v>
      </c>
      <c r="B5" s="1196"/>
      <c r="C5" s="1196"/>
      <c r="D5" s="191"/>
      <c r="E5" s="185" t="s">
        <v>400</v>
      </c>
      <c r="F5" s="185" t="s">
        <v>400</v>
      </c>
      <c r="G5" s="185" t="s">
        <v>400</v>
      </c>
      <c r="H5" s="185" t="s">
        <v>400</v>
      </c>
    </row>
    <row r="6" spans="1:16" s="181" customFormat="1" ht="15.6" hidden="1" customHeight="1">
      <c r="A6" s="1196" t="s">
        <v>1030</v>
      </c>
      <c r="B6" s="1196"/>
      <c r="C6" s="1196"/>
      <c r="D6" s="177"/>
      <c r="E6" s="643">
        <v>1.7556884502747045</v>
      </c>
      <c r="F6" s="566">
        <v>0.6190344427905301</v>
      </c>
      <c r="G6" s="571">
        <v>0.98841458051385522</v>
      </c>
      <c r="H6" s="50">
        <v>242382.72354493401</v>
      </c>
    </row>
    <row r="7" spans="1:16" s="181" customFormat="1" ht="15.6" hidden="1" customHeight="1">
      <c r="A7" s="1196" t="s">
        <v>1031</v>
      </c>
      <c r="B7" s="1196"/>
      <c r="C7" s="1196"/>
      <c r="D7" s="177"/>
      <c r="E7" s="643">
        <v>1.7903003023495354</v>
      </c>
      <c r="F7" s="566">
        <v>0.45493343047901391</v>
      </c>
      <c r="G7" s="571">
        <v>0.90766577809754423</v>
      </c>
      <c r="H7" s="50">
        <v>195017.4499397258</v>
      </c>
    </row>
    <row r="8" spans="1:16" s="181" customFormat="1" ht="16.5" hidden="1" customHeight="1">
      <c r="A8" s="1196" t="s">
        <v>1032</v>
      </c>
      <c r="B8" s="1196"/>
      <c r="C8" s="1196"/>
      <c r="D8" s="2"/>
      <c r="E8" s="571">
        <v>1.3264877470571088</v>
      </c>
      <c r="F8" s="571">
        <v>0.50039397782420036</v>
      </c>
      <c r="G8" s="571">
        <v>0.78886326112355465</v>
      </c>
      <c r="H8" s="50">
        <v>120249.84879612485</v>
      </c>
    </row>
    <row r="9" spans="1:16" s="181" customFormat="1" ht="18" hidden="1" customHeight="1">
      <c r="A9" s="1196" t="s">
        <v>1033</v>
      </c>
      <c r="B9" s="1196"/>
      <c r="C9" s="1196"/>
      <c r="D9" s="2"/>
      <c r="E9" s="589">
        <v>1.1875170155946051</v>
      </c>
      <c r="F9" s="589">
        <v>0.32240517615943071</v>
      </c>
      <c r="G9" s="589">
        <v>0.62506653662510037</v>
      </c>
      <c r="H9" s="301">
        <v>112364.36718815927</v>
      </c>
    </row>
    <row r="10" spans="1:16" s="181" customFormat="1" ht="12" customHeight="1">
      <c r="A10" s="1196" t="s">
        <v>1034</v>
      </c>
      <c r="B10" s="1196"/>
      <c r="C10" s="1196"/>
      <c r="D10" s="2"/>
      <c r="E10" s="603" t="s">
        <v>830</v>
      </c>
      <c r="F10" s="603" t="s">
        <v>830</v>
      </c>
      <c r="G10" s="603" t="s">
        <v>830</v>
      </c>
      <c r="H10" s="310" t="s">
        <v>830</v>
      </c>
      <c r="I10" s="180"/>
    </row>
    <row r="11" spans="1:16" s="181" customFormat="1" ht="12" customHeight="1">
      <c r="A11" s="1196" t="s">
        <v>1035</v>
      </c>
      <c r="B11" s="1196"/>
      <c r="C11" s="1196"/>
      <c r="D11" s="2"/>
      <c r="E11" s="589">
        <v>1.8685059279820218</v>
      </c>
      <c r="F11" s="589">
        <v>0.60477775292735192</v>
      </c>
      <c r="G11" s="589">
        <v>1.1230042014681385</v>
      </c>
      <c r="H11" s="301">
        <v>123002.87034697519</v>
      </c>
      <c r="I11" s="180"/>
    </row>
    <row r="12" spans="1:16" s="181" customFormat="1" ht="12" customHeight="1">
      <c r="A12" s="1196" t="s">
        <v>1036</v>
      </c>
      <c r="B12" s="1196"/>
      <c r="C12" s="1196"/>
      <c r="D12" s="2"/>
      <c r="E12" s="589">
        <v>1.4206304378515611</v>
      </c>
      <c r="F12" s="589">
        <v>0.42696295507483889</v>
      </c>
      <c r="G12" s="589">
        <v>0.77901961609298742</v>
      </c>
      <c r="H12" s="301">
        <v>113547.6470753686</v>
      </c>
      <c r="I12" s="180"/>
    </row>
    <row r="13" spans="1:16" s="181" customFormat="1" ht="12" customHeight="1">
      <c r="A13" s="1196" t="s">
        <v>1037</v>
      </c>
      <c r="B13" s="1196"/>
      <c r="C13" s="1196"/>
      <c r="D13" s="2"/>
      <c r="E13" s="589">
        <v>1.3179145327714679</v>
      </c>
      <c r="F13" s="589">
        <v>0.42890637415454708</v>
      </c>
      <c r="G13" s="589">
        <v>0.81358131214309337</v>
      </c>
      <c r="H13" s="301">
        <v>115249.17618957856</v>
      </c>
      <c r="I13" s="180"/>
    </row>
    <row r="14" spans="1:16" s="181" customFormat="1" ht="16.5" customHeight="1">
      <c r="A14" s="1196" t="s">
        <v>1038</v>
      </c>
      <c r="B14" s="1196"/>
      <c r="C14" s="1196"/>
      <c r="D14" s="2"/>
      <c r="E14" s="589">
        <v>1.2073440905478836</v>
      </c>
      <c r="F14" s="589">
        <v>0.3902063414705142</v>
      </c>
      <c r="G14" s="589">
        <v>0.76282010082166318</v>
      </c>
      <c r="H14" s="301">
        <v>89008.849128179296</v>
      </c>
      <c r="I14" s="180"/>
    </row>
    <row r="15" spans="1:16" ht="15.6" customHeight="1">
      <c r="A15" s="1045" t="s">
        <v>19</v>
      </c>
      <c r="B15" s="1045"/>
      <c r="C15" s="1045"/>
      <c r="D15" s="177"/>
      <c r="E15" s="602"/>
      <c r="F15" s="606"/>
      <c r="G15" s="606"/>
      <c r="H15" s="453"/>
    </row>
    <row r="16" spans="1:16" ht="15.6" customHeight="1">
      <c r="A16" s="102"/>
      <c r="B16" s="190" t="s">
        <v>932</v>
      </c>
      <c r="C16" s="102"/>
      <c r="D16" s="244"/>
      <c r="E16" s="609">
        <v>0.5681856825221554</v>
      </c>
      <c r="F16" s="610">
        <v>0.1881035724345525</v>
      </c>
      <c r="G16" s="610">
        <v>0.35708402915411758</v>
      </c>
      <c r="H16" s="304">
        <v>25915.000296563478</v>
      </c>
    </row>
    <row r="17" spans="1:8" ht="15.6" customHeight="1">
      <c r="A17" s="102"/>
      <c r="B17" s="190" t="s">
        <v>933</v>
      </c>
      <c r="C17" s="102"/>
      <c r="D17" s="244"/>
      <c r="E17" s="609">
        <v>1.6837203868371025</v>
      </c>
      <c r="F17" s="610">
        <v>0.53590286426484635</v>
      </c>
      <c r="G17" s="610">
        <v>1.2213812891719813</v>
      </c>
      <c r="H17" s="304">
        <v>98041.696473351039</v>
      </c>
    </row>
    <row r="18" spans="1:8" ht="15.6" customHeight="1">
      <c r="A18" s="102"/>
      <c r="B18" s="190" t="s">
        <v>934</v>
      </c>
      <c r="C18" s="102"/>
      <c r="D18" s="244"/>
      <c r="E18" s="609">
        <v>3.4900678111677483</v>
      </c>
      <c r="F18" s="610">
        <v>0.93039328776652086</v>
      </c>
      <c r="G18" s="610">
        <v>1.7380132303840234</v>
      </c>
      <c r="H18" s="304">
        <v>445969.86377209512</v>
      </c>
    </row>
    <row r="19" spans="1:8" ht="15.6" customHeight="1">
      <c r="A19" s="102"/>
      <c r="B19" s="190" t="s">
        <v>935</v>
      </c>
      <c r="C19" s="102"/>
      <c r="D19" s="244"/>
      <c r="E19" s="609">
        <v>14.957096458690833</v>
      </c>
      <c r="F19" s="610">
        <v>2.6686773153741119</v>
      </c>
      <c r="G19" s="610">
        <v>9.007991057919428</v>
      </c>
      <c r="H19" s="304">
        <v>517474.10863125988</v>
      </c>
    </row>
    <row r="20" spans="1:8" ht="15.6" customHeight="1">
      <c r="A20" s="102"/>
      <c r="B20" s="190" t="s">
        <v>936</v>
      </c>
      <c r="C20" s="102"/>
      <c r="D20" s="244"/>
      <c r="E20" s="609">
        <v>14.659342100947825</v>
      </c>
      <c r="F20" s="610">
        <v>8.1444360631005885</v>
      </c>
      <c r="G20" s="610">
        <v>10.767111606703621</v>
      </c>
      <c r="H20" s="304">
        <v>2889894.2337083071</v>
      </c>
    </row>
    <row r="21" spans="1:8" ht="15.6" customHeight="1">
      <c r="A21" s="102"/>
      <c r="B21" s="190" t="s">
        <v>937</v>
      </c>
      <c r="C21" s="102"/>
      <c r="D21" s="244"/>
      <c r="E21" s="609">
        <v>38.368421052631582</v>
      </c>
      <c r="F21" s="610">
        <v>31.157894736842106</v>
      </c>
      <c r="G21" s="610">
        <v>34.94736842105263</v>
      </c>
      <c r="H21" s="304">
        <v>4835506.6315789474</v>
      </c>
    </row>
    <row r="22" spans="1:8" ht="15.6" customHeight="1">
      <c r="A22" s="1045" t="s">
        <v>20</v>
      </c>
      <c r="B22" s="1045"/>
      <c r="C22" s="1045"/>
      <c r="D22" s="2"/>
      <c r="E22" s="609"/>
      <c r="F22" s="610"/>
      <c r="G22" s="610"/>
      <c r="H22" s="304"/>
    </row>
    <row r="23" spans="1:8" ht="15.6" customHeight="1">
      <c r="A23" s="102"/>
      <c r="B23" s="62" t="s">
        <v>490</v>
      </c>
      <c r="C23" s="102"/>
      <c r="D23" s="191"/>
      <c r="E23" s="609">
        <v>0.21539061434250958</v>
      </c>
      <c r="F23" s="610">
        <v>9.218562584832056E-2</v>
      </c>
      <c r="G23" s="610">
        <v>0.13428890726790782</v>
      </c>
      <c r="H23" s="304">
        <v>13750.151725402049</v>
      </c>
    </row>
    <row r="24" spans="1:8" ht="15.6" customHeight="1">
      <c r="A24" s="102"/>
      <c r="B24" s="62" t="s">
        <v>491</v>
      </c>
      <c r="C24" s="102"/>
      <c r="D24" s="191"/>
      <c r="E24" s="609">
        <v>1.7116757165132654</v>
      </c>
      <c r="F24" s="610">
        <v>0.68968224308402137</v>
      </c>
      <c r="G24" s="610">
        <v>1.3568433257064207</v>
      </c>
      <c r="H24" s="304">
        <v>39750.667995896591</v>
      </c>
    </row>
    <row r="25" spans="1:8" ht="15.6" customHeight="1">
      <c r="A25" s="190"/>
      <c r="B25" s="62" t="s">
        <v>492</v>
      </c>
      <c r="C25" s="190"/>
      <c r="D25" s="191"/>
      <c r="E25" s="609">
        <v>0.78714183426151452</v>
      </c>
      <c r="F25" s="610">
        <v>0.19110673814117501</v>
      </c>
      <c r="G25" s="610">
        <v>0.3788966491405919</v>
      </c>
      <c r="H25" s="304">
        <v>45928.053285569556</v>
      </c>
    </row>
    <row r="26" spans="1:8" ht="15.6" customHeight="1">
      <c r="A26" s="190"/>
      <c r="B26" s="62" t="s">
        <v>493</v>
      </c>
      <c r="C26" s="190"/>
      <c r="D26" s="191"/>
      <c r="E26" s="609">
        <v>1.3906379496966954</v>
      </c>
      <c r="F26" s="610">
        <v>0.55591723399088777</v>
      </c>
      <c r="G26" s="610">
        <v>0.97212009229706009</v>
      </c>
      <c r="H26" s="304">
        <v>85461.396076095378</v>
      </c>
    </row>
    <row r="27" spans="1:8" ht="15.6" customHeight="1">
      <c r="A27" s="190"/>
      <c r="B27" s="62" t="s">
        <v>494</v>
      </c>
      <c r="C27" s="190"/>
      <c r="D27" s="191"/>
      <c r="E27" s="609">
        <v>1.8839225478106847</v>
      </c>
      <c r="F27" s="610">
        <v>0.72357089940539565</v>
      </c>
      <c r="G27" s="610">
        <v>1.3041034090531147</v>
      </c>
      <c r="H27" s="304">
        <v>316139.97728226962</v>
      </c>
    </row>
    <row r="28" spans="1:8" ht="15.6" customHeight="1">
      <c r="A28" s="190"/>
      <c r="B28" s="62" t="s">
        <v>495</v>
      </c>
      <c r="C28" s="190"/>
      <c r="D28" s="191"/>
      <c r="E28" s="609">
        <v>6.1824725514430288</v>
      </c>
      <c r="F28" s="610">
        <v>1.1705440611821005</v>
      </c>
      <c r="G28" s="610">
        <v>3.5813994479276459</v>
      </c>
      <c r="H28" s="304">
        <v>290115.12089473166</v>
      </c>
    </row>
    <row r="29" spans="1:8" ht="15.6" customHeight="1">
      <c r="A29" s="190"/>
      <c r="B29" s="62" t="s">
        <v>496</v>
      </c>
      <c r="C29" s="190"/>
      <c r="D29" s="191"/>
      <c r="E29" s="609">
        <v>5.8431138253094881</v>
      </c>
      <c r="F29" s="610">
        <v>1.9716737562660636</v>
      </c>
      <c r="G29" s="610">
        <v>2.5609787563639723</v>
      </c>
      <c r="H29" s="304">
        <v>459160.13140006538</v>
      </c>
    </row>
    <row r="30" spans="1:8" ht="15.6" customHeight="1">
      <c r="A30" s="190"/>
      <c r="B30" s="62" t="s">
        <v>497</v>
      </c>
      <c r="C30" s="190"/>
      <c r="D30" s="191"/>
      <c r="E30" s="609">
        <v>15.688578638249535</v>
      </c>
      <c r="F30" s="610">
        <v>1.9869395010776236</v>
      </c>
      <c r="G30" s="610">
        <v>7.4046620810557169</v>
      </c>
      <c r="H30" s="304">
        <v>712868.28551047063</v>
      </c>
    </row>
    <row r="31" spans="1:8" ht="15.6" customHeight="1">
      <c r="A31" s="190"/>
      <c r="B31" s="62" t="s">
        <v>498</v>
      </c>
      <c r="C31" s="190"/>
      <c r="D31" s="191"/>
      <c r="E31" s="609">
        <v>9.7179487179487172</v>
      </c>
      <c r="F31" s="610">
        <v>6.5128205128205128</v>
      </c>
      <c r="G31" s="610">
        <v>7.9487179487179489</v>
      </c>
      <c r="H31" s="304">
        <v>4297912.025641026</v>
      </c>
    </row>
    <row r="32" spans="1:8" ht="15.6" customHeight="1">
      <c r="A32" s="190"/>
      <c r="B32" s="62" t="s">
        <v>435</v>
      </c>
      <c r="C32" s="190"/>
      <c r="D32" s="191"/>
      <c r="E32" s="609">
        <v>8.3125</v>
      </c>
      <c r="F32" s="610">
        <v>5.8125</v>
      </c>
      <c r="G32" s="610">
        <v>7.75</v>
      </c>
      <c r="H32" s="304">
        <v>4665924.5</v>
      </c>
    </row>
    <row r="33" spans="1:8" ht="15.6" customHeight="1">
      <c r="A33" s="1045" t="s">
        <v>21</v>
      </c>
      <c r="B33" s="1045"/>
      <c r="C33" s="1045"/>
      <c r="D33" s="191"/>
      <c r="E33" s="609"/>
      <c r="F33" s="610"/>
      <c r="G33" s="610"/>
      <c r="H33" s="304"/>
    </row>
    <row r="34" spans="1:8" ht="15.6" customHeight="1">
      <c r="A34" s="190"/>
      <c r="B34" s="62" t="s">
        <v>490</v>
      </c>
      <c r="C34" s="190"/>
      <c r="D34" s="191"/>
      <c r="E34" s="609">
        <v>0.2177602474165489</v>
      </c>
      <c r="F34" s="610">
        <v>0.10686630370893978</v>
      </c>
      <c r="G34" s="610">
        <v>0.14296285107003326</v>
      </c>
      <c r="H34" s="304">
        <v>8020.2397237499417</v>
      </c>
    </row>
    <row r="35" spans="1:8" ht="15.6" customHeight="1">
      <c r="A35" s="190"/>
      <c r="B35" s="62" t="s">
        <v>491</v>
      </c>
      <c r="C35" s="190"/>
      <c r="D35" s="191"/>
      <c r="E35" s="609">
        <v>1.6244664216454581</v>
      </c>
      <c r="F35" s="610">
        <v>0.51340202973879534</v>
      </c>
      <c r="G35" s="610">
        <v>1.02550321511872</v>
      </c>
      <c r="H35" s="304">
        <v>31438.249632585335</v>
      </c>
    </row>
    <row r="36" spans="1:8" ht="15.6" customHeight="1">
      <c r="A36" s="190"/>
      <c r="B36" s="62" t="s">
        <v>492</v>
      </c>
      <c r="C36" s="190"/>
      <c r="D36" s="191"/>
      <c r="E36" s="609">
        <v>0.63150701068222248</v>
      </c>
      <c r="F36" s="610">
        <v>0.21790079842873183</v>
      </c>
      <c r="G36" s="610">
        <v>0.46105746945366771</v>
      </c>
      <c r="H36" s="304">
        <v>56741.81835824062</v>
      </c>
    </row>
    <row r="37" spans="1:8" ht="15.6" customHeight="1">
      <c r="A37" s="102"/>
      <c r="B37" s="62" t="s">
        <v>493</v>
      </c>
      <c r="C37" s="102"/>
      <c r="D37" s="191"/>
      <c r="E37" s="609">
        <v>1.5521613904786513</v>
      </c>
      <c r="F37" s="610">
        <v>0.52270484933383432</v>
      </c>
      <c r="G37" s="610">
        <v>1.0135623081857317</v>
      </c>
      <c r="H37" s="304">
        <v>167042.63967312119</v>
      </c>
    </row>
    <row r="38" spans="1:8" ht="15.6" customHeight="1">
      <c r="A38" s="102"/>
      <c r="B38" s="62" t="s">
        <v>494</v>
      </c>
      <c r="C38" s="102"/>
      <c r="D38" s="191"/>
      <c r="E38" s="609">
        <v>1.3184253939379751</v>
      </c>
      <c r="F38" s="610">
        <v>0.63890441428320199</v>
      </c>
      <c r="G38" s="610">
        <v>0.96049267700941676</v>
      </c>
      <c r="H38" s="304">
        <v>126828.96839539525</v>
      </c>
    </row>
    <row r="39" spans="1:8" ht="15.6" customHeight="1">
      <c r="A39" s="102"/>
      <c r="B39" s="62" t="s">
        <v>495</v>
      </c>
      <c r="C39" s="102"/>
      <c r="D39" s="191"/>
      <c r="E39" s="609">
        <v>7.7189301694596404</v>
      </c>
      <c r="F39" s="610">
        <v>1.6869203553962251</v>
      </c>
      <c r="G39" s="610">
        <v>4.3854497338519876</v>
      </c>
      <c r="H39" s="304">
        <v>307174.34227941872</v>
      </c>
    </row>
    <row r="40" spans="1:8" ht="15.6" customHeight="1">
      <c r="A40" s="102"/>
      <c r="B40" s="62" t="s">
        <v>496</v>
      </c>
      <c r="C40" s="102"/>
      <c r="D40" s="191"/>
      <c r="E40" s="609">
        <v>2.9274009713852354</v>
      </c>
      <c r="F40" s="610">
        <v>1.6880474344681753</v>
      </c>
      <c r="G40" s="610">
        <v>2.0801100641964854</v>
      </c>
      <c r="H40" s="304">
        <v>427012.17541875178</v>
      </c>
    </row>
    <row r="41" spans="1:8" ht="15.6" customHeight="1">
      <c r="A41" s="102"/>
      <c r="B41" s="62" t="s">
        <v>497</v>
      </c>
      <c r="C41" s="102"/>
      <c r="D41" s="191"/>
      <c r="E41" s="609">
        <v>14.759227761859545</v>
      </c>
      <c r="F41" s="610">
        <v>1.9119709948708312</v>
      </c>
      <c r="G41" s="610">
        <v>6.959809210074261</v>
      </c>
      <c r="H41" s="304">
        <v>737257.29737707274</v>
      </c>
    </row>
    <row r="42" spans="1:8" ht="15.6" customHeight="1">
      <c r="A42" s="102"/>
      <c r="B42" s="62" t="s">
        <v>498</v>
      </c>
      <c r="C42" s="102"/>
      <c r="D42" s="191"/>
      <c r="E42" s="609">
        <v>8.4222222222222225</v>
      </c>
      <c r="F42" s="610">
        <v>5.6444444444444448</v>
      </c>
      <c r="G42" s="610">
        <v>6.8888888888888893</v>
      </c>
      <c r="H42" s="304">
        <v>3724857.0888888887</v>
      </c>
    </row>
    <row r="43" spans="1:8" ht="15.6" customHeight="1">
      <c r="A43" s="102"/>
      <c r="B43" s="62" t="s">
        <v>435</v>
      </c>
      <c r="C43" s="102"/>
      <c r="D43" s="191"/>
      <c r="E43" s="609">
        <v>8.8666666666666671</v>
      </c>
      <c r="F43" s="610">
        <v>6.2</v>
      </c>
      <c r="G43" s="610">
        <v>8.2666666666666675</v>
      </c>
      <c r="H43" s="304">
        <v>4976986.1333333338</v>
      </c>
    </row>
    <row r="44" spans="1:8" ht="15.6" customHeight="1">
      <c r="A44" s="1045" t="s">
        <v>22</v>
      </c>
      <c r="B44" s="1045"/>
      <c r="C44" s="1045"/>
      <c r="D44" s="2"/>
      <c r="E44" s="609"/>
      <c r="F44" s="610"/>
      <c r="G44" s="610"/>
      <c r="H44" s="304"/>
    </row>
    <row r="45" spans="1:8" ht="15.6" customHeight="1">
      <c r="A45" s="168"/>
      <c r="B45" s="62" t="s">
        <v>490</v>
      </c>
      <c r="C45" s="168"/>
      <c r="D45" s="192"/>
      <c r="E45" s="609">
        <v>7.2508918559377938E-2</v>
      </c>
      <c r="F45" s="610">
        <v>1.9371665725422874E-2</v>
      </c>
      <c r="G45" s="610">
        <v>6.3883096648760768E-2</v>
      </c>
      <c r="H45" s="304">
        <v>5164.1445318995529</v>
      </c>
    </row>
    <row r="46" spans="1:8" ht="15.6" customHeight="1">
      <c r="A46" s="6"/>
      <c r="B46" s="62" t="s">
        <v>491</v>
      </c>
      <c r="C46" s="6"/>
      <c r="D46" s="2"/>
      <c r="E46" s="609">
        <v>0.27510004937034893</v>
      </c>
      <c r="F46" s="610">
        <v>4.1015072789480647E-2</v>
      </c>
      <c r="G46" s="610">
        <v>0.13861466481388565</v>
      </c>
      <c r="H46" s="304">
        <v>31216.453896425734</v>
      </c>
    </row>
    <row r="47" spans="1:8" ht="15.6" customHeight="1">
      <c r="A47" s="102"/>
      <c r="B47" s="62" t="s">
        <v>492</v>
      </c>
      <c r="C47" s="102"/>
      <c r="D47" s="191"/>
      <c r="E47" s="609">
        <v>0.47952197607721153</v>
      </c>
      <c r="F47" s="610">
        <v>0.15968686141082347</v>
      </c>
      <c r="G47" s="610">
        <v>0.22841242319616872</v>
      </c>
      <c r="H47" s="304">
        <v>22757.556682877548</v>
      </c>
    </row>
    <row r="48" spans="1:8" ht="15.6" customHeight="1">
      <c r="A48" s="102"/>
      <c r="B48" s="62" t="s">
        <v>493</v>
      </c>
      <c r="C48" s="102"/>
      <c r="D48" s="191"/>
      <c r="E48" s="609">
        <v>1.845379412650761</v>
      </c>
      <c r="F48" s="610">
        <v>0.66525743469739818</v>
      </c>
      <c r="G48" s="610">
        <v>1.2442002138767572</v>
      </c>
      <c r="H48" s="304">
        <v>138121.4268375781</v>
      </c>
    </row>
    <row r="49" spans="1:8" ht="15.6" customHeight="1">
      <c r="A49" s="102"/>
      <c r="B49" s="62" t="s">
        <v>494</v>
      </c>
      <c r="C49" s="102"/>
      <c r="D49" s="191"/>
      <c r="E49" s="609">
        <v>0.8510491670093201</v>
      </c>
      <c r="F49" s="610">
        <v>0.23649038936454558</v>
      </c>
      <c r="G49" s="610">
        <v>0.61227794670377589</v>
      </c>
      <c r="H49" s="304">
        <v>63395.621486858945</v>
      </c>
    </row>
    <row r="50" spans="1:8" ht="15.6" customHeight="1">
      <c r="A50" s="102"/>
      <c r="B50" s="62" t="s">
        <v>495</v>
      </c>
      <c r="C50" s="102"/>
      <c r="D50" s="191"/>
      <c r="E50" s="609">
        <v>3.073775614088432</v>
      </c>
      <c r="F50" s="610">
        <v>1.3274861614943951</v>
      </c>
      <c r="G50" s="610">
        <v>2.2326085377449072</v>
      </c>
      <c r="H50" s="304">
        <v>200138.01493902053</v>
      </c>
    </row>
    <row r="51" spans="1:8" ht="15.6" customHeight="1">
      <c r="A51" s="102"/>
      <c r="B51" s="62" t="s">
        <v>496</v>
      </c>
      <c r="C51" s="102"/>
      <c r="D51" s="191"/>
      <c r="E51" s="609">
        <v>4.8682422124838292</v>
      </c>
      <c r="F51" s="610">
        <v>1.6273613342014479</v>
      </c>
      <c r="G51" s="610">
        <v>2.5374024312457237</v>
      </c>
      <c r="H51" s="304">
        <v>222979.34178688971</v>
      </c>
    </row>
    <row r="52" spans="1:8" ht="15.6" customHeight="1">
      <c r="A52" s="102"/>
      <c r="B52" s="62" t="s">
        <v>497</v>
      </c>
      <c r="C52" s="102"/>
      <c r="D52" s="191"/>
      <c r="E52" s="609">
        <v>6.2703420646750807</v>
      </c>
      <c r="F52" s="610">
        <v>1.6586162852090158</v>
      </c>
      <c r="G52" s="610">
        <v>3.1514285879744697</v>
      </c>
      <c r="H52" s="304">
        <v>349930.5491659792</v>
      </c>
    </row>
    <row r="53" spans="1:8" ht="15.6" customHeight="1">
      <c r="A53" s="102"/>
      <c r="B53" s="62" t="s">
        <v>498</v>
      </c>
      <c r="C53" s="102"/>
      <c r="D53" s="191"/>
      <c r="E53" s="609">
        <v>17.709025128210264</v>
      </c>
      <c r="F53" s="610">
        <v>3.55088231816194</v>
      </c>
      <c r="G53" s="610">
        <v>10.589587886980411</v>
      </c>
      <c r="H53" s="304">
        <v>865069.14282425994</v>
      </c>
    </row>
    <row r="54" spans="1:8" ht="15.6" customHeight="1" thickBot="1">
      <c r="A54" s="104"/>
      <c r="B54" s="63" t="s">
        <v>435</v>
      </c>
      <c r="C54" s="104"/>
      <c r="D54" s="193"/>
      <c r="E54" s="612">
        <v>4.1780253164556962</v>
      </c>
      <c r="F54" s="613">
        <v>2.828354430379747</v>
      </c>
      <c r="G54" s="613">
        <v>3.5031898734177216</v>
      </c>
      <c r="H54" s="305">
        <v>2213172.0885063293</v>
      </c>
    </row>
    <row r="55" spans="1:8" ht="13.7" customHeight="1"/>
    <row r="56" spans="1:8" ht="13.7" customHeight="1"/>
    <row r="57" spans="1:8" ht="13.7" customHeight="1"/>
    <row r="58" spans="1:8" ht="13.7" customHeight="1"/>
    <row r="59" spans="1:8" ht="13.7" customHeight="1"/>
    <row r="60" spans="1:8" ht="13.7" customHeight="1"/>
    <row r="61" spans="1:8" ht="13.7" customHeight="1"/>
    <row r="62" spans="1:8" ht="13.7" customHeight="1"/>
    <row r="63" spans="1:8" ht="13.7" customHeight="1"/>
  </sheetData>
  <mergeCells count="16">
    <mergeCell ref="A3:C3"/>
    <mergeCell ref="A5:C5"/>
    <mergeCell ref="A6:C6"/>
    <mergeCell ref="A44:C44"/>
    <mergeCell ref="A22:C22"/>
    <mergeCell ref="A33:C33"/>
    <mergeCell ref="A8:C8"/>
    <mergeCell ref="A9:C9"/>
    <mergeCell ref="A15:C15"/>
    <mergeCell ref="A11:C11"/>
    <mergeCell ref="A13:C13"/>
    <mergeCell ref="A10:C10"/>
    <mergeCell ref="A12:C12"/>
    <mergeCell ref="A7:C7"/>
    <mergeCell ref="A4:C4"/>
    <mergeCell ref="A14:C14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BE73"/>
  <sheetViews>
    <sheetView view="pageBreakPreview" zoomScaleNormal="50" workbookViewId="0">
      <selection activeCell="A33" sqref="A33:C33"/>
    </sheetView>
  </sheetViews>
  <sheetFormatPr defaultRowHeight="15.75"/>
  <cols>
    <col min="1" max="1" width="2.28515625" style="37" customWidth="1"/>
    <col min="2" max="2" width="18.7109375" style="37" customWidth="1"/>
    <col min="3" max="3" width="2.28515625" style="37" customWidth="1"/>
    <col min="4" max="4" width="1.7109375" style="38" customWidth="1"/>
    <col min="5" max="8" width="15.7109375" style="48" customWidth="1"/>
    <col min="9" max="13" width="18.28515625" style="48" customWidth="1"/>
    <col min="14" max="14" width="2.28515625" style="37" customWidth="1"/>
    <col min="15" max="15" width="18.7109375" style="37" customWidth="1"/>
    <col min="16" max="16" width="2.28515625" style="37" customWidth="1"/>
    <col min="17" max="17" width="1.7109375" style="38" customWidth="1"/>
    <col min="18" max="22" width="15.7109375" style="48" customWidth="1"/>
    <col min="23" max="26" width="15.5703125" style="653" customWidth="1"/>
    <col min="27" max="28" width="15.5703125" style="48" customWidth="1"/>
    <col min="29" max="29" width="9.140625" style="48"/>
    <col min="30" max="30" width="13.5703125" style="48" bestFit="1" customWidth="1"/>
    <col min="31" max="33" width="9.140625" style="48"/>
    <col min="34" max="36" width="15.42578125" style="48" bestFit="1" customWidth="1"/>
    <col min="37" max="37" width="14.140625" style="48" bestFit="1" customWidth="1"/>
    <col min="38" max="38" width="12.85546875" style="48" bestFit="1" customWidth="1"/>
    <col min="39" max="41" width="14.140625" style="48" bestFit="1" customWidth="1"/>
    <col min="42" max="42" width="12.85546875" style="48" bestFit="1" customWidth="1"/>
    <col min="43" max="46" width="9.140625" style="48"/>
    <col min="47" max="47" width="12.85546875" style="48" bestFit="1" customWidth="1"/>
    <col min="48" max="48" width="11.5703125" style="48" bestFit="1" customWidth="1"/>
    <col min="49" max="49" width="12.85546875" style="48" bestFit="1" customWidth="1"/>
    <col min="50" max="51" width="11.5703125" style="48" bestFit="1" customWidth="1"/>
    <col min="52" max="52" width="14.140625" style="48" bestFit="1" customWidth="1"/>
    <col min="53" max="53" width="12.85546875" style="48" bestFit="1" customWidth="1"/>
    <col min="54" max="54" width="10.28515625" style="48" bestFit="1" customWidth="1"/>
    <col min="55" max="57" width="12.85546875" style="48" bestFit="1" customWidth="1"/>
    <col min="58" max="16384" width="9.140625" style="48"/>
  </cols>
  <sheetData>
    <row r="1" spans="1:57" s="24" customFormat="1" ht="35.1" customHeight="1">
      <c r="A1" s="648"/>
      <c r="B1" s="648"/>
      <c r="C1" s="648"/>
      <c r="D1" s="648"/>
      <c r="E1" s="648"/>
      <c r="F1" s="648"/>
      <c r="G1" s="648"/>
      <c r="H1" s="108" t="s">
        <v>599</v>
      </c>
      <c r="I1" s="107" t="s">
        <v>285</v>
      </c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  <c r="V1" s="108" t="s">
        <v>600</v>
      </c>
      <c r="W1" s="649" t="s">
        <v>286</v>
      </c>
      <c r="X1" s="650"/>
      <c r="Y1" s="650"/>
      <c r="Z1" s="650"/>
      <c r="AA1" s="648"/>
      <c r="AB1" s="648"/>
    </row>
    <row r="2" spans="1:57" ht="12.95" customHeight="1" thickBot="1">
      <c r="A2" s="48"/>
      <c r="B2" s="26"/>
      <c r="C2" s="26"/>
      <c r="D2" s="27"/>
      <c r="M2" s="651" t="s">
        <v>68</v>
      </c>
      <c r="N2" s="48"/>
      <c r="O2" s="652"/>
      <c r="P2" s="26"/>
      <c r="Q2" s="27"/>
      <c r="AA2" s="51"/>
      <c r="AB2" s="28" t="s">
        <v>68</v>
      </c>
    </row>
    <row r="3" spans="1:57" s="655" customFormat="1" ht="15" customHeight="1">
      <c r="A3" s="1242" t="s">
        <v>25</v>
      </c>
      <c r="B3" s="1242"/>
      <c r="C3" s="1242"/>
      <c r="D3" s="29"/>
      <c r="E3" s="1039" t="s">
        <v>905</v>
      </c>
      <c r="F3" s="1103" t="s">
        <v>173</v>
      </c>
      <c r="G3" s="1104"/>
      <c r="H3" s="1104"/>
      <c r="I3" s="1104"/>
      <c r="J3" s="1104"/>
      <c r="K3" s="1104"/>
      <c r="L3" s="1104"/>
      <c r="M3" s="1104"/>
      <c r="N3" s="1242" t="s">
        <v>25</v>
      </c>
      <c r="O3" s="1242"/>
      <c r="P3" s="1242"/>
      <c r="Q3" s="654"/>
      <c r="R3" s="1103" t="s">
        <v>543</v>
      </c>
      <c r="S3" s="1240"/>
      <c r="T3" s="1240"/>
      <c r="U3" s="1240"/>
      <c r="V3" s="1240"/>
      <c r="W3" s="1104" t="s">
        <v>544</v>
      </c>
      <c r="X3" s="1240"/>
      <c r="Y3" s="1240"/>
      <c r="Z3" s="1241"/>
      <c r="AA3" s="1039" t="s">
        <v>906</v>
      </c>
      <c r="AB3" s="1046" t="s">
        <v>907</v>
      </c>
    </row>
    <row r="4" spans="1:57" s="655" customFormat="1" ht="15" customHeight="1">
      <c r="A4" s="1243"/>
      <c r="B4" s="1243"/>
      <c r="C4" s="1243"/>
      <c r="D4" s="30"/>
      <c r="E4" s="1040"/>
      <c r="F4" s="1073" t="s">
        <v>908</v>
      </c>
      <c r="G4" s="1116" t="s">
        <v>174</v>
      </c>
      <c r="H4" s="1117"/>
      <c r="I4" s="1117"/>
      <c r="J4" s="1117"/>
      <c r="K4" s="1119"/>
      <c r="L4" s="1116" t="s">
        <v>175</v>
      </c>
      <c r="M4" s="1119"/>
      <c r="N4" s="1243"/>
      <c r="O4" s="1243"/>
      <c r="P4" s="1243"/>
      <c r="Q4" s="656"/>
      <c r="R4" s="1100" t="s">
        <v>909</v>
      </c>
      <c r="S4" s="1101"/>
      <c r="T4" s="1101"/>
      <c r="U4" s="1101"/>
      <c r="V4" s="1102"/>
      <c r="W4" s="1101" t="s">
        <v>69</v>
      </c>
      <c r="X4" s="1101"/>
      <c r="Y4" s="1101"/>
      <c r="Z4" s="1102"/>
      <c r="AA4" s="1040"/>
      <c r="AB4" s="1245"/>
    </row>
    <row r="5" spans="1:57" s="656" customFormat="1" ht="48.75" customHeight="1">
      <c r="A5" s="1244"/>
      <c r="B5" s="1244"/>
      <c r="C5" s="1244"/>
      <c r="D5" s="31"/>
      <c r="E5" s="1041"/>
      <c r="F5" s="1041"/>
      <c r="G5" s="175" t="s">
        <v>70</v>
      </c>
      <c r="H5" s="176" t="s">
        <v>87</v>
      </c>
      <c r="I5" s="257" t="s">
        <v>71</v>
      </c>
      <c r="J5" s="175" t="s">
        <v>414</v>
      </c>
      <c r="K5" s="258" t="s">
        <v>79</v>
      </c>
      <c r="L5" s="175" t="s">
        <v>70</v>
      </c>
      <c r="M5" s="175" t="s">
        <v>72</v>
      </c>
      <c r="N5" s="1244"/>
      <c r="O5" s="1244"/>
      <c r="P5" s="1244"/>
      <c r="Q5" s="31"/>
      <c r="R5" s="175" t="s">
        <v>300</v>
      </c>
      <c r="S5" s="175" t="s">
        <v>73</v>
      </c>
      <c r="T5" s="175" t="s">
        <v>74</v>
      </c>
      <c r="U5" s="175" t="s">
        <v>86</v>
      </c>
      <c r="V5" s="176" t="s">
        <v>78</v>
      </c>
      <c r="W5" s="257" t="s">
        <v>70</v>
      </c>
      <c r="X5" s="176" t="s">
        <v>299</v>
      </c>
      <c r="Y5" s="176" t="s">
        <v>75</v>
      </c>
      <c r="Z5" s="176" t="s">
        <v>76</v>
      </c>
      <c r="AA5" s="1041"/>
      <c r="AB5" s="1246"/>
    </row>
    <row r="6" spans="1:57" s="33" customFormat="1" ht="24" hidden="1" customHeight="1">
      <c r="A6" s="1239" t="s">
        <v>214</v>
      </c>
      <c r="B6" s="1239"/>
      <c r="C6" s="1239"/>
      <c r="D6" s="32"/>
      <c r="E6" s="57">
        <v>55706999</v>
      </c>
      <c r="F6" s="58">
        <v>51459813</v>
      </c>
      <c r="G6" s="58">
        <v>37628720</v>
      </c>
      <c r="H6" s="58">
        <v>2369468</v>
      </c>
      <c r="I6" s="58">
        <v>1197469</v>
      </c>
      <c r="J6" s="58">
        <v>13720051</v>
      </c>
      <c r="K6" s="58">
        <v>20341733</v>
      </c>
      <c r="L6" s="58">
        <v>7256864</v>
      </c>
      <c r="M6" s="58">
        <v>2435850</v>
      </c>
      <c r="N6" s="1239" t="s">
        <v>214</v>
      </c>
      <c r="O6" s="1239"/>
      <c r="P6" s="1239"/>
      <c r="Q6" s="32"/>
      <c r="R6" s="59">
        <v>829376</v>
      </c>
      <c r="S6" s="59">
        <v>586103</v>
      </c>
      <c r="T6" s="59">
        <v>1558394</v>
      </c>
      <c r="U6" s="59">
        <v>904727</v>
      </c>
      <c r="V6" s="59">
        <v>942414</v>
      </c>
      <c r="W6" s="59">
        <f>Z6</f>
        <v>6574229</v>
      </c>
      <c r="X6" s="657" t="s">
        <v>16</v>
      </c>
      <c r="Y6" s="657" t="s">
        <v>16</v>
      </c>
      <c r="Z6" s="59">
        <v>6574229</v>
      </c>
      <c r="AA6" s="59">
        <v>4817778</v>
      </c>
      <c r="AB6" s="59">
        <v>570592</v>
      </c>
    </row>
    <row r="7" spans="1:57" s="33" customFormat="1" ht="24" hidden="1" customHeight="1">
      <c r="A7" s="1238" t="s">
        <v>215</v>
      </c>
      <c r="B7" s="1238"/>
      <c r="C7" s="1238"/>
      <c r="D7" s="32"/>
      <c r="E7" s="60">
        <v>78915637</v>
      </c>
      <c r="F7" s="59">
        <v>74990003</v>
      </c>
      <c r="G7" s="59">
        <v>56033811</v>
      </c>
      <c r="H7" s="59">
        <v>4012297</v>
      </c>
      <c r="I7" s="59">
        <v>1691516</v>
      </c>
      <c r="J7" s="59">
        <v>26965809</v>
      </c>
      <c r="K7" s="59">
        <v>23364189</v>
      </c>
      <c r="L7" s="59">
        <f>8396777-Y7</f>
        <v>8383082</v>
      </c>
      <c r="M7" s="59">
        <v>4246685</v>
      </c>
      <c r="N7" s="1238" t="s">
        <v>215</v>
      </c>
      <c r="O7" s="1238"/>
      <c r="P7" s="1238"/>
      <c r="Q7" s="32"/>
      <c r="R7" s="59">
        <v>972337</v>
      </c>
      <c r="S7" s="59">
        <v>544175</v>
      </c>
      <c r="T7" s="59">
        <v>1348352</v>
      </c>
      <c r="U7" s="59">
        <v>399163</v>
      </c>
      <c r="V7" s="59">
        <v>872370</v>
      </c>
      <c r="W7" s="59">
        <f>Y7+Z7</f>
        <v>10573109</v>
      </c>
      <c r="X7" s="657" t="s">
        <v>16</v>
      </c>
      <c r="Y7" s="59">
        <v>13695</v>
      </c>
      <c r="Z7" s="59">
        <v>10559414</v>
      </c>
      <c r="AA7" s="59">
        <v>5122245</v>
      </c>
      <c r="AB7" s="59">
        <v>1196611</v>
      </c>
    </row>
    <row r="8" spans="1:57" s="33" customFormat="1" ht="24" hidden="1" customHeight="1">
      <c r="A8" s="1238" t="s">
        <v>216</v>
      </c>
      <c r="B8" s="1238"/>
      <c r="C8" s="1238"/>
      <c r="D8" s="32"/>
      <c r="E8" s="60">
        <f>F8+AA8-AB8</f>
        <v>57010888.165052943</v>
      </c>
      <c r="F8" s="59">
        <f>G8+L8+W8</f>
        <v>54404852.36318928</v>
      </c>
      <c r="G8" s="59">
        <v>38774712.588790067</v>
      </c>
      <c r="H8" s="59">
        <v>2027217.9908076166</v>
      </c>
      <c r="I8" s="59">
        <v>732677.90843431035</v>
      </c>
      <c r="J8" s="59">
        <v>19792080.76165463</v>
      </c>
      <c r="K8" s="59">
        <v>16222735.92789351</v>
      </c>
      <c r="L8" s="59">
        <v>14061222.658165768</v>
      </c>
      <c r="M8" s="59">
        <v>4943881.5137587301</v>
      </c>
      <c r="N8" s="1238" t="s">
        <v>216</v>
      </c>
      <c r="O8" s="1238"/>
      <c r="P8" s="1238"/>
      <c r="Q8" s="32"/>
      <c r="R8" s="59">
        <v>952150.89834656473</v>
      </c>
      <c r="S8" s="59">
        <v>740638.69157762791</v>
      </c>
      <c r="T8" s="59">
        <v>6864165.6491374625</v>
      </c>
      <c r="U8" s="59">
        <v>1840671.6337372365</v>
      </c>
      <c r="V8" s="59">
        <v>1489313.7945442607</v>
      </c>
      <c r="W8" s="59">
        <v>1568917.1162334478</v>
      </c>
      <c r="X8" s="657" t="s">
        <v>16</v>
      </c>
      <c r="Y8" s="657" t="s">
        <v>16</v>
      </c>
      <c r="Z8" s="59">
        <v>1568917.1162334478</v>
      </c>
      <c r="AA8" s="59">
        <v>2875755.026974007</v>
      </c>
      <c r="AB8" s="59">
        <v>269719.2251103482</v>
      </c>
    </row>
    <row r="9" spans="1:57" s="33" customFormat="1" ht="19.5" hidden="1" customHeight="1">
      <c r="A9" s="1238" t="s">
        <v>217</v>
      </c>
      <c r="B9" s="1238"/>
      <c r="C9" s="1238"/>
      <c r="D9" s="32"/>
      <c r="E9" s="60">
        <v>53138709.460663401</v>
      </c>
      <c r="F9" s="59">
        <v>51970332.588697411</v>
      </c>
      <c r="G9" s="59">
        <v>38751624.476975463</v>
      </c>
      <c r="H9" s="59">
        <v>3146771.4990197141</v>
      </c>
      <c r="I9" s="59">
        <v>639665.50707579905</v>
      </c>
      <c r="J9" s="59">
        <v>16544150.664766146</v>
      </c>
      <c r="K9" s="59">
        <v>18421036.806113809</v>
      </c>
      <c r="L9" s="59">
        <f>7277443.1577938-Y9</f>
        <v>7261751.1029594438</v>
      </c>
      <c r="M9" s="59">
        <v>3244246.5870800535</v>
      </c>
      <c r="N9" s="1238" t="s">
        <v>217</v>
      </c>
      <c r="O9" s="1238"/>
      <c r="P9" s="1238"/>
      <c r="Q9" s="32"/>
      <c r="R9" s="59">
        <v>596984.68239671912</v>
      </c>
      <c r="S9" s="59">
        <v>424584.16639973369</v>
      </c>
      <c r="T9" s="59">
        <v>1148554.4776865582</v>
      </c>
      <c r="U9" s="59">
        <v>1418468.3032339863</v>
      </c>
      <c r="V9" s="59">
        <v>428912.88616240019</v>
      </c>
      <c r="W9" s="59">
        <f>Y9+Z9</f>
        <v>5956957.0087624732</v>
      </c>
      <c r="X9" s="657" t="s">
        <v>16</v>
      </c>
      <c r="Y9" s="59">
        <v>15692.054834356253</v>
      </c>
      <c r="Z9" s="59">
        <v>5941264.9539281167</v>
      </c>
      <c r="AA9" s="59">
        <v>3392665.2298546568</v>
      </c>
      <c r="AB9" s="59">
        <v>2224288.3578886618</v>
      </c>
    </row>
    <row r="10" spans="1:57" s="33" customFormat="1" ht="19.5" hidden="1" customHeight="1">
      <c r="A10" s="1238" t="s">
        <v>218</v>
      </c>
      <c r="B10" s="1238"/>
      <c r="C10" s="1238"/>
      <c r="D10" s="32"/>
      <c r="E10" s="60">
        <v>69547432.330629051</v>
      </c>
      <c r="F10" s="59">
        <v>66944940.673514403</v>
      </c>
      <c r="G10" s="59">
        <v>49424729.864786483</v>
      </c>
      <c r="H10" s="59">
        <v>8576853.4366964251</v>
      </c>
      <c r="I10" s="59">
        <v>1228758.1219403748</v>
      </c>
      <c r="J10" s="59">
        <v>17904049.046108969</v>
      </c>
      <c r="K10" s="59">
        <v>21715069.260040667</v>
      </c>
      <c r="L10" s="59">
        <v>10538573.703303671</v>
      </c>
      <c r="M10" s="59">
        <v>3427402.4114142489</v>
      </c>
      <c r="N10" s="1238" t="s">
        <v>218</v>
      </c>
      <c r="O10" s="1238"/>
      <c r="P10" s="1238"/>
      <c r="Q10" s="32"/>
      <c r="R10" s="59">
        <v>1329222.4413508596</v>
      </c>
      <c r="S10" s="59">
        <v>1234135.7259039669</v>
      </c>
      <c r="T10" s="59">
        <v>3228520.3123602844</v>
      </c>
      <c r="U10" s="59">
        <v>879677.82388162683</v>
      </c>
      <c r="V10" s="59">
        <v>439614.98839266301</v>
      </c>
      <c r="W10" s="59">
        <v>6981637.1054244637</v>
      </c>
      <c r="X10" s="59">
        <v>3465902.2868250133</v>
      </c>
      <c r="Y10" s="59">
        <v>12106.908360091726</v>
      </c>
      <c r="Z10" s="59">
        <v>3503627.9102393533</v>
      </c>
      <c r="AA10" s="59">
        <v>3406143.6088711852</v>
      </c>
      <c r="AB10" s="59">
        <v>803651.95175656676</v>
      </c>
    </row>
    <row r="11" spans="1:57" s="658" customFormat="1" ht="19.5" hidden="1" customHeight="1">
      <c r="A11" s="1196" t="s">
        <v>219</v>
      </c>
      <c r="B11" s="1196"/>
      <c r="C11" s="1196"/>
      <c r="D11" s="22"/>
      <c r="E11" s="50">
        <v>84883820.509927526</v>
      </c>
      <c r="F11" s="50">
        <v>82077761.725776941</v>
      </c>
      <c r="G11" s="50">
        <v>64883717.961363927</v>
      </c>
      <c r="H11" s="50">
        <v>6420671.9944818253</v>
      </c>
      <c r="I11" s="50">
        <v>1246043.4035268647</v>
      </c>
      <c r="J11" s="50">
        <v>25502257.123477895</v>
      </c>
      <c r="K11" s="50">
        <v>31714745.43987738</v>
      </c>
      <c r="L11" s="50">
        <v>8209473.3277625311</v>
      </c>
      <c r="M11" s="50">
        <v>3932569.2989578741</v>
      </c>
      <c r="N11" s="1196" t="s">
        <v>219</v>
      </c>
      <c r="O11" s="1196"/>
      <c r="P11" s="1196"/>
      <c r="Q11" s="22"/>
      <c r="R11" s="50">
        <v>848317.92865191901</v>
      </c>
      <c r="S11" s="50">
        <v>468972.2203398188</v>
      </c>
      <c r="T11" s="50">
        <v>1665798.8850730329</v>
      </c>
      <c r="U11" s="50">
        <v>391178.10805881763</v>
      </c>
      <c r="V11" s="50">
        <v>902636.88668106135</v>
      </c>
      <c r="W11" s="50">
        <v>8984570.4366504941</v>
      </c>
      <c r="X11" s="183">
        <v>4659800.8531221021</v>
      </c>
      <c r="Y11" s="183">
        <v>20046.728969005355</v>
      </c>
      <c r="Z11" s="183">
        <v>4304722.8545593433</v>
      </c>
      <c r="AA11" s="183">
        <v>4156986.945869247</v>
      </c>
      <c r="AB11" s="183">
        <v>1350928.1617188195</v>
      </c>
    </row>
    <row r="12" spans="1:57" s="33" customFormat="1" ht="19.5" hidden="1" customHeight="1">
      <c r="A12" s="1238" t="s">
        <v>220</v>
      </c>
      <c r="B12" s="1238"/>
      <c r="C12" s="1238"/>
      <c r="D12" s="32"/>
      <c r="E12" s="50">
        <v>87573289.677770346</v>
      </c>
      <c r="F12" s="50">
        <v>84196098.96249029</v>
      </c>
      <c r="G12" s="50">
        <v>66245456.313127212</v>
      </c>
      <c r="H12" s="50">
        <v>4652283.4843130196</v>
      </c>
      <c r="I12" s="50">
        <v>1761832.2412949384</v>
      </c>
      <c r="J12" s="50">
        <v>29074303.522591263</v>
      </c>
      <c r="K12" s="50">
        <v>30757037.064927991</v>
      </c>
      <c r="L12" s="50">
        <v>8400645.485614866</v>
      </c>
      <c r="M12" s="50">
        <v>4668997.942584265</v>
      </c>
      <c r="N12" s="1238" t="s">
        <v>220</v>
      </c>
      <c r="O12" s="1238"/>
      <c r="P12" s="1238"/>
      <c r="Q12" s="32"/>
      <c r="R12" s="50">
        <v>1045900.4233637911</v>
      </c>
      <c r="S12" s="50">
        <v>508095.47858892643</v>
      </c>
      <c r="T12" s="50">
        <v>1324699.035683206</v>
      </c>
      <c r="U12" s="50">
        <v>427716.89143254503</v>
      </c>
      <c r="V12" s="50">
        <v>425235.71396213328</v>
      </c>
      <c r="W12" s="50">
        <v>9549997.163748214</v>
      </c>
      <c r="X12" s="50">
        <v>5069229.3138984861</v>
      </c>
      <c r="Y12" s="50">
        <v>17212.032786156669</v>
      </c>
      <c r="Z12" s="50">
        <v>4463555.81706357</v>
      </c>
      <c r="AA12" s="50">
        <v>5161845.8940034313</v>
      </c>
      <c r="AB12" s="50">
        <v>1784655.1787234079</v>
      </c>
    </row>
    <row r="13" spans="1:57" s="33" customFormat="1" ht="18" hidden="1" customHeight="1">
      <c r="A13" s="1196" t="s">
        <v>221</v>
      </c>
      <c r="B13" s="1196"/>
      <c r="C13" s="1196"/>
      <c r="D13" s="32"/>
      <c r="E13" s="50">
        <f>AH13/12.737</f>
        <v>142431770.12462345</v>
      </c>
      <c r="F13" s="50">
        <f t="shared" ref="F13:L13" si="0">AI13/12.737</f>
        <v>138652530.16173175</v>
      </c>
      <c r="G13" s="50">
        <f t="shared" si="0"/>
        <v>119960002.54658288</v>
      </c>
      <c r="H13" s="50">
        <f t="shared" si="0"/>
        <v>7917480.7959044157</v>
      </c>
      <c r="I13" s="50">
        <f t="shared" si="0"/>
        <v>2040265.0259258342</v>
      </c>
      <c r="J13" s="50">
        <f t="shared" si="0"/>
        <v>71809239.311739042</v>
      </c>
      <c r="K13" s="50">
        <f t="shared" si="0"/>
        <v>38193017.413013585</v>
      </c>
      <c r="L13" s="50">
        <f t="shared" si="0"/>
        <v>9181853.2319956385</v>
      </c>
      <c r="M13" s="50">
        <f>AP13/12.737</f>
        <v>4734147.9396555535</v>
      </c>
      <c r="N13" s="1196" t="s">
        <v>221</v>
      </c>
      <c r="O13" s="1196"/>
      <c r="P13" s="1196"/>
      <c r="Q13" s="32"/>
      <c r="R13" s="50">
        <f t="shared" ref="R13:AA13" si="1">AU13/12.737</f>
        <v>1132021.1297866825</v>
      </c>
      <c r="S13" s="50">
        <f t="shared" si="1"/>
        <v>522099.75270912272</v>
      </c>
      <c r="T13" s="50">
        <f t="shared" si="1"/>
        <v>1663459.6643749173</v>
      </c>
      <c r="U13" s="50">
        <f t="shared" si="1"/>
        <v>446158.12652006221</v>
      </c>
      <c r="V13" s="50">
        <f t="shared" si="1"/>
        <v>683966.6189492963</v>
      </c>
      <c r="W13" s="50">
        <f t="shared" si="1"/>
        <v>9510674.3831532467</v>
      </c>
      <c r="X13" s="50">
        <f t="shared" si="1"/>
        <v>5309810.0966065452</v>
      </c>
      <c r="Y13" s="50">
        <f t="shared" si="1"/>
        <v>28767.497585439385</v>
      </c>
      <c r="Z13" s="50">
        <f t="shared" si="1"/>
        <v>4172096.7889612587</v>
      </c>
      <c r="AA13" s="50">
        <f t="shared" si="1"/>
        <v>5193657.541908388</v>
      </c>
      <c r="AB13" s="50">
        <f>BE13/12.737</f>
        <v>1414417.5790166846</v>
      </c>
      <c r="AD13" s="1045" t="s">
        <v>18</v>
      </c>
      <c r="AE13" s="1045"/>
      <c r="AF13" s="1045"/>
      <c r="AG13" s="177"/>
      <c r="AH13" s="261">
        <v>1814153456.0773289</v>
      </c>
      <c r="AI13" s="261">
        <v>1766017276.6699774</v>
      </c>
      <c r="AJ13" s="261">
        <v>1527930552.4358261</v>
      </c>
      <c r="AK13" s="261">
        <v>100844952.89743455</v>
      </c>
      <c r="AL13" s="261">
        <v>25986855.63521735</v>
      </c>
      <c r="AM13" s="261">
        <v>914634281.11362016</v>
      </c>
      <c r="AN13" s="261">
        <v>486464462.78955406</v>
      </c>
      <c r="AO13" s="261">
        <v>116949264.61592844</v>
      </c>
      <c r="AP13" s="261">
        <v>60298842.307392783</v>
      </c>
      <c r="AQ13" s="1045" t="s">
        <v>18</v>
      </c>
      <c r="AR13" s="1045"/>
      <c r="AS13" s="1045"/>
      <c r="AT13" s="177"/>
      <c r="AU13" s="261">
        <v>14418553.130092975</v>
      </c>
      <c r="AV13" s="261">
        <v>6649984.5502560958</v>
      </c>
      <c r="AW13" s="261">
        <v>21187485.74514332</v>
      </c>
      <c r="AX13" s="261">
        <v>5682716.0574860321</v>
      </c>
      <c r="AY13" s="261">
        <v>8711682.8255571872</v>
      </c>
      <c r="AZ13" s="261">
        <v>121137459.61822291</v>
      </c>
      <c r="BA13" s="261">
        <v>67631051.20047757</v>
      </c>
      <c r="BB13" s="261">
        <v>366411.61674574146</v>
      </c>
      <c r="BC13" s="261">
        <v>53139996.800999552</v>
      </c>
      <c r="BD13" s="261">
        <v>66151616.111287139</v>
      </c>
      <c r="BE13" s="261">
        <v>18015436.703935511</v>
      </c>
    </row>
    <row r="14" spans="1:57" s="33" customFormat="1" ht="18" hidden="1" customHeight="1">
      <c r="A14" s="1196" t="s">
        <v>222</v>
      </c>
      <c r="B14" s="1196"/>
      <c r="C14" s="1196"/>
      <c r="D14" s="32"/>
      <c r="E14" s="50">
        <v>138244500.80078667</v>
      </c>
      <c r="F14" s="50">
        <v>134598936.41352648</v>
      </c>
      <c r="G14" s="50">
        <v>116916360.37959389</v>
      </c>
      <c r="H14" s="50">
        <v>8288400.2429973911</v>
      </c>
      <c r="I14" s="50">
        <v>2000137.3884093289</v>
      </c>
      <c r="J14" s="50">
        <v>75208787.652484447</v>
      </c>
      <c r="K14" s="50">
        <v>31419035.095702622</v>
      </c>
      <c r="L14" s="50">
        <v>8276117.1579114245</v>
      </c>
      <c r="M14" s="50">
        <v>4239219.5702600004</v>
      </c>
      <c r="N14" s="1196" t="s">
        <v>222</v>
      </c>
      <c r="O14" s="1196"/>
      <c r="P14" s="1196"/>
      <c r="Q14" s="32"/>
      <c r="R14" s="50">
        <v>1169315.5364562003</v>
      </c>
      <c r="S14" s="50">
        <v>439805.7155999018</v>
      </c>
      <c r="T14" s="50">
        <v>1512655.2869608914</v>
      </c>
      <c r="U14" s="50">
        <v>391215.66078726551</v>
      </c>
      <c r="V14" s="50">
        <v>523905.38784717658</v>
      </c>
      <c r="W14" s="50">
        <v>9406458.8760212418</v>
      </c>
      <c r="X14" s="50">
        <v>5844205.5756820925</v>
      </c>
      <c r="Y14" s="50">
        <v>46367.97641107747</v>
      </c>
      <c r="Z14" s="50">
        <v>3515885.3239280712</v>
      </c>
      <c r="AA14" s="50">
        <v>5408309.7648466369</v>
      </c>
      <c r="AB14" s="50">
        <v>1762745.3775861782</v>
      </c>
    </row>
    <row r="15" spans="1:57" s="33" customFormat="1" ht="18" hidden="1" customHeight="1">
      <c r="A15" s="1238" t="s">
        <v>223</v>
      </c>
      <c r="B15" s="1238"/>
      <c r="C15" s="1238"/>
      <c r="D15" s="32"/>
      <c r="E15" s="60">
        <f>('9'!E15/'1'!$E$16)*1000</f>
        <v>120770471.13732949</v>
      </c>
      <c r="F15" s="59">
        <f>('9'!F15/'1'!$E$16)*1000</f>
        <v>115871991.21325965</v>
      </c>
      <c r="G15" s="59">
        <f>('9'!G15/'1'!$E$16)*1000</f>
        <v>99344878.109365329</v>
      </c>
      <c r="H15" s="59">
        <f>('9'!H15/'1'!$E$16)*1000</f>
        <v>5901751.8982499372</v>
      </c>
      <c r="I15" s="59">
        <f>('9'!I15/'1'!$E$16)*1000</f>
        <v>1851669.0540231902</v>
      </c>
      <c r="J15" s="59">
        <f>('9'!J15/'1'!$E$16)*1000</f>
        <v>58220775.785370037</v>
      </c>
      <c r="K15" s="59">
        <f>('9'!K15/'1'!$E$16)*1000</f>
        <v>33370681.371722151</v>
      </c>
      <c r="L15" s="59">
        <f>('9'!L15/'1'!$E$16)*1000</f>
        <v>7328379.0483743632</v>
      </c>
      <c r="M15" s="59">
        <f>('9'!M15/'1'!$E$16)*1000</f>
        <v>3271480.4167044037</v>
      </c>
      <c r="N15" s="1238" t="s">
        <v>223</v>
      </c>
      <c r="O15" s="1238"/>
      <c r="P15" s="1238"/>
      <c r="Q15" s="32"/>
      <c r="R15" s="59">
        <f>('9'!R15/'1'!$E$16)*1000</f>
        <v>1180045.1623085579</v>
      </c>
      <c r="S15" s="59">
        <f>('9'!S15/'1'!$E$16)*1000</f>
        <v>450930.69269331993</v>
      </c>
      <c r="T15" s="59">
        <f>('9'!T15/'1'!$E$16)*1000</f>
        <v>1577597.3988247183</v>
      </c>
      <c r="U15" s="59">
        <f>('9'!U15/'1'!$E$16)*1000</f>
        <v>481573.35967791732</v>
      </c>
      <c r="V15" s="59">
        <f>('9'!V15/'1'!$E$16)*1000</f>
        <v>366752.01816541789</v>
      </c>
      <c r="W15" s="59">
        <f>('9'!W15/'1'!$E$16)*1000</f>
        <v>9198734.0555199534</v>
      </c>
      <c r="X15" s="59">
        <f>('9'!X15/'1'!$E$16)*1000</f>
        <v>5459214.1753182644</v>
      </c>
      <c r="Y15" s="59">
        <f>('9'!Y15/'1'!$E$16)*1000</f>
        <v>12245.046602341225</v>
      </c>
      <c r="Z15" s="59">
        <f>('9'!Z15/'1'!$E$16)*1000</f>
        <v>3727274.8335993416</v>
      </c>
      <c r="AA15" s="59">
        <f>('9'!AA15/'1'!$E$16)*1000</f>
        <v>6396276.2625272684</v>
      </c>
      <c r="AB15" s="59">
        <f>('9'!AB15/'1'!$E$16)*1000</f>
        <v>1497796.3384574514</v>
      </c>
    </row>
    <row r="16" spans="1:57" s="33" customFormat="1" ht="16.5" hidden="1" customHeight="1">
      <c r="A16" s="1238" t="s">
        <v>224</v>
      </c>
      <c r="B16" s="1238"/>
      <c r="C16" s="1238"/>
      <c r="D16" s="32"/>
      <c r="E16" s="60">
        <v>122811991.37389635</v>
      </c>
      <c r="F16" s="59">
        <v>117037441.93935125</v>
      </c>
      <c r="G16" s="59">
        <v>102611471.26171812</v>
      </c>
      <c r="H16" s="59">
        <v>4618843.1283259485</v>
      </c>
      <c r="I16" s="59">
        <v>1909767.8397831721</v>
      </c>
      <c r="J16" s="59">
        <v>64557615.092847526</v>
      </c>
      <c r="K16" s="59">
        <v>31525245.200761393</v>
      </c>
      <c r="L16" s="59">
        <v>6228623.2152924482</v>
      </c>
      <c r="M16" s="59">
        <v>2769633.1062185625</v>
      </c>
      <c r="N16" s="1238" t="s">
        <v>224</v>
      </c>
      <c r="O16" s="1238"/>
      <c r="P16" s="1238"/>
      <c r="Q16" s="32"/>
      <c r="R16" s="59">
        <v>801532.19235911057</v>
      </c>
      <c r="S16" s="59">
        <v>429470.50051434879</v>
      </c>
      <c r="T16" s="59">
        <v>1118706.8101862795</v>
      </c>
      <c r="U16" s="59">
        <v>713853.31881479768</v>
      </c>
      <c r="V16" s="59">
        <v>395427.28719935525</v>
      </c>
      <c r="W16" s="59">
        <v>8197347.4623405142</v>
      </c>
      <c r="X16" s="59">
        <v>4722229.3189674988</v>
      </c>
      <c r="Y16" s="59">
        <v>18612.250242336053</v>
      </c>
      <c r="Z16" s="59">
        <v>3456505.8931306712</v>
      </c>
      <c r="AA16" s="59">
        <v>7326450.6869520592</v>
      </c>
      <c r="AB16" s="59">
        <v>1551901.2524067771</v>
      </c>
    </row>
    <row r="17" spans="1:31" s="33" customFormat="1" ht="16.5" hidden="1" customHeight="1">
      <c r="A17" s="1238" t="s">
        <v>367</v>
      </c>
      <c r="B17" s="1238"/>
      <c r="C17" s="1238"/>
      <c r="D17" s="32"/>
      <c r="E17" s="644">
        <v>137271807.67072111</v>
      </c>
      <c r="F17" s="644">
        <v>130139560.14273787</v>
      </c>
      <c r="G17" s="644">
        <v>114712954.49892333</v>
      </c>
      <c r="H17" s="644">
        <v>4035883.6265496998</v>
      </c>
      <c r="I17" s="644">
        <v>1461599.7471238622</v>
      </c>
      <c r="J17" s="644">
        <v>74709661.413526639</v>
      </c>
      <c r="K17" s="644">
        <v>34505809.71172294</v>
      </c>
      <c r="L17" s="644">
        <v>6624599.8299082816</v>
      </c>
      <c r="M17" s="644">
        <v>2690930.7672343333</v>
      </c>
      <c r="N17" s="1238" t="s">
        <v>367</v>
      </c>
      <c r="O17" s="1238"/>
      <c r="P17" s="1238"/>
      <c r="Q17" s="32"/>
      <c r="R17" s="644">
        <v>957390.27181734913</v>
      </c>
      <c r="S17" s="644">
        <v>462415.56007049623</v>
      </c>
      <c r="T17" s="644">
        <v>1254657.238755754</v>
      </c>
      <c r="U17" s="644">
        <v>597174.17611880437</v>
      </c>
      <c r="V17" s="644">
        <v>662031.81591153692</v>
      </c>
      <c r="W17" s="644">
        <v>8802005.8139064535</v>
      </c>
      <c r="X17" s="644">
        <v>5124959.8067901563</v>
      </c>
      <c r="Y17" s="644">
        <v>25383.933866772786</v>
      </c>
      <c r="Z17" s="644">
        <v>3651662.0732495147</v>
      </c>
      <c r="AA17" s="644">
        <v>8539037.0184852835</v>
      </c>
      <c r="AB17" s="644">
        <v>1406789.490502018</v>
      </c>
    </row>
    <row r="18" spans="1:31" s="33" customFormat="1" ht="17.25" customHeight="1">
      <c r="A18" s="1238" t="s">
        <v>1023</v>
      </c>
      <c r="B18" s="1238"/>
      <c r="C18" s="1238"/>
      <c r="D18" s="32"/>
      <c r="E18" s="644">
        <f>'[1]9'!E18/'[1]1'!$E$19*1000</f>
        <v>133487314.86550899</v>
      </c>
      <c r="F18" s="644">
        <f>'[1]9'!F18/'[1]1'!$E$19*1000</f>
        <v>128623517.83984515</v>
      </c>
      <c r="G18" s="644">
        <f>'[1]9'!G18/'[1]1'!$E$19*1000</f>
        <v>93247508.794795215</v>
      </c>
      <c r="H18" s="644">
        <f>'[1]9'!H18/'[1]1'!$E$19*1000</f>
        <v>3395041.0590333133</v>
      </c>
      <c r="I18" s="644">
        <f>'[1]9'!I18/'[1]1'!$E$19*1000</f>
        <v>1525101.2626764025</v>
      </c>
      <c r="J18" s="644">
        <f>'[1]9'!J18/'[1]1'!$E$19*1000</f>
        <v>60367369.199577861</v>
      </c>
      <c r="K18" s="644">
        <f>'[1]9'!K18/'[1]1'!$E$19*1000</f>
        <v>27959997.273507643</v>
      </c>
      <c r="L18" s="644">
        <f>'[1]9'!L18/'[1]1'!$E$19*1000</f>
        <v>5618602.884139779</v>
      </c>
      <c r="M18" s="644">
        <f>'[1]9'!M18/'[1]1'!$E$19*1000</f>
        <v>2401064.5057882848</v>
      </c>
      <c r="N18" s="1238" t="s">
        <v>1023</v>
      </c>
      <c r="O18" s="1238"/>
      <c r="P18" s="1238"/>
      <c r="Q18" s="32"/>
      <c r="R18" s="644">
        <f>'[1]9'!R18/'[1]1'!$E$19*1000</f>
        <v>800386.76297170739</v>
      </c>
      <c r="S18" s="644">
        <f>'[1]9'!S18/'[1]1'!$E$19*1000</f>
        <v>408424.92465258436</v>
      </c>
      <c r="T18" s="644">
        <f>'[1]9'!T18/'[1]1'!$E$19*1000</f>
        <v>1054818.5800929901</v>
      </c>
      <c r="U18" s="644">
        <f>'[1]9'!U18/'[1]1'!$E$19*1000</f>
        <v>555572.36718787253</v>
      </c>
      <c r="V18" s="644">
        <f>'[1]9'!V18/'[1]1'!$E$19*1000</f>
        <v>398335.74344633892</v>
      </c>
      <c r="W18" s="644">
        <f>'[1]9'!W18/'[1]1'!$E$19*1000</f>
        <v>7416011.7715422865</v>
      </c>
      <c r="X18" s="644">
        <f>'[1]9'!X18/'[1]1'!$E$19*1000</f>
        <v>4265347.7597170947</v>
      </c>
      <c r="Y18" s="644">
        <f>'[1]9'!Y18/'[1]1'!$E$19*1000</f>
        <v>18602.583078554151</v>
      </c>
      <c r="Z18" s="644">
        <f>'[1]9'!Z18/'[1]1'!$E$19*1000</f>
        <v>3132061.4287466346</v>
      </c>
      <c r="AA18" s="644">
        <f>'[1]9'!AA18/'[1]1'!$E$19*1000</f>
        <v>5709187.877394814</v>
      </c>
      <c r="AB18" s="644">
        <f>'[1]9'!AB18/'[1]1'!$E$19*1000</f>
        <v>845390.85173096182</v>
      </c>
    </row>
    <row r="19" spans="1:31" s="33" customFormat="1" ht="16.5" customHeight="1">
      <c r="A19" s="1238" t="s">
        <v>1024</v>
      </c>
      <c r="B19" s="1238"/>
      <c r="C19" s="1238"/>
      <c r="D19" s="32"/>
      <c r="E19" s="644">
        <v>133087571.49141754</v>
      </c>
      <c r="F19" s="644">
        <v>126928992.47056101</v>
      </c>
      <c r="G19" s="644">
        <v>111291924.9787202</v>
      </c>
      <c r="H19" s="644">
        <v>3455054.3242028197</v>
      </c>
      <c r="I19" s="644">
        <v>2028155.1103764928</v>
      </c>
      <c r="J19" s="644">
        <v>73054826.979995519</v>
      </c>
      <c r="K19" s="644">
        <v>32753888.564145356</v>
      </c>
      <c r="L19" s="644">
        <v>7071965.7771261418</v>
      </c>
      <c r="M19" s="644">
        <v>2872868.7127631912</v>
      </c>
      <c r="N19" s="1238" t="s">
        <v>1024</v>
      </c>
      <c r="O19" s="1238"/>
      <c r="P19" s="1238"/>
      <c r="Q19" s="32"/>
      <c r="R19" s="644">
        <v>1051691.364607523</v>
      </c>
      <c r="S19" s="644">
        <v>632345.73975360033</v>
      </c>
      <c r="T19" s="644">
        <v>1434247.5322407298</v>
      </c>
      <c r="U19" s="644">
        <v>649869.43345078616</v>
      </c>
      <c r="V19" s="644">
        <v>430942.9943103047</v>
      </c>
      <c r="W19" s="644">
        <v>8565101.7147146482</v>
      </c>
      <c r="X19" s="644">
        <v>4559328.2581069004</v>
      </c>
      <c r="Y19" s="644">
        <v>21961.493155565771</v>
      </c>
      <c r="Z19" s="644">
        <v>3983811.9634521911</v>
      </c>
      <c r="AA19" s="644">
        <v>7519735.9777127951</v>
      </c>
      <c r="AB19" s="644">
        <v>1361156.9568557751</v>
      </c>
    </row>
    <row r="20" spans="1:31" s="33" customFormat="1" ht="18" customHeight="1">
      <c r="A20" s="1238" t="s">
        <v>1025</v>
      </c>
      <c r="B20" s="1238"/>
      <c r="C20" s="1238"/>
      <c r="D20" s="32"/>
      <c r="E20" s="644">
        <v>137543935.25461501</v>
      </c>
      <c r="F20" s="644">
        <v>131399461.55056205</v>
      </c>
      <c r="G20" s="644">
        <v>116235537.79577959</v>
      </c>
      <c r="H20" s="644">
        <v>2317008.6863031718</v>
      </c>
      <c r="I20" s="644">
        <v>1920600.0515636096</v>
      </c>
      <c r="J20" s="644">
        <v>77532382.107397094</v>
      </c>
      <c r="K20" s="644">
        <v>34465546.950515926</v>
      </c>
      <c r="L20" s="644">
        <v>6930767.7218795223</v>
      </c>
      <c r="M20" s="644">
        <v>3012096.6369991056</v>
      </c>
      <c r="N20" s="1238" t="s">
        <v>1025</v>
      </c>
      <c r="O20" s="1238"/>
      <c r="P20" s="1238"/>
      <c r="Q20" s="32"/>
      <c r="R20" s="644">
        <v>1215630.2181840912</v>
      </c>
      <c r="S20" s="644">
        <v>593386.01397847815</v>
      </c>
      <c r="T20" s="644">
        <v>1285198.2991135521</v>
      </c>
      <c r="U20" s="644">
        <v>416920.144951478</v>
      </c>
      <c r="V20" s="644">
        <v>407536.40865282662</v>
      </c>
      <c r="W20" s="644">
        <v>8233156.0329025127</v>
      </c>
      <c r="X20" s="644">
        <v>4828324.219584736</v>
      </c>
      <c r="Y20" s="644">
        <v>30978.969950469778</v>
      </c>
      <c r="Z20" s="644">
        <v>3373852.8433673126</v>
      </c>
      <c r="AA20" s="644">
        <v>7578399.2825483959</v>
      </c>
      <c r="AB20" s="644">
        <v>1433925.578495237</v>
      </c>
    </row>
    <row r="21" spans="1:31" s="33" customFormat="1" ht="18" customHeight="1">
      <c r="A21" s="1238" t="s">
        <v>1026</v>
      </c>
      <c r="B21" s="1238"/>
      <c r="C21" s="1238"/>
      <c r="D21" s="32"/>
      <c r="E21" s="644">
        <v>152701417.52390888</v>
      </c>
      <c r="F21" s="644">
        <v>145901447.23306477</v>
      </c>
      <c r="G21" s="644">
        <v>130006893.41413972</v>
      </c>
      <c r="H21" s="644">
        <v>3403180.6123666922</v>
      </c>
      <c r="I21" s="644">
        <v>2126428.5064143236</v>
      </c>
      <c r="J21" s="644">
        <v>87793081.96749571</v>
      </c>
      <c r="K21" s="644">
        <v>36684202.327863</v>
      </c>
      <c r="L21" s="644">
        <v>7195021.5599494204</v>
      </c>
      <c r="M21" s="644">
        <v>3108235.7612018664</v>
      </c>
      <c r="N21" s="1238" t="s">
        <v>1026</v>
      </c>
      <c r="O21" s="1238"/>
      <c r="P21" s="1238"/>
      <c r="Q21" s="32"/>
      <c r="R21" s="644">
        <v>1209444.3516195812</v>
      </c>
      <c r="S21" s="644">
        <v>614351.3607385956</v>
      </c>
      <c r="T21" s="644">
        <v>1457040.4488149518</v>
      </c>
      <c r="U21" s="644">
        <v>399153.45815356134</v>
      </c>
      <c r="V21" s="644">
        <v>406796.17942085979</v>
      </c>
      <c r="W21" s="644">
        <v>8699532.2589756809</v>
      </c>
      <c r="X21" s="644">
        <v>5148030.4085478839</v>
      </c>
      <c r="Y21" s="644">
        <v>23432.915222230979</v>
      </c>
      <c r="Z21" s="644">
        <v>3528068.9352055662</v>
      </c>
      <c r="AA21" s="644">
        <v>8165791.6577958595</v>
      </c>
      <c r="AB21" s="644">
        <v>1365821.366951748</v>
      </c>
    </row>
    <row r="22" spans="1:31" s="33" customFormat="1" ht="18" customHeight="1">
      <c r="A22" s="1238" t="s">
        <v>1027</v>
      </c>
      <c r="B22" s="1238"/>
      <c r="C22" s="1238"/>
      <c r="D22" s="32"/>
      <c r="E22" s="644">
        <v>153797652.24766204</v>
      </c>
      <c r="F22" s="644">
        <v>146098499.39765069</v>
      </c>
      <c r="G22" s="644">
        <v>130401838.64359072</v>
      </c>
      <c r="H22" s="644">
        <v>3761263.4514207472</v>
      </c>
      <c r="I22" s="644">
        <v>2429551.5259868479</v>
      </c>
      <c r="J22" s="644">
        <v>88877369.184387386</v>
      </c>
      <c r="K22" s="644">
        <v>35333654.481795788</v>
      </c>
      <c r="L22" s="644">
        <v>6906905.34186952</v>
      </c>
      <c r="M22" s="644">
        <v>3074515.3579280037</v>
      </c>
      <c r="N22" s="1238" t="s">
        <v>1027</v>
      </c>
      <c r="O22" s="1238"/>
      <c r="P22" s="1238"/>
      <c r="Q22" s="32"/>
      <c r="R22" s="644">
        <v>1217953.4264672168</v>
      </c>
      <c r="S22" s="644">
        <v>558168.11524089542</v>
      </c>
      <c r="T22" s="644">
        <v>1440536.126120432</v>
      </c>
      <c r="U22" s="644">
        <v>295513.57966395497</v>
      </c>
      <c r="V22" s="644">
        <v>320218.73644901911</v>
      </c>
      <c r="W22" s="644">
        <v>8789755.4121903684</v>
      </c>
      <c r="X22" s="644">
        <v>4950849.7182957623</v>
      </c>
      <c r="Y22" s="644">
        <v>41271.386123445271</v>
      </c>
      <c r="Z22" s="644">
        <v>3797634.3077711733</v>
      </c>
      <c r="AA22" s="644">
        <v>9024129.8514902294</v>
      </c>
      <c r="AB22" s="644">
        <v>1324977.0014789477</v>
      </c>
    </row>
    <row r="23" spans="1:31" ht="18" customHeight="1">
      <c r="A23" s="1238" t="s">
        <v>65</v>
      </c>
      <c r="B23" s="1238"/>
      <c r="C23" s="1238"/>
      <c r="D23" s="32"/>
      <c r="E23" s="645"/>
      <c r="F23" s="644"/>
      <c r="G23" s="646"/>
      <c r="H23" s="646"/>
      <c r="I23" s="646"/>
      <c r="J23" s="646"/>
      <c r="K23" s="646"/>
      <c r="L23" s="646"/>
      <c r="M23" s="646"/>
      <c r="N23" s="1238" t="s">
        <v>65</v>
      </c>
      <c r="O23" s="1238"/>
      <c r="P23" s="1238"/>
      <c r="Q23" s="32"/>
      <c r="R23" s="250"/>
      <c r="S23" s="250"/>
      <c r="T23" s="250"/>
      <c r="U23" s="250"/>
      <c r="V23" s="250"/>
      <c r="W23" s="250"/>
      <c r="X23" s="250"/>
      <c r="Y23" s="250"/>
      <c r="Z23" s="250"/>
      <c r="AA23" s="644"/>
      <c r="AB23" s="644"/>
      <c r="AD23" s="33"/>
      <c r="AE23" s="33"/>
    </row>
    <row r="24" spans="1:31" ht="18" customHeight="1">
      <c r="A24" s="34"/>
      <c r="B24" s="34" t="s">
        <v>66</v>
      </c>
      <c r="C24" s="34"/>
      <c r="D24" s="659"/>
      <c r="E24" s="491">
        <v>221746582.81222826</v>
      </c>
      <c r="F24" s="491">
        <v>211764742.04172322</v>
      </c>
      <c r="G24" s="491">
        <v>189089817.59359568</v>
      </c>
      <c r="H24" s="491">
        <v>5387591.0377707584</v>
      </c>
      <c r="I24" s="491">
        <v>3540736.6556564416</v>
      </c>
      <c r="J24" s="491">
        <v>129408714.58933929</v>
      </c>
      <c r="K24" s="491">
        <v>50752775.310829334</v>
      </c>
      <c r="L24" s="491">
        <v>9886803.7283957899</v>
      </c>
      <c r="M24" s="491">
        <v>4473329.8113370016</v>
      </c>
      <c r="N24" s="34"/>
      <c r="O24" s="34" t="s">
        <v>54</v>
      </c>
      <c r="P24" s="34"/>
      <c r="Q24" s="659"/>
      <c r="R24" s="501">
        <v>1770402.1781563102</v>
      </c>
      <c r="S24" s="502">
        <v>721482.77420934534</v>
      </c>
      <c r="T24" s="502">
        <v>2050167.083175011</v>
      </c>
      <c r="U24" s="502">
        <v>404797.51794818911</v>
      </c>
      <c r="V24" s="502">
        <v>466624.36356994085</v>
      </c>
      <c r="W24" s="502">
        <v>12788120.719731487</v>
      </c>
      <c r="X24" s="502">
        <v>7215181.4385150308</v>
      </c>
      <c r="Y24" s="502">
        <v>60081.405363183745</v>
      </c>
      <c r="Z24" s="502">
        <v>5512857.8758532908</v>
      </c>
      <c r="AA24" s="502">
        <v>11910872.813057629</v>
      </c>
      <c r="AB24" s="502">
        <v>1929032.0425528581</v>
      </c>
      <c r="AD24" s="33"/>
      <c r="AE24" s="33"/>
    </row>
    <row r="25" spans="1:31" ht="18" customHeight="1">
      <c r="A25" s="34"/>
      <c r="B25" s="34" t="s">
        <v>27</v>
      </c>
      <c r="C25" s="34"/>
      <c r="D25" s="659"/>
      <c r="E25" s="491">
        <v>5230664.1424460812</v>
      </c>
      <c r="F25" s="491">
        <v>2522495.9380228161</v>
      </c>
      <c r="G25" s="491">
        <v>2083464.8569781375</v>
      </c>
      <c r="H25" s="491">
        <v>205378.33050839676</v>
      </c>
      <c r="I25" s="647">
        <v>0</v>
      </c>
      <c r="J25" s="491">
        <v>257579.87152886626</v>
      </c>
      <c r="K25" s="491">
        <v>1620506.6549408748</v>
      </c>
      <c r="L25" s="491">
        <v>391504.37135492946</v>
      </c>
      <c r="M25" s="491">
        <v>16076.490173522214</v>
      </c>
      <c r="N25" s="34"/>
      <c r="O25" s="34" t="s">
        <v>27</v>
      </c>
      <c r="P25" s="34"/>
      <c r="Q25" s="659"/>
      <c r="R25" s="501">
        <v>10051.455987405028</v>
      </c>
      <c r="S25" s="502">
        <v>201088.66167513604</v>
      </c>
      <c r="T25" s="502">
        <v>107608.08159091229</v>
      </c>
      <c r="U25" s="502">
        <v>56569.634199834691</v>
      </c>
      <c r="V25" s="502">
        <v>110.04772811921488</v>
      </c>
      <c r="W25" s="502">
        <v>47526.709689746822</v>
      </c>
      <c r="X25" s="502">
        <v>0</v>
      </c>
      <c r="Y25" s="502">
        <v>144.2060275981782</v>
      </c>
      <c r="Z25" s="502">
        <v>47382.503662148643</v>
      </c>
      <c r="AA25" s="502">
        <v>2712408.6268791086</v>
      </c>
      <c r="AB25" s="502">
        <v>4240.4224558406395</v>
      </c>
      <c r="AD25" s="33"/>
      <c r="AE25" s="33"/>
    </row>
    <row r="26" spans="1:31" ht="18" customHeight="1">
      <c r="A26" s="1238" t="s">
        <v>28</v>
      </c>
      <c r="B26" s="1238"/>
      <c r="C26" s="1238"/>
      <c r="D26" s="32"/>
      <c r="E26" s="491"/>
      <c r="F26" s="491"/>
      <c r="G26" s="491"/>
      <c r="H26" s="491"/>
      <c r="I26" s="491"/>
      <c r="J26" s="491"/>
      <c r="K26" s="491"/>
      <c r="L26" s="491"/>
      <c r="M26" s="491"/>
      <c r="N26" s="1238" t="s">
        <v>28</v>
      </c>
      <c r="O26" s="1238"/>
      <c r="P26" s="1238"/>
      <c r="Q26" s="32"/>
      <c r="R26" s="501"/>
      <c r="S26" s="502"/>
      <c r="T26" s="502"/>
      <c r="U26" s="502"/>
      <c r="V26" s="502"/>
      <c r="W26" s="502"/>
      <c r="X26" s="502"/>
      <c r="Y26" s="502"/>
      <c r="Z26" s="502"/>
      <c r="AA26" s="502"/>
      <c r="AB26" s="502"/>
      <c r="AD26" s="33"/>
      <c r="AE26" s="33"/>
    </row>
    <row r="27" spans="1:31" ht="18" customHeight="1">
      <c r="A27" s="34"/>
      <c r="B27" s="102" t="s">
        <v>83</v>
      </c>
      <c r="C27" s="34"/>
      <c r="D27" s="659"/>
      <c r="E27" s="491">
        <v>851708429.45586407</v>
      </c>
      <c r="F27" s="491">
        <v>832272466.78241265</v>
      </c>
      <c r="G27" s="491">
        <v>752384667.84256446</v>
      </c>
      <c r="H27" s="491">
        <v>17894857.282557338</v>
      </c>
      <c r="I27" s="491">
        <v>15153228.275386808</v>
      </c>
      <c r="J27" s="491">
        <v>534853298.11237341</v>
      </c>
      <c r="K27" s="491">
        <v>184483284.17224631</v>
      </c>
      <c r="L27" s="491">
        <v>31614058.335686382</v>
      </c>
      <c r="M27" s="491">
        <v>16970739.026838943</v>
      </c>
      <c r="N27" s="34"/>
      <c r="O27" s="34" t="s">
        <v>83</v>
      </c>
      <c r="P27" s="34"/>
      <c r="Q27" s="659"/>
      <c r="R27" s="501">
        <v>5589817.3098021364</v>
      </c>
      <c r="S27" s="502">
        <v>1801269.6134502955</v>
      </c>
      <c r="T27" s="502">
        <v>4883966.5887113595</v>
      </c>
      <c r="U27" s="502">
        <v>1110952.2119370275</v>
      </c>
      <c r="V27" s="502">
        <v>1257313.5849466177</v>
      </c>
      <c r="W27" s="502">
        <v>48273740.60416232</v>
      </c>
      <c r="X27" s="502">
        <v>27225083.450403225</v>
      </c>
      <c r="Y27" s="502">
        <v>240967.1546025651</v>
      </c>
      <c r="Z27" s="502">
        <v>20807689.999156564</v>
      </c>
      <c r="AA27" s="502">
        <v>27300660.854835924</v>
      </c>
      <c r="AB27" s="502">
        <v>7864698.1813855702</v>
      </c>
      <c r="AD27" s="33"/>
      <c r="AE27" s="33"/>
    </row>
    <row r="28" spans="1:31" ht="18" customHeight="1">
      <c r="A28" s="34"/>
      <c r="B28" s="102" t="s">
        <v>84</v>
      </c>
      <c r="C28" s="34"/>
      <c r="D28" s="659"/>
      <c r="E28" s="491">
        <v>67738744.763868213</v>
      </c>
      <c r="F28" s="491">
        <v>58385445.649592459</v>
      </c>
      <c r="G28" s="491">
        <v>51402524.825672887</v>
      </c>
      <c r="H28" s="491">
        <v>3906470.2144721416</v>
      </c>
      <c r="I28" s="491">
        <v>267081.368350278</v>
      </c>
      <c r="J28" s="491">
        <v>23980409.57396673</v>
      </c>
      <c r="K28" s="491">
        <v>23248563.668883767</v>
      </c>
      <c r="L28" s="491">
        <v>3984968.0149263176</v>
      </c>
      <c r="M28" s="491">
        <v>643010.26078606653</v>
      </c>
      <c r="N28" s="34"/>
      <c r="O28" s="34" t="s">
        <v>84</v>
      </c>
      <c r="P28" s="34"/>
      <c r="Q28" s="659"/>
      <c r="R28" s="501">
        <v>539835.52908320946</v>
      </c>
      <c r="S28" s="502">
        <v>697708.92199011717</v>
      </c>
      <c r="T28" s="502">
        <v>1272846.1115799462</v>
      </c>
      <c r="U28" s="502">
        <v>251448.09656897941</v>
      </c>
      <c r="V28" s="502">
        <v>580119.09491799702</v>
      </c>
      <c r="W28" s="502">
        <v>2997952.8089933037</v>
      </c>
      <c r="X28" s="502">
        <v>486658.34298318141</v>
      </c>
      <c r="Y28" s="502">
        <v>3138.7525065196214</v>
      </c>
      <c r="Z28" s="502">
        <v>2508155.713503602</v>
      </c>
      <c r="AA28" s="502">
        <v>9718494.3531607743</v>
      </c>
      <c r="AB28" s="502">
        <v>365195.23888512619</v>
      </c>
      <c r="AD28" s="33"/>
      <c r="AE28" s="33"/>
    </row>
    <row r="29" spans="1:31" ht="18" customHeight="1">
      <c r="A29" s="34"/>
      <c r="B29" s="102" t="s">
        <v>85</v>
      </c>
      <c r="C29" s="34"/>
      <c r="D29" s="659"/>
      <c r="E29" s="491">
        <v>27313631.672173724</v>
      </c>
      <c r="F29" s="491">
        <v>20964957.42554364</v>
      </c>
      <c r="G29" s="491">
        <v>17539777.150505278</v>
      </c>
      <c r="H29" s="491">
        <v>1117205.9532858266</v>
      </c>
      <c r="I29" s="491">
        <v>107149.2703780731</v>
      </c>
      <c r="J29" s="491">
        <v>7020340.2587983795</v>
      </c>
      <c r="K29" s="491">
        <v>9295081.6680429988</v>
      </c>
      <c r="L29" s="491">
        <v>2404080.0819825488</v>
      </c>
      <c r="M29" s="491">
        <v>570538.59424704791</v>
      </c>
      <c r="N29" s="34"/>
      <c r="O29" s="34" t="s">
        <v>85</v>
      </c>
      <c r="P29" s="34"/>
      <c r="Q29" s="659"/>
      <c r="R29" s="501">
        <v>272299.82154746249</v>
      </c>
      <c r="S29" s="502">
        <v>395204.62049169437</v>
      </c>
      <c r="T29" s="502">
        <v>909891.88522404642</v>
      </c>
      <c r="U29" s="502">
        <v>147950.7907361087</v>
      </c>
      <c r="V29" s="502">
        <v>108194.36973618588</v>
      </c>
      <c r="W29" s="502">
        <v>1021100.193055825</v>
      </c>
      <c r="X29" s="502">
        <v>156416.7242758637</v>
      </c>
      <c r="Y29" s="502">
        <v>4375.6028782437015</v>
      </c>
      <c r="Z29" s="502">
        <v>860307.8659017178</v>
      </c>
      <c r="AA29" s="502">
        <v>6570723.5134085706</v>
      </c>
      <c r="AB29" s="502">
        <v>222049.26677851012</v>
      </c>
      <c r="AD29" s="33"/>
      <c r="AE29" s="33"/>
    </row>
    <row r="30" spans="1:31" ht="18" customHeight="1">
      <c r="A30" s="34"/>
      <c r="B30" s="102" t="s">
        <v>346</v>
      </c>
      <c r="C30" s="34"/>
      <c r="D30" s="659"/>
      <c r="E30" s="491">
        <v>6032318.2367095435</v>
      </c>
      <c r="F30" s="491">
        <v>2910989.2871576869</v>
      </c>
      <c r="G30" s="491">
        <v>2472230.3879675833</v>
      </c>
      <c r="H30" s="491">
        <v>298636.00670773187</v>
      </c>
      <c r="I30" s="647">
        <v>0</v>
      </c>
      <c r="J30" s="491">
        <v>243675.20252550195</v>
      </c>
      <c r="K30" s="491">
        <v>1929919.1787343505</v>
      </c>
      <c r="L30" s="491">
        <v>385719.54447309457</v>
      </c>
      <c r="M30" s="491">
        <v>19138.994304631105</v>
      </c>
      <c r="N30" s="34"/>
      <c r="O30" s="102" t="s">
        <v>346</v>
      </c>
      <c r="P30" s="34"/>
      <c r="Q30" s="659"/>
      <c r="R30" s="501">
        <v>9625.0004459901957</v>
      </c>
      <c r="S30" s="502">
        <v>185210.70382910786</v>
      </c>
      <c r="T30" s="502">
        <v>103551.21984563734</v>
      </c>
      <c r="U30" s="502">
        <v>68102.672539729872</v>
      </c>
      <c r="V30" s="502">
        <v>90.953507998258857</v>
      </c>
      <c r="W30" s="502">
        <v>53039.354717006077</v>
      </c>
      <c r="X30" s="502">
        <v>112.79707862686122</v>
      </c>
      <c r="Y30" s="502">
        <v>119.18505096569922</v>
      </c>
      <c r="Z30" s="502">
        <v>52807.372587413513</v>
      </c>
      <c r="AA30" s="502">
        <v>3124833.622518261</v>
      </c>
      <c r="AB30" s="502">
        <v>3504.6729664013501</v>
      </c>
      <c r="AD30" s="33"/>
      <c r="AE30" s="33"/>
    </row>
    <row r="31" spans="1:31" ht="18" customHeight="1">
      <c r="A31" s="34"/>
      <c r="B31" s="102" t="s">
        <v>345</v>
      </c>
      <c r="C31" s="34"/>
      <c r="D31" s="659"/>
      <c r="E31" s="491">
        <v>482609733.75757575</v>
      </c>
      <c r="F31" s="491">
        <v>456808275.09696972</v>
      </c>
      <c r="G31" s="491">
        <v>368687610.93636364</v>
      </c>
      <c r="H31" s="491">
        <v>13783423.248484848</v>
      </c>
      <c r="I31" s="491">
        <v>6091276.290909091</v>
      </c>
      <c r="J31" s="491">
        <v>249347592.30303031</v>
      </c>
      <c r="K31" s="491">
        <v>99465319.093939394</v>
      </c>
      <c r="L31" s="491">
        <v>40742031.215151519</v>
      </c>
      <c r="M31" s="491">
        <v>13650989.787878787</v>
      </c>
      <c r="N31" s="34"/>
      <c r="O31" s="102" t="s">
        <v>345</v>
      </c>
      <c r="P31" s="34"/>
      <c r="Q31" s="659"/>
      <c r="R31" s="501">
        <v>11216773.121212121</v>
      </c>
      <c r="S31" s="502">
        <v>1010021.296969697</v>
      </c>
      <c r="T31" s="502">
        <v>11073395.366666667</v>
      </c>
      <c r="U31" s="502">
        <v>1433489.2363636363</v>
      </c>
      <c r="V31" s="502">
        <v>2357362.4060606062</v>
      </c>
      <c r="W31" s="502">
        <v>47378632.945454545</v>
      </c>
      <c r="X31" s="502">
        <v>38050248.490909092</v>
      </c>
      <c r="Y31" s="502">
        <v>171925.24848484847</v>
      </c>
      <c r="Z31" s="502">
        <v>9156459.206060607</v>
      </c>
      <c r="AA31" s="502">
        <v>28209520.218181819</v>
      </c>
      <c r="AB31" s="502">
        <v>2408061.5575757576</v>
      </c>
      <c r="AD31" s="33"/>
      <c r="AE31" s="33"/>
    </row>
    <row r="32" spans="1:31" ht="18" customHeight="1">
      <c r="A32" s="1238" t="s">
        <v>29</v>
      </c>
      <c r="B32" s="1238"/>
      <c r="C32" s="1238"/>
      <c r="D32" s="32"/>
      <c r="E32" s="491"/>
      <c r="F32" s="491"/>
      <c r="G32" s="491"/>
      <c r="H32" s="491"/>
      <c r="I32" s="491"/>
      <c r="J32" s="491"/>
      <c r="K32" s="491"/>
      <c r="L32" s="491"/>
      <c r="M32" s="491"/>
      <c r="N32" s="1238" t="s">
        <v>29</v>
      </c>
      <c r="O32" s="1238"/>
      <c r="P32" s="1238"/>
      <c r="Q32" s="32"/>
      <c r="R32" s="501"/>
      <c r="S32" s="502"/>
      <c r="T32" s="502"/>
      <c r="U32" s="502"/>
      <c r="V32" s="502"/>
      <c r="W32" s="502"/>
      <c r="X32" s="502"/>
      <c r="Y32" s="502"/>
      <c r="Z32" s="502"/>
      <c r="AA32" s="502"/>
      <c r="AB32" s="502"/>
      <c r="AD32" s="33"/>
      <c r="AE32" s="33"/>
    </row>
    <row r="33" spans="1:31" ht="18" customHeight="1">
      <c r="A33" s="1059" t="s">
        <v>67</v>
      </c>
      <c r="B33" s="1059"/>
      <c r="C33" s="35"/>
      <c r="D33" s="32"/>
      <c r="E33" s="491">
        <v>156697824.21034658</v>
      </c>
      <c r="F33" s="491">
        <v>148890043.41846001</v>
      </c>
      <c r="G33" s="491">
        <v>132884109.78064418</v>
      </c>
      <c r="H33" s="491">
        <v>3820120.8200961123</v>
      </c>
      <c r="I33" s="491">
        <v>2480119.5626561539</v>
      </c>
      <c r="J33" s="491">
        <v>90664631.517271116</v>
      </c>
      <c r="K33" s="491">
        <v>35919237.880620852</v>
      </c>
      <c r="L33" s="491">
        <v>7041985.8760863291</v>
      </c>
      <c r="M33" s="491">
        <v>3139685.6061311904</v>
      </c>
      <c r="N33" s="1059" t="s">
        <v>67</v>
      </c>
      <c r="O33" s="1059"/>
      <c r="P33" s="35"/>
      <c r="Q33" s="32"/>
      <c r="R33" s="501">
        <v>1244608.210589949</v>
      </c>
      <c r="S33" s="502">
        <v>566207.6922950208</v>
      </c>
      <c r="T33" s="502">
        <v>1466327.3988686507</v>
      </c>
      <c r="U33" s="502">
        <v>297837.3578479797</v>
      </c>
      <c r="V33" s="502">
        <v>327319.61035354109</v>
      </c>
      <c r="W33" s="502">
        <v>8963947.7617294826</v>
      </c>
      <c r="X33" s="502">
        <v>5056528.6791313933</v>
      </c>
      <c r="Y33" s="502">
        <v>42186.582129704198</v>
      </c>
      <c r="Z33" s="502">
        <v>3865232.500468397</v>
      </c>
      <c r="AA33" s="502">
        <v>9160711.3872011937</v>
      </c>
      <c r="AB33" s="502">
        <v>1352930.5953148033</v>
      </c>
      <c r="AD33" s="33"/>
      <c r="AE33" s="33"/>
    </row>
    <row r="34" spans="1:31" ht="18" customHeight="1">
      <c r="A34" s="7"/>
      <c r="B34" s="102" t="s">
        <v>30</v>
      </c>
      <c r="C34" s="36"/>
      <c r="D34" s="32"/>
      <c r="E34" s="491">
        <v>323280412.88483733</v>
      </c>
      <c r="F34" s="491">
        <v>309819824.8446269</v>
      </c>
      <c r="G34" s="491">
        <v>278090466.79353625</v>
      </c>
      <c r="H34" s="491">
        <v>8414967.0508525353</v>
      </c>
      <c r="I34" s="491">
        <v>6716863.3356188191</v>
      </c>
      <c r="J34" s="491">
        <v>190911136.02225858</v>
      </c>
      <c r="K34" s="491">
        <v>72047500.38480632</v>
      </c>
      <c r="L34" s="491">
        <v>12203994.767602619</v>
      </c>
      <c r="M34" s="491">
        <v>6407053.1181977345</v>
      </c>
      <c r="N34" s="7"/>
      <c r="O34" s="102" t="s">
        <v>30</v>
      </c>
      <c r="P34" s="36"/>
      <c r="Q34" s="32"/>
      <c r="R34" s="501">
        <v>2253074.9489598796</v>
      </c>
      <c r="S34" s="502">
        <v>593433.33039603219</v>
      </c>
      <c r="T34" s="502">
        <v>2224300.588411849</v>
      </c>
      <c r="U34" s="502">
        <v>294192.46342888102</v>
      </c>
      <c r="V34" s="502">
        <v>431940.31820824469</v>
      </c>
      <c r="W34" s="502">
        <v>19525363.283488389</v>
      </c>
      <c r="X34" s="502">
        <v>11507907.691169819</v>
      </c>
      <c r="Y34" s="502">
        <v>33216.683949097998</v>
      </c>
      <c r="Z34" s="502">
        <v>7984238.9083694769</v>
      </c>
      <c r="AA34" s="502">
        <v>16659209.217428163</v>
      </c>
      <c r="AB34" s="502">
        <v>3198621.1772178393</v>
      </c>
      <c r="AD34" s="33"/>
      <c r="AE34" s="33"/>
    </row>
    <row r="35" spans="1:31" ht="18" customHeight="1">
      <c r="A35" s="42"/>
      <c r="B35" s="42" t="s">
        <v>898</v>
      </c>
      <c r="C35" s="660"/>
      <c r="D35" s="659"/>
      <c r="E35" s="491">
        <v>150906378.49219522</v>
      </c>
      <c r="F35" s="491">
        <v>135486799.07600427</v>
      </c>
      <c r="G35" s="491">
        <v>119721750.7690115</v>
      </c>
      <c r="H35" s="491">
        <v>5164630.8613723349</v>
      </c>
      <c r="I35" s="491">
        <v>2469065.5423514722</v>
      </c>
      <c r="J35" s="491">
        <v>63663608.511999637</v>
      </c>
      <c r="K35" s="491">
        <v>48424445.853288069</v>
      </c>
      <c r="L35" s="491">
        <v>8223008.1632391121</v>
      </c>
      <c r="M35" s="491">
        <v>3892333.1335166898</v>
      </c>
      <c r="N35" s="42"/>
      <c r="O35" s="42" t="s">
        <v>898</v>
      </c>
      <c r="P35" s="660"/>
      <c r="Q35" s="659"/>
      <c r="R35" s="501">
        <v>1367605.0717177312</v>
      </c>
      <c r="S35" s="502">
        <v>587948.84568059305</v>
      </c>
      <c r="T35" s="502">
        <v>1960944.2429820835</v>
      </c>
      <c r="U35" s="502">
        <v>302653.46912840416</v>
      </c>
      <c r="V35" s="502">
        <v>111523.40021361114</v>
      </c>
      <c r="W35" s="502">
        <v>7542040.1437536255</v>
      </c>
      <c r="X35" s="502">
        <v>4065286.8977128831</v>
      </c>
      <c r="Y35" s="502">
        <v>51782.559508619459</v>
      </c>
      <c r="Z35" s="502">
        <v>3424970.6865321249</v>
      </c>
      <c r="AA35" s="502">
        <v>16441127.74131084</v>
      </c>
      <c r="AB35" s="502">
        <v>1021548.3251198902</v>
      </c>
      <c r="AD35" s="33"/>
      <c r="AE35" s="33"/>
    </row>
    <row r="36" spans="1:31" ht="18" customHeight="1">
      <c r="A36" s="42"/>
      <c r="B36" s="42" t="s">
        <v>899</v>
      </c>
      <c r="C36" s="660"/>
      <c r="D36" s="659"/>
      <c r="E36" s="491">
        <v>1095200333.3812695</v>
      </c>
      <c r="F36" s="491">
        <v>1068472658.7471844</v>
      </c>
      <c r="G36" s="491">
        <v>957666444.78839457</v>
      </c>
      <c r="H36" s="491">
        <v>22214118.569734991</v>
      </c>
      <c r="I36" s="491">
        <v>27033702.90271084</v>
      </c>
      <c r="J36" s="491">
        <v>695269175.8658402</v>
      </c>
      <c r="K36" s="491">
        <v>213149447.45010892</v>
      </c>
      <c r="L36" s="491">
        <v>36553006.311790287</v>
      </c>
      <c r="M36" s="491">
        <v>20920097.342409849</v>
      </c>
      <c r="N36" s="42"/>
      <c r="O36" s="42" t="s">
        <v>899</v>
      </c>
      <c r="P36" s="660"/>
      <c r="Q36" s="659"/>
      <c r="R36" s="501">
        <v>7152465.1331171943</v>
      </c>
      <c r="S36" s="502">
        <v>758555.50263039104</v>
      </c>
      <c r="T36" s="502">
        <v>6028923.4286721414</v>
      </c>
      <c r="U36" s="502">
        <v>580726.41277942085</v>
      </c>
      <c r="V36" s="502">
        <v>1112238.4921813132</v>
      </c>
      <c r="W36" s="502">
        <v>74253207.646999046</v>
      </c>
      <c r="X36" s="502">
        <v>46670386.838011764</v>
      </c>
      <c r="Y36" s="502">
        <v>68717.524689725673</v>
      </c>
      <c r="Z36" s="502">
        <v>27514103.284297567</v>
      </c>
      <c r="AA36" s="502">
        <v>39460116.39637775</v>
      </c>
      <c r="AB36" s="502">
        <v>12732441.762292758</v>
      </c>
      <c r="AD36" s="33"/>
      <c r="AE36" s="33"/>
    </row>
    <row r="37" spans="1:31" ht="18" customHeight="1">
      <c r="A37" s="42"/>
      <c r="B37" s="42" t="s">
        <v>900</v>
      </c>
      <c r="C37" s="660"/>
      <c r="D37" s="659"/>
      <c r="E37" s="491">
        <v>124382482.29084347</v>
      </c>
      <c r="F37" s="491">
        <v>114855925.90105064</v>
      </c>
      <c r="G37" s="491">
        <v>106643073.27409746</v>
      </c>
      <c r="H37" s="491">
        <v>3349279.4359120452</v>
      </c>
      <c r="I37" s="491">
        <v>1069621.4836186303</v>
      </c>
      <c r="J37" s="491">
        <v>69952664.446296602</v>
      </c>
      <c r="K37" s="491">
        <v>32271507.908270206</v>
      </c>
      <c r="L37" s="491">
        <v>4950604.0542068444</v>
      </c>
      <c r="M37" s="491">
        <v>1765876.5098735308</v>
      </c>
      <c r="N37" s="42"/>
      <c r="O37" s="42" t="s">
        <v>900</v>
      </c>
      <c r="P37" s="660"/>
      <c r="Q37" s="659"/>
      <c r="R37" s="501">
        <v>795611.31235613429</v>
      </c>
      <c r="S37" s="502">
        <v>760066.47251405055</v>
      </c>
      <c r="T37" s="502">
        <v>949505.82093296945</v>
      </c>
      <c r="U37" s="502">
        <v>159916.76035438885</v>
      </c>
      <c r="V37" s="502">
        <v>519627.17817577004</v>
      </c>
      <c r="W37" s="502">
        <v>3262248.5727462973</v>
      </c>
      <c r="X37" s="502">
        <v>767413.0786689911</v>
      </c>
      <c r="Y37" s="502">
        <v>10092.791942636346</v>
      </c>
      <c r="Z37" s="502">
        <v>2484742.7021346674</v>
      </c>
      <c r="AA37" s="502">
        <v>9951588.3626776896</v>
      </c>
      <c r="AB37" s="502">
        <v>425031.9728847252</v>
      </c>
      <c r="AD37" s="33"/>
      <c r="AE37" s="33"/>
    </row>
    <row r="38" spans="1:31" ht="18" customHeight="1">
      <c r="A38" s="42"/>
      <c r="B38" s="42" t="s">
        <v>31</v>
      </c>
      <c r="C38" s="660"/>
      <c r="D38" s="659"/>
      <c r="E38" s="491">
        <v>67931146.585557058</v>
      </c>
      <c r="F38" s="491">
        <v>64411120.95786275</v>
      </c>
      <c r="G38" s="491">
        <v>57830360.796609461</v>
      </c>
      <c r="H38" s="491">
        <v>5546494.7276954548</v>
      </c>
      <c r="I38" s="491">
        <v>46488.918107683552</v>
      </c>
      <c r="J38" s="491">
        <v>33206467.253209315</v>
      </c>
      <c r="K38" s="491">
        <v>19030909.897597</v>
      </c>
      <c r="L38" s="491">
        <v>3321594.8861102974</v>
      </c>
      <c r="M38" s="491">
        <v>1600718.5086225446</v>
      </c>
      <c r="N38" s="42"/>
      <c r="O38" s="42" t="s">
        <v>31</v>
      </c>
      <c r="P38" s="660"/>
      <c r="Q38" s="659"/>
      <c r="R38" s="501">
        <v>567766.49238898</v>
      </c>
      <c r="S38" s="502">
        <v>294007.48481084849</v>
      </c>
      <c r="T38" s="502">
        <v>534124.9313420275</v>
      </c>
      <c r="U38" s="502">
        <v>169777.65088607802</v>
      </c>
      <c r="V38" s="502">
        <v>155199.81805981888</v>
      </c>
      <c r="W38" s="502">
        <v>3259165.275142963</v>
      </c>
      <c r="X38" s="502">
        <v>1028215.2653480442</v>
      </c>
      <c r="Y38" s="502">
        <v>2626.4228739591426</v>
      </c>
      <c r="Z38" s="502">
        <v>2228323.5869209599</v>
      </c>
      <c r="AA38" s="502">
        <v>3936587.9233932425</v>
      </c>
      <c r="AB38" s="502">
        <v>416562.29569891596</v>
      </c>
      <c r="AD38" s="33"/>
      <c r="AE38" s="33"/>
    </row>
    <row r="39" spans="1:31" ht="18" customHeight="1">
      <c r="A39" s="42"/>
      <c r="B39" s="102" t="s">
        <v>32</v>
      </c>
      <c r="C39" s="660"/>
      <c r="D39" s="659"/>
      <c r="E39" s="491">
        <v>74730924.52978912</v>
      </c>
      <c r="F39" s="491">
        <v>70281272.806673512</v>
      </c>
      <c r="G39" s="491">
        <v>63037027.484008804</v>
      </c>
      <c r="H39" s="491">
        <v>1070685.4078931261</v>
      </c>
      <c r="I39" s="491">
        <v>566153.55365261075</v>
      </c>
      <c r="J39" s="491">
        <v>41994369.433891848</v>
      </c>
      <c r="K39" s="491">
        <v>19405819.088571247</v>
      </c>
      <c r="L39" s="491">
        <v>4250087.6796786152</v>
      </c>
      <c r="M39" s="491">
        <v>1468774.3932634196</v>
      </c>
      <c r="N39" s="42"/>
      <c r="O39" s="102" t="s">
        <v>32</v>
      </c>
      <c r="P39" s="660"/>
      <c r="Q39" s="659"/>
      <c r="R39" s="501">
        <v>659093.71321360033</v>
      </c>
      <c r="S39" s="502">
        <v>491621.71019361308</v>
      </c>
      <c r="T39" s="502">
        <v>937058.14102336753</v>
      </c>
      <c r="U39" s="502">
        <v>323554.36821320589</v>
      </c>
      <c r="V39" s="502">
        <v>369985.3537714096</v>
      </c>
      <c r="W39" s="502">
        <v>2994157.6429860359</v>
      </c>
      <c r="X39" s="502">
        <v>1185209.100385929</v>
      </c>
      <c r="Y39" s="502">
        <v>88822.202057244343</v>
      </c>
      <c r="Z39" s="502">
        <v>1720126.3405428629</v>
      </c>
      <c r="AA39" s="502">
        <v>4958369.4230600363</v>
      </c>
      <c r="AB39" s="502">
        <v>508717.69994439208</v>
      </c>
      <c r="AD39" s="33"/>
      <c r="AE39" s="33"/>
    </row>
    <row r="40" spans="1:31" ht="18" customHeight="1">
      <c r="A40" s="42"/>
      <c r="B40" s="42" t="s">
        <v>901</v>
      </c>
      <c r="C40" s="660"/>
      <c r="D40" s="659"/>
      <c r="E40" s="491">
        <v>129182028.45395467</v>
      </c>
      <c r="F40" s="491">
        <v>122953651.18018274</v>
      </c>
      <c r="G40" s="491">
        <v>111200476.81463738</v>
      </c>
      <c r="H40" s="491">
        <v>1440760.7951681348</v>
      </c>
      <c r="I40" s="491">
        <v>1087983.874643865</v>
      </c>
      <c r="J40" s="491">
        <v>77240143.552718773</v>
      </c>
      <c r="K40" s="491">
        <v>31431588.592106573</v>
      </c>
      <c r="L40" s="491">
        <v>6736227.7844501212</v>
      </c>
      <c r="M40" s="491">
        <v>2695912.9414042626</v>
      </c>
      <c r="N40" s="42"/>
      <c r="O40" s="42" t="s">
        <v>901</v>
      </c>
      <c r="P40" s="660"/>
      <c r="Q40" s="659"/>
      <c r="R40" s="501">
        <v>1250376.7632452638</v>
      </c>
      <c r="S40" s="502">
        <v>603430.03931083193</v>
      </c>
      <c r="T40" s="502">
        <v>1116403.2768784314</v>
      </c>
      <c r="U40" s="502">
        <v>478012.35388363473</v>
      </c>
      <c r="V40" s="502">
        <v>592092.40972769784</v>
      </c>
      <c r="W40" s="502">
        <v>5016946.5810952634</v>
      </c>
      <c r="X40" s="502">
        <v>2203669.8430792652</v>
      </c>
      <c r="Y40" s="502">
        <v>187599.35535362846</v>
      </c>
      <c r="Z40" s="502">
        <v>2625677.3826623699</v>
      </c>
      <c r="AA40" s="502">
        <v>7147675.6302219639</v>
      </c>
      <c r="AB40" s="502">
        <v>919298.35645010893</v>
      </c>
      <c r="AD40" s="33"/>
      <c r="AE40" s="33"/>
    </row>
    <row r="41" spans="1:31" ht="18" customHeight="1">
      <c r="A41" s="42"/>
      <c r="B41" s="42" t="s">
        <v>902</v>
      </c>
      <c r="C41" s="660"/>
      <c r="D41" s="659"/>
      <c r="E41" s="491">
        <v>26236475.845450319</v>
      </c>
      <c r="F41" s="491">
        <v>23370966.751654975</v>
      </c>
      <c r="G41" s="491">
        <v>20142398.10647019</v>
      </c>
      <c r="H41" s="491">
        <v>741094.25942827598</v>
      </c>
      <c r="I41" s="491">
        <v>101408.63758100836</v>
      </c>
      <c r="J41" s="491">
        <v>10604291.709743178</v>
      </c>
      <c r="K41" s="491">
        <v>8695603.499717731</v>
      </c>
      <c r="L41" s="491">
        <v>2035917.809021292</v>
      </c>
      <c r="M41" s="491">
        <v>375878.14208237332</v>
      </c>
      <c r="N41" s="42"/>
      <c r="O41" s="42" t="s">
        <v>902</v>
      </c>
      <c r="P41" s="660"/>
      <c r="Q41" s="659"/>
      <c r="R41" s="501">
        <v>132493.81970888385</v>
      </c>
      <c r="S41" s="502">
        <v>392044.60545009997</v>
      </c>
      <c r="T41" s="502">
        <v>777332.38964793668</v>
      </c>
      <c r="U41" s="502">
        <v>185993.24786543858</v>
      </c>
      <c r="V41" s="502">
        <v>172175.60426655912</v>
      </c>
      <c r="W41" s="502">
        <v>1192650.8361634922</v>
      </c>
      <c r="X41" s="502">
        <v>278162.43532031466</v>
      </c>
      <c r="Y41" s="502">
        <v>850.73322554104448</v>
      </c>
      <c r="Z41" s="502">
        <v>913637.66761763638</v>
      </c>
      <c r="AA41" s="502">
        <v>3008561.4326585741</v>
      </c>
      <c r="AB41" s="502">
        <v>143052.33886321672</v>
      </c>
      <c r="AD41" s="33"/>
      <c r="AE41" s="33"/>
    </row>
    <row r="42" spans="1:31" ht="18" customHeight="1">
      <c r="A42" s="42"/>
      <c r="B42" s="102" t="s">
        <v>33</v>
      </c>
      <c r="C42" s="660"/>
      <c r="D42" s="659"/>
      <c r="E42" s="491">
        <v>84759081.882990062</v>
      </c>
      <c r="F42" s="491">
        <v>78652652.97663568</v>
      </c>
      <c r="G42" s="491">
        <v>68329103.935413882</v>
      </c>
      <c r="H42" s="491">
        <v>2238014.1602623258</v>
      </c>
      <c r="I42" s="491">
        <v>277398.17889303731</v>
      </c>
      <c r="J42" s="491">
        <v>46865096.112143755</v>
      </c>
      <c r="K42" s="491">
        <v>18948595.484114766</v>
      </c>
      <c r="L42" s="491">
        <v>5228824.6736915251</v>
      </c>
      <c r="M42" s="491">
        <v>1793694.4019002931</v>
      </c>
      <c r="N42" s="42"/>
      <c r="O42" s="102" t="s">
        <v>33</v>
      </c>
      <c r="P42" s="660"/>
      <c r="Q42" s="659"/>
      <c r="R42" s="501">
        <v>949485.83920933586</v>
      </c>
      <c r="S42" s="502">
        <v>660584.54465428542</v>
      </c>
      <c r="T42" s="502">
        <v>1345183.4076941097</v>
      </c>
      <c r="U42" s="502">
        <v>302656.16304308723</v>
      </c>
      <c r="V42" s="502">
        <v>177220.3171904156</v>
      </c>
      <c r="W42" s="502">
        <v>5094724.3675302286</v>
      </c>
      <c r="X42" s="502">
        <v>2911931.1205369718</v>
      </c>
      <c r="Y42" s="502">
        <v>11880.918575161404</v>
      </c>
      <c r="Z42" s="502">
        <v>2170912.3284180942</v>
      </c>
      <c r="AA42" s="502">
        <v>6569559.7939846572</v>
      </c>
      <c r="AB42" s="502">
        <v>463130.88763024897</v>
      </c>
      <c r="AD42" s="33"/>
      <c r="AE42" s="33"/>
    </row>
    <row r="43" spans="1:31" ht="18" customHeight="1">
      <c r="A43" s="42"/>
      <c r="B43" s="42" t="s">
        <v>903</v>
      </c>
      <c r="C43" s="35"/>
      <c r="D43" s="32"/>
      <c r="E43" s="491">
        <v>56202718.667623274</v>
      </c>
      <c r="F43" s="491">
        <v>52196120.194690667</v>
      </c>
      <c r="G43" s="491">
        <v>46438883.035470575</v>
      </c>
      <c r="H43" s="491">
        <v>1431664.0774340809</v>
      </c>
      <c r="I43" s="491">
        <v>196465.21121570608</v>
      </c>
      <c r="J43" s="491">
        <v>30654273.055567518</v>
      </c>
      <c r="K43" s="491">
        <v>14156480.691253288</v>
      </c>
      <c r="L43" s="491">
        <v>3821307.544257198</v>
      </c>
      <c r="M43" s="491">
        <v>1103224.0608100509</v>
      </c>
      <c r="N43" s="42"/>
      <c r="O43" s="42" t="s">
        <v>903</v>
      </c>
      <c r="P43" s="35"/>
      <c r="Q43" s="32"/>
      <c r="R43" s="501">
        <v>228538.34170915443</v>
      </c>
      <c r="S43" s="502">
        <v>394769.41232721292</v>
      </c>
      <c r="T43" s="502">
        <v>1703713.1107855546</v>
      </c>
      <c r="U43" s="502">
        <v>147698.91800805769</v>
      </c>
      <c r="V43" s="502">
        <v>243363.70061716798</v>
      </c>
      <c r="W43" s="502">
        <v>1935929.6149628875</v>
      </c>
      <c r="X43" s="502">
        <v>628578.97108653362</v>
      </c>
      <c r="Y43" s="502">
        <v>4563.1894691118705</v>
      </c>
      <c r="Z43" s="502">
        <v>1302787.4544072424</v>
      </c>
      <c r="AA43" s="502">
        <v>4371837.820404835</v>
      </c>
      <c r="AB43" s="502">
        <v>365239.34747222404</v>
      </c>
      <c r="AD43" s="33"/>
      <c r="AE43" s="33"/>
    </row>
    <row r="44" spans="1:31" ht="18" customHeight="1">
      <c r="A44" s="42"/>
      <c r="B44" s="42" t="s">
        <v>904</v>
      </c>
      <c r="C44" s="35"/>
      <c r="D44" s="32"/>
      <c r="E44" s="491">
        <v>141049401.95256677</v>
      </c>
      <c r="F44" s="491">
        <v>131845675.84838982</v>
      </c>
      <c r="G44" s="491">
        <v>115651401.95111425</v>
      </c>
      <c r="H44" s="491">
        <v>1801406.5136232313</v>
      </c>
      <c r="I44" s="491">
        <v>347435.21955181204</v>
      </c>
      <c r="J44" s="491">
        <v>85897355.597034872</v>
      </c>
      <c r="K44" s="491">
        <v>27605204.620904341</v>
      </c>
      <c r="L44" s="491">
        <v>8084891.5144030377</v>
      </c>
      <c r="M44" s="491">
        <v>2888457.5493857306</v>
      </c>
      <c r="N44" s="42"/>
      <c r="O44" s="42" t="s">
        <v>904</v>
      </c>
      <c r="P44" s="35"/>
      <c r="Q44" s="32"/>
      <c r="R44" s="501">
        <v>1974986.9665433015</v>
      </c>
      <c r="S44" s="502">
        <v>1039325.02961734</v>
      </c>
      <c r="T44" s="502">
        <v>1470831.2555455905</v>
      </c>
      <c r="U44" s="502">
        <v>514271.34079758299</v>
      </c>
      <c r="V44" s="502">
        <v>197019.37251348878</v>
      </c>
      <c r="W44" s="502">
        <v>8109382.3828725666</v>
      </c>
      <c r="X44" s="502">
        <v>4595072.0054792464</v>
      </c>
      <c r="Y44" s="502">
        <v>8247.6208966481081</v>
      </c>
      <c r="Z44" s="502">
        <v>3506062.7564966688</v>
      </c>
      <c r="AA44" s="502">
        <v>10045558.774678415</v>
      </c>
      <c r="AB44" s="502">
        <v>841832.67050155229</v>
      </c>
      <c r="AD44" s="33"/>
      <c r="AE44" s="33"/>
    </row>
    <row r="45" spans="1:31" ht="18" customHeight="1">
      <c r="A45" s="42"/>
      <c r="B45" s="42" t="s">
        <v>34</v>
      </c>
      <c r="C45" s="35"/>
      <c r="D45" s="32"/>
      <c r="E45" s="491">
        <v>39853588.811343402</v>
      </c>
      <c r="F45" s="491">
        <v>35780317.816295989</v>
      </c>
      <c r="G45" s="491">
        <v>28825029.485624894</v>
      </c>
      <c r="H45" s="491">
        <v>3437489.123068349</v>
      </c>
      <c r="I45" s="491">
        <v>259125.00686430457</v>
      </c>
      <c r="J45" s="491">
        <v>12753892.316064902</v>
      </c>
      <c r="K45" s="491">
        <v>12374523.039627347</v>
      </c>
      <c r="L45" s="491">
        <v>2916135.555275294</v>
      </c>
      <c r="M45" s="491">
        <v>1032220.4573654131</v>
      </c>
      <c r="N45" s="42"/>
      <c r="O45" s="42" t="s">
        <v>34</v>
      </c>
      <c r="P45" s="35"/>
      <c r="Q45" s="32"/>
      <c r="R45" s="501">
        <v>297601.55298469617</v>
      </c>
      <c r="S45" s="502">
        <v>419459.03221988969</v>
      </c>
      <c r="T45" s="502">
        <v>895258.90240585164</v>
      </c>
      <c r="U45" s="502">
        <v>173261.96730372126</v>
      </c>
      <c r="V45" s="502">
        <v>98333.642995722563</v>
      </c>
      <c r="W45" s="502">
        <v>4039152.7753957976</v>
      </c>
      <c r="X45" s="502">
        <v>2752987.2087279526</v>
      </c>
      <c r="Y45" s="502">
        <v>22365.665631759341</v>
      </c>
      <c r="Z45" s="502">
        <v>1263799.9010360858</v>
      </c>
      <c r="AA45" s="502">
        <v>4156263.5279016537</v>
      </c>
      <c r="AB45" s="502">
        <v>82992.532854241916</v>
      </c>
      <c r="AD45" s="33"/>
      <c r="AE45" s="33"/>
    </row>
    <row r="46" spans="1:31" ht="18" customHeight="1">
      <c r="A46" s="42"/>
      <c r="B46" s="102" t="s">
        <v>35</v>
      </c>
      <c r="C46" s="35"/>
      <c r="D46" s="32"/>
      <c r="E46" s="491">
        <v>19254481.017785743</v>
      </c>
      <c r="F46" s="491">
        <v>17186405.474901605</v>
      </c>
      <c r="G46" s="491">
        <v>14744362.286110457</v>
      </c>
      <c r="H46" s="491">
        <v>549747.594931892</v>
      </c>
      <c r="I46" s="647">
        <v>285322.6918898024</v>
      </c>
      <c r="J46" s="491">
        <v>7050518.2890785998</v>
      </c>
      <c r="K46" s="491">
        <v>6858773.710210165</v>
      </c>
      <c r="L46" s="491">
        <v>1720950.2621710445</v>
      </c>
      <c r="M46" s="491">
        <v>428385.64917438274</v>
      </c>
      <c r="N46" s="42"/>
      <c r="O46" s="102" t="s">
        <v>35</v>
      </c>
      <c r="P46" s="35"/>
      <c r="Q46" s="32"/>
      <c r="R46" s="501">
        <v>81316.146153871276</v>
      </c>
      <c r="S46" s="502">
        <v>253396.88145118605</v>
      </c>
      <c r="T46" s="502">
        <v>513298.19561266358</v>
      </c>
      <c r="U46" s="502">
        <v>129072.25857429151</v>
      </c>
      <c r="V46" s="502">
        <v>315481.13120464899</v>
      </c>
      <c r="W46" s="502">
        <v>721092.92662009795</v>
      </c>
      <c r="X46" s="502">
        <v>44707.413473453431</v>
      </c>
      <c r="Y46" s="502">
        <v>893.83314224162814</v>
      </c>
      <c r="Z46" s="502">
        <v>675491.68000440311</v>
      </c>
      <c r="AA46" s="502">
        <v>2085608.1183818737</v>
      </c>
      <c r="AB46" s="502">
        <v>17532.575497735419</v>
      </c>
      <c r="AD46" s="33"/>
      <c r="AE46" s="33"/>
    </row>
    <row r="47" spans="1:31" ht="18" customHeight="1">
      <c r="A47" s="1059" t="s">
        <v>36</v>
      </c>
      <c r="B47" s="1059"/>
      <c r="C47" s="35"/>
      <c r="D47" s="32"/>
      <c r="E47" s="491">
        <v>23012425.82865883</v>
      </c>
      <c r="F47" s="491">
        <v>20211923.871202186</v>
      </c>
      <c r="G47" s="491">
        <v>18462134.077799562</v>
      </c>
      <c r="H47" s="491">
        <v>1107050.3952027296</v>
      </c>
      <c r="I47" s="491">
        <v>149151.53231269587</v>
      </c>
      <c r="J47" s="491">
        <v>8279559.1634986978</v>
      </c>
      <c r="K47" s="491">
        <v>8926372.9867854323</v>
      </c>
      <c r="L47" s="491">
        <v>815356.81314268243</v>
      </c>
      <c r="M47" s="491">
        <v>135618.70741799992</v>
      </c>
      <c r="N47" s="1059" t="s">
        <v>36</v>
      </c>
      <c r="O47" s="1059"/>
      <c r="P47" s="35"/>
      <c r="Q47" s="32"/>
      <c r="R47" s="501">
        <v>15937.814463843408</v>
      </c>
      <c r="S47" s="502">
        <v>195617.92205732604</v>
      </c>
      <c r="T47" s="502">
        <v>277461.14663272683</v>
      </c>
      <c r="U47" s="502">
        <v>190721.22257078625</v>
      </c>
      <c r="V47" s="502">
        <v>0</v>
      </c>
      <c r="W47" s="502">
        <v>934432.98025994608</v>
      </c>
      <c r="X47" s="502">
        <v>185185.13066229448</v>
      </c>
      <c r="Y47" s="502">
        <v>0</v>
      </c>
      <c r="Z47" s="502">
        <v>749247.84959765151</v>
      </c>
      <c r="AA47" s="502">
        <v>2864892.6398873888</v>
      </c>
      <c r="AB47" s="502">
        <v>64390.682430746143</v>
      </c>
      <c r="AD47" s="33"/>
      <c r="AE47" s="33"/>
    </row>
    <row r="48" spans="1:31" ht="18" customHeight="1">
      <c r="A48" s="1045" t="s">
        <v>166</v>
      </c>
      <c r="B48" s="1045"/>
      <c r="C48" s="1045"/>
      <c r="D48" s="659"/>
      <c r="E48" s="491"/>
      <c r="F48" s="491"/>
      <c r="G48" s="491"/>
      <c r="H48" s="491"/>
      <c r="I48" s="491"/>
      <c r="J48" s="491"/>
      <c r="K48" s="491"/>
      <c r="L48" s="491"/>
      <c r="M48" s="491"/>
      <c r="N48" s="1045" t="s">
        <v>166</v>
      </c>
      <c r="O48" s="1045"/>
      <c r="P48" s="1045"/>
      <c r="Q48" s="659"/>
      <c r="R48" s="501"/>
      <c r="S48" s="502"/>
      <c r="T48" s="502"/>
      <c r="U48" s="502"/>
      <c r="V48" s="502"/>
      <c r="W48" s="502"/>
      <c r="X48" s="502"/>
      <c r="Y48" s="502"/>
      <c r="Z48" s="502"/>
      <c r="AA48" s="502"/>
      <c r="AB48" s="502"/>
      <c r="AD48" s="33"/>
      <c r="AE48" s="33"/>
    </row>
    <row r="49" spans="1:31" ht="18" customHeight="1">
      <c r="A49" s="1059" t="s">
        <v>37</v>
      </c>
      <c r="B49" s="1059" t="s">
        <v>37</v>
      </c>
      <c r="C49" s="106"/>
      <c r="D49" s="659"/>
      <c r="E49" s="491">
        <v>218510107.45469233</v>
      </c>
      <c r="F49" s="491">
        <v>209398851.77147985</v>
      </c>
      <c r="G49" s="491">
        <v>188308615.95699912</v>
      </c>
      <c r="H49" s="491">
        <v>3610739.4676466081</v>
      </c>
      <c r="I49" s="491">
        <v>2218801.9266565852</v>
      </c>
      <c r="J49" s="491">
        <v>139160094.09123367</v>
      </c>
      <c r="K49" s="491">
        <v>43318980.471462198</v>
      </c>
      <c r="L49" s="491">
        <v>8555450.7467442192</v>
      </c>
      <c r="M49" s="491">
        <v>3307357.1332419869</v>
      </c>
      <c r="N49" s="1059" t="s">
        <v>37</v>
      </c>
      <c r="O49" s="1059" t="s">
        <v>37</v>
      </c>
      <c r="P49" s="106"/>
      <c r="Q49" s="659"/>
      <c r="R49" s="501">
        <v>1306724.2257474118</v>
      </c>
      <c r="S49" s="502">
        <v>869576.19298454525</v>
      </c>
      <c r="T49" s="502">
        <v>2321333.8968297951</v>
      </c>
      <c r="U49" s="502">
        <v>437100.57832833641</v>
      </c>
      <c r="V49" s="502">
        <v>313358.71961213823</v>
      </c>
      <c r="W49" s="502">
        <v>12534785.067736534</v>
      </c>
      <c r="X49" s="502">
        <v>7554078.8797130492</v>
      </c>
      <c r="Y49" s="502">
        <v>28532.265738970353</v>
      </c>
      <c r="Z49" s="502">
        <v>4952173.9222845184</v>
      </c>
      <c r="AA49" s="502">
        <v>10625111.345645355</v>
      </c>
      <c r="AB49" s="502">
        <v>1513855.6624326801</v>
      </c>
      <c r="AD49" s="33"/>
      <c r="AE49" s="33"/>
    </row>
    <row r="50" spans="1:31" ht="18" customHeight="1">
      <c r="A50" s="102"/>
      <c r="B50" s="102" t="s">
        <v>38</v>
      </c>
      <c r="C50" s="102"/>
      <c r="D50" s="659"/>
      <c r="E50" s="491">
        <v>83861354.720442906</v>
      </c>
      <c r="F50" s="491">
        <v>76544576.58661063</v>
      </c>
      <c r="G50" s="491">
        <v>65570159.669037692</v>
      </c>
      <c r="H50" s="491">
        <v>2653776.4027306321</v>
      </c>
      <c r="I50" s="491">
        <v>148371.92066830461</v>
      </c>
      <c r="J50" s="491">
        <v>43072730.23412919</v>
      </c>
      <c r="K50" s="491">
        <v>19695281.111509535</v>
      </c>
      <c r="L50" s="491">
        <v>5215640.3559877696</v>
      </c>
      <c r="M50" s="491">
        <v>1217683.9900402608</v>
      </c>
      <c r="N50" s="102"/>
      <c r="O50" s="102" t="s">
        <v>38</v>
      </c>
      <c r="P50" s="102"/>
      <c r="Q50" s="659"/>
      <c r="R50" s="501">
        <v>534366.42272929766</v>
      </c>
      <c r="S50" s="502">
        <v>920808.67744765256</v>
      </c>
      <c r="T50" s="502">
        <v>1980659.6419415537</v>
      </c>
      <c r="U50" s="502">
        <v>331316.77468647319</v>
      </c>
      <c r="V50" s="502">
        <v>230804.84914253157</v>
      </c>
      <c r="W50" s="502">
        <v>5758776.5615851823</v>
      </c>
      <c r="X50" s="502">
        <v>1934792.0901633268</v>
      </c>
      <c r="Y50" s="502">
        <v>23011.313278243546</v>
      </c>
      <c r="Z50" s="502">
        <v>3800973.1581436093</v>
      </c>
      <c r="AA50" s="502">
        <v>7622206.0869257143</v>
      </c>
      <c r="AB50" s="502">
        <v>305427.95309351856</v>
      </c>
      <c r="AD50" s="33"/>
      <c r="AE50" s="33"/>
    </row>
    <row r="51" spans="1:31" ht="18" customHeight="1">
      <c r="A51" s="102"/>
      <c r="B51" s="102" t="s">
        <v>39</v>
      </c>
      <c r="C51" s="102"/>
      <c r="D51" s="659"/>
      <c r="E51" s="491">
        <v>349470456.48828936</v>
      </c>
      <c r="F51" s="491">
        <v>339583981.01857424</v>
      </c>
      <c r="G51" s="491">
        <v>310031482.76034009</v>
      </c>
      <c r="H51" s="491">
        <v>3507359.0824967516</v>
      </c>
      <c r="I51" s="491">
        <v>5797135.5610029642</v>
      </c>
      <c r="J51" s="491">
        <v>238369212.04619682</v>
      </c>
      <c r="K51" s="491">
        <v>62357776.070643499</v>
      </c>
      <c r="L51" s="491">
        <v>11470472.914009577</v>
      </c>
      <c r="M51" s="491">
        <v>6203842.0274513569</v>
      </c>
      <c r="N51" s="102"/>
      <c r="O51" s="102" t="s">
        <v>39</v>
      </c>
      <c r="P51" s="102"/>
      <c r="Q51" s="659"/>
      <c r="R51" s="501">
        <v>1178120.8782290809</v>
      </c>
      <c r="S51" s="502">
        <v>695288.36056234746</v>
      </c>
      <c r="T51" s="502">
        <v>2681992.7536393912</v>
      </c>
      <c r="U51" s="502">
        <v>441423.04118903232</v>
      </c>
      <c r="V51" s="502">
        <v>269805.85293836892</v>
      </c>
      <c r="W51" s="502">
        <v>18082025.344224617</v>
      </c>
      <c r="X51" s="502">
        <v>11773022.101994654</v>
      </c>
      <c r="Y51" s="502">
        <v>20309.416785675392</v>
      </c>
      <c r="Z51" s="502">
        <v>6288693.8254442783</v>
      </c>
      <c r="AA51" s="502">
        <v>13602625.975246076</v>
      </c>
      <c r="AB51" s="502">
        <v>3716150.5055308146</v>
      </c>
      <c r="AD51" s="33"/>
      <c r="AE51" s="33"/>
    </row>
    <row r="52" spans="1:31" ht="18" customHeight="1">
      <c r="A52" s="102"/>
      <c r="B52" s="102" t="s">
        <v>40</v>
      </c>
      <c r="C52" s="102"/>
      <c r="D52" s="659"/>
      <c r="E52" s="491">
        <v>598809351.79586327</v>
      </c>
      <c r="F52" s="491">
        <v>582995015.28234184</v>
      </c>
      <c r="G52" s="491">
        <v>531014289.8262682</v>
      </c>
      <c r="H52" s="491">
        <v>8056258.916993822</v>
      </c>
      <c r="I52" s="491">
        <v>5429822.8630261105</v>
      </c>
      <c r="J52" s="491">
        <v>400851056.10919708</v>
      </c>
      <c r="K52" s="491">
        <v>116677151.93705167</v>
      </c>
      <c r="L52" s="491">
        <v>18550016.733247619</v>
      </c>
      <c r="M52" s="491">
        <v>7753304.113261844</v>
      </c>
      <c r="N52" s="102"/>
      <c r="O52" s="102" t="s">
        <v>40</v>
      </c>
      <c r="P52" s="102"/>
      <c r="Q52" s="659"/>
      <c r="R52" s="501">
        <v>4970782.459320439</v>
      </c>
      <c r="S52" s="502">
        <v>934611.2972749942</v>
      </c>
      <c r="T52" s="502">
        <v>3234123.7395512355</v>
      </c>
      <c r="U52" s="502">
        <v>901971.46761453978</v>
      </c>
      <c r="V52" s="502">
        <v>755223.65622456698</v>
      </c>
      <c r="W52" s="502">
        <v>33430708.722825527</v>
      </c>
      <c r="X52" s="502">
        <v>25525512.03162244</v>
      </c>
      <c r="Y52" s="502">
        <v>67031.424746141231</v>
      </c>
      <c r="Z52" s="502">
        <v>7838165.2664569458</v>
      </c>
      <c r="AA52" s="502">
        <v>19010625.404322803</v>
      </c>
      <c r="AB52" s="502">
        <v>3196288.8908011313</v>
      </c>
      <c r="AD52" s="33"/>
      <c r="AE52" s="33"/>
    </row>
    <row r="53" spans="1:31" ht="18" customHeight="1" thickBot="1">
      <c r="A53" s="1060" t="s">
        <v>41</v>
      </c>
      <c r="B53" s="1060"/>
      <c r="C53" s="104"/>
      <c r="D53" s="661"/>
      <c r="E53" s="504">
        <v>115687518.05468424</v>
      </c>
      <c r="F53" s="504">
        <v>108819973.7148961</v>
      </c>
      <c r="G53" s="504">
        <v>96299670.103752956</v>
      </c>
      <c r="H53" s="504">
        <v>3849909.2801494282</v>
      </c>
      <c r="I53" s="504">
        <v>2553665.12183015</v>
      </c>
      <c r="J53" s="504">
        <v>59265119.306711629</v>
      </c>
      <c r="K53" s="504">
        <v>30630976.395061914</v>
      </c>
      <c r="L53" s="504">
        <v>5936052.2595379166</v>
      </c>
      <c r="M53" s="504">
        <v>2937391.3487313455</v>
      </c>
      <c r="N53" s="1060" t="s">
        <v>41</v>
      </c>
      <c r="O53" s="1060"/>
      <c r="P53" s="104"/>
      <c r="Q53" s="661"/>
      <c r="R53" s="503">
        <v>1165674.9730819638</v>
      </c>
      <c r="S53" s="504">
        <v>374775.23370642314</v>
      </c>
      <c r="T53" s="504">
        <v>921821.12556574482</v>
      </c>
      <c r="U53" s="504">
        <v>212130.87533265166</v>
      </c>
      <c r="V53" s="504">
        <v>324258.70311978267</v>
      </c>
      <c r="W53" s="504">
        <v>6584251.3516051471</v>
      </c>
      <c r="X53" s="504">
        <v>3417769.0716213081</v>
      </c>
      <c r="Y53" s="504">
        <v>48773.644935905002</v>
      </c>
      <c r="Z53" s="504">
        <v>3117708.6350479368</v>
      </c>
      <c r="AA53" s="504">
        <v>8081287.8686365886</v>
      </c>
      <c r="AB53" s="504">
        <v>1213743.5288482481</v>
      </c>
      <c r="AD53" s="33"/>
      <c r="AE53" s="33"/>
    </row>
    <row r="54" spans="1:31" s="663" customFormat="1" ht="15.75" customHeight="1">
      <c r="A54" s="662"/>
      <c r="B54" s="662"/>
      <c r="C54" s="662"/>
      <c r="D54" s="662"/>
      <c r="E54" s="662"/>
      <c r="F54" s="662"/>
      <c r="G54" s="662"/>
      <c r="H54" s="662"/>
      <c r="K54" s="664"/>
      <c r="L54" s="664"/>
      <c r="M54" s="664"/>
      <c r="N54" s="665"/>
      <c r="O54" s="665"/>
      <c r="P54" s="665"/>
      <c r="Q54" s="665"/>
      <c r="R54" s="666"/>
      <c r="S54" s="666"/>
      <c r="T54" s="666"/>
      <c r="U54" s="666"/>
      <c r="V54" s="666"/>
    </row>
    <row r="55" spans="1:31" ht="26.1" customHeight="1">
      <c r="K55" s="49"/>
      <c r="L55" s="49"/>
      <c r="M55" s="49"/>
    </row>
    <row r="56" spans="1:31" ht="26.1" customHeight="1">
      <c r="K56" s="49"/>
      <c r="L56" s="49"/>
      <c r="M56" s="49"/>
    </row>
    <row r="57" spans="1:31" ht="26.1" customHeight="1">
      <c r="K57" s="49"/>
      <c r="L57" s="49"/>
      <c r="M57" s="49"/>
    </row>
    <row r="58" spans="1:31" ht="26.1" customHeight="1">
      <c r="K58" s="49"/>
      <c r="L58" s="49"/>
      <c r="M58" s="49"/>
    </row>
    <row r="59" spans="1:31" ht="26.1" customHeight="1">
      <c r="K59" s="49"/>
      <c r="L59" s="49"/>
      <c r="M59" s="49"/>
    </row>
    <row r="60" spans="1:31" ht="26.1" customHeight="1">
      <c r="K60" s="49"/>
      <c r="L60" s="49"/>
      <c r="M60" s="49"/>
    </row>
    <row r="61" spans="1:31" ht="26.1" customHeight="1">
      <c r="K61" s="49"/>
      <c r="L61" s="49"/>
      <c r="M61" s="49"/>
    </row>
    <row r="62" spans="1:31" ht="26.1" customHeight="1">
      <c r="K62" s="49"/>
      <c r="L62" s="49"/>
      <c r="M62" s="49"/>
    </row>
    <row r="63" spans="1:31" ht="26.1" customHeight="1">
      <c r="K63" s="49"/>
      <c r="L63" s="49"/>
      <c r="M63" s="49"/>
    </row>
    <row r="64" spans="1:31" ht="26.1" customHeight="1">
      <c r="K64" s="49"/>
      <c r="L64" s="49"/>
      <c r="M64" s="49"/>
    </row>
    <row r="65" spans="11:13" ht="26.1" customHeight="1">
      <c r="K65" s="49"/>
      <c r="L65" s="49"/>
      <c r="M65" s="49"/>
    </row>
    <row r="66" spans="11:13" ht="26.1" customHeight="1">
      <c r="K66" s="49"/>
      <c r="L66" s="49"/>
      <c r="M66" s="49"/>
    </row>
    <row r="67" spans="11:13" ht="26.1" customHeight="1">
      <c r="K67" s="49"/>
      <c r="L67" s="49"/>
      <c r="M67" s="49"/>
    </row>
    <row r="68" spans="11:13" ht="26.1" customHeight="1">
      <c r="K68" s="49"/>
      <c r="L68" s="49"/>
      <c r="M68" s="49"/>
    </row>
    <row r="69" spans="11:13" ht="26.1" customHeight="1">
      <c r="K69" s="49"/>
      <c r="L69" s="49"/>
      <c r="M69" s="49"/>
    </row>
    <row r="70" spans="11:13" ht="26.1" customHeight="1">
      <c r="K70" s="49"/>
      <c r="L70" s="49"/>
      <c r="M70" s="49"/>
    </row>
    <row r="71" spans="11:13" ht="26.1" customHeight="1">
      <c r="K71" s="49"/>
      <c r="L71" s="49"/>
      <c r="M71" s="49"/>
    </row>
    <row r="72" spans="11:13" ht="26.1" customHeight="1">
      <c r="K72" s="49"/>
      <c r="L72" s="49"/>
      <c r="M72" s="49"/>
    </row>
    <row r="73" spans="11:13" ht="26.1" customHeight="1"/>
  </sheetData>
  <mergeCells count="65">
    <mergeCell ref="AQ13:AS13"/>
    <mergeCell ref="F4:F5"/>
    <mergeCell ref="N10:P10"/>
    <mergeCell ref="N8:P8"/>
    <mergeCell ref="AB3:AB5"/>
    <mergeCell ref="W4:Z4"/>
    <mergeCell ref="N7:P7"/>
    <mergeCell ref="N3:P5"/>
    <mergeCell ref="AA3:AA5"/>
    <mergeCell ref="L4:M4"/>
    <mergeCell ref="N9:P9"/>
    <mergeCell ref="A6:C6"/>
    <mergeCell ref="AD13:AF13"/>
    <mergeCell ref="A8:C8"/>
    <mergeCell ref="A11:C11"/>
    <mergeCell ref="W3:Z3"/>
    <mergeCell ref="A3:C5"/>
    <mergeCell ref="F3:M3"/>
    <mergeCell ref="R3:V3"/>
    <mergeCell ref="E3:E5"/>
    <mergeCell ref="R4:V4"/>
    <mergeCell ref="G4:K4"/>
    <mergeCell ref="N6:P6"/>
    <mergeCell ref="A10:C10"/>
    <mergeCell ref="A9:C9"/>
    <mergeCell ref="N11:P11"/>
    <mergeCell ref="A7:C7"/>
    <mergeCell ref="N15:P15"/>
    <mergeCell ref="A23:C23"/>
    <mergeCell ref="A15:C15"/>
    <mergeCell ref="N17:P17"/>
    <mergeCell ref="A17:C17"/>
    <mergeCell ref="A18:C18"/>
    <mergeCell ref="A20:C20"/>
    <mergeCell ref="N21:P21"/>
    <mergeCell ref="N19:P19"/>
    <mergeCell ref="A16:C16"/>
    <mergeCell ref="A21:C21"/>
    <mergeCell ref="A12:C12"/>
    <mergeCell ref="N13:P13"/>
    <mergeCell ref="A14:C14"/>
    <mergeCell ref="A13:C13"/>
    <mergeCell ref="N14:P14"/>
    <mergeCell ref="N12:P12"/>
    <mergeCell ref="N53:O53"/>
    <mergeCell ref="A49:B49"/>
    <mergeCell ref="A53:B53"/>
    <mergeCell ref="A48:C48"/>
    <mergeCell ref="N48:P48"/>
    <mergeCell ref="N49:O49"/>
    <mergeCell ref="A47:B47"/>
    <mergeCell ref="N47:O47"/>
    <mergeCell ref="N26:P26"/>
    <mergeCell ref="N16:P16"/>
    <mergeCell ref="A33:B33"/>
    <mergeCell ref="N20:P20"/>
    <mergeCell ref="A19:C19"/>
    <mergeCell ref="A26:C26"/>
    <mergeCell ref="N33:O33"/>
    <mergeCell ref="N32:P32"/>
    <mergeCell ref="A32:C32"/>
    <mergeCell ref="N23:P23"/>
    <mergeCell ref="N18:P18"/>
    <mergeCell ref="A22:C22"/>
    <mergeCell ref="N22:P22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3" manualBreakCount="3">
    <brk id="8" max="1048575" man="1"/>
    <brk id="13" max="1048575" man="1"/>
    <brk id="22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BA71"/>
  <sheetViews>
    <sheetView view="pageBreakPreview" zoomScaleNormal="50" workbookViewId="0">
      <selection activeCell="A33" sqref="A33:C33"/>
    </sheetView>
  </sheetViews>
  <sheetFormatPr defaultRowHeight="15.75"/>
  <cols>
    <col min="1" max="1" width="2.28515625" style="37" customWidth="1"/>
    <col min="2" max="2" width="15.7109375" style="37" customWidth="1"/>
    <col min="3" max="3" width="2.28515625" style="37" customWidth="1"/>
    <col min="4" max="4" width="1.7109375" style="38" customWidth="1"/>
    <col min="5" max="8" width="15.7109375" style="48" customWidth="1"/>
    <col min="9" max="13" width="18.28515625" style="48" customWidth="1"/>
    <col min="14" max="14" width="2.28515625" style="37" customWidth="1"/>
    <col min="15" max="15" width="15.7109375" style="37" customWidth="1"/>
    <col min="16" max="16" width="2.28515625" style="37" customWidth="1"/>
    <col min="17" max="17" width="1.7109375" style="38" customWidth="1"/>
    <col min="18" max="22" width="13.5703125" style="48" customWidth="1"/>
    <col min="23" max="26" width="17.5703125" style="653" customWidth="1"/>
    <col min="27" max="27" width="17.5703125" style="48" customWidth="1"/>
    <col min="28" max="28" width="15.85546875" style="48" customWidth="1"/>
    <col min="29" max="16384" width="9.140625" style="48"/>
  </cols>
  <sheetData>
    <row r="1" spans="1:28" s="24" customFormat="1" ht="35.1" customHeight="1">
      <c r="A1" s="648"/>
      <c r="B1" s="648"/>
      <c r="C1" s="648"/>
      <c r="D1" s="648"/>
      <c r="E1" s="648"/>
      <c r="F1" s="648"/>
      <c r="G1" s="648"/>
      <c r="H1" s="108" t="s">
        <v>601</v>
      </c>
      <c r="I1" s="1247" t="s">
        <v>283</v>
      </c>
      <c r="J1" s="1247"/>
      <c r="K1" s="1247"/>
      <c r="L1" s="1247"/>
      <c r="M1" s="1247"/>
      <c r="N1" s="648"/>
      <c r="O1" s="648"/>
      <c r="P1" s="648"/>
      <c r="Q1" s="648"/>
      <c r="R1" s="648"/>
      <c r="S1" s="648"/>
      <c r="T1" s="648"/>
      <c r="U1" s="648"/>
      <c r="V1" s="108" t="s">
        <v>602</v>
      </c>
      <c r="W1" s="1248" t="s">
        <v>284</v>
      </c>
      <c r="X1" s="1248"/>
      <c r="Y1" s="1248"/>
      <c r="Z1" s="1248"/>
      <c r="AA1" s="1248"/>
      <c r="AB1" s="1248"/>
    </row>
    <row r="2" spans="1:28" ht="12.95" customHeight="1" thickBot="1">
      <c r="A2" s="48"/>
      <c r="B2" s="26"/>
      <c r="C2" s="26"/>
      <c r="D2" s="27"/>
      <c r="M2" s="651" t="s">
        <v>68</v>
      </c>
      <c r="N2" s="48"/>
      <c r="O2" s="652"/>
      <c r="P2" s="26"/>
      <c r="Q2" s="27"/>
      <c r="AA2" s="51"/>
      <c r="AB2" s="28" t="s">
        <v>68</v>
      </c>
    </row>
    <row r="3" spans="1:28" s="655" customFormat="1" ht="15" customHeight="1">
      <c r="A3" s="1242" t="s">
        <v>2</v>
      </c>
      <c r="B3" s="1242"/>
      <c r="C3" s="1242"/>
      <c r="D3" s="29"/>
      <c r="E3" s="1039" t="s">
        <v>905</v>
      </c>
      <c r="F3" s="1103" t="s">
        <v>173</v>
      </c>
      <c r="G3" s="1104"/>
      <c r="H3" s="1104"/>
      <c r="I3" s="1104"/>
      <c r="J3" s="1104"/>
      <c r="K3" s="1104"/>
      <c r="L3" s="1104"/>
      <c r="M3" s="1104"/>
      <c r="N3" s="1242" t="s">
        <v>2</v>
      </c>
      <c r="O3" s="1242"/>
      <c r="P3" s="1242"/>
      <c r="Q3" s="654"/>
      <c r="R3" s="1103" t="s">
        <v>131</v>
      </c>
      <c r="S3" s="1104"/>
      <c r="T3" s="1104"/>
      <c r="U3" s="1104"/>
      <c r="V3" s="1104"/>
      <c r="W3" s="1104"/>
      <c r="X3" s="1104"/>
      <c r="Y3" s="1104"/>
      <c r="Z3" s="1105"/>
      <c r="AA3" s="1039" t="s">
        <v>1050</v>
      </c>
      <c r="AB3" s="1046" t="s">
        <v>1051</v>
      </c>
    </row>
    <row r="4" spans="1:28" s="655" customFormat="1" ht="15" customHeight="1">
      <c r="A4" s="1243"/>
      <c r="B4" s="1243"/>
      <c r="C4" s="1243"/>
      <c r="D4" s="30"/>
      <c r="E4" s="1040"/>
      <c r="F4" s="1073" t="s">
        <v>908</v>
      </c>
      <c r="G4" s="1116" t="s">
        <v>174</v>
      </c>
      <c r="H4" s="1117"/>
      <c r="I4" s="1117"/>
      <c r="J4" s="1117"/>
      <c r="K4" s="1119"/>
      <c r="L4" s="1116" t="s">
        <v>175</v>
      </c>
      <c r="M4" s="1119"/>
      <c r="N4" s="1243"/>
      <c r="O4" s="1243"/>
      <c r="P4" s="1243"/>
      <c r="Q4" s="656"/>
      <c r="R4" s="1100" t="s">
        <v>909</v>
      </c>
      <c r="S4" s="1101"/>
      <c r="T4" s="1101"/>
      <c r="U4" s="1101"/>
      <c r="V4" s="1102"/>
      <c r="W4" s="1101" t="s">
        <v>69</v>
      </c>
      <c r="X4" s="1101"/>
      <c r="Y4" s="1101"/>
      <c r="Z4" s="1102"/>
      <c r="AA4" s="1040"/>
      <c r="AB4" s="1047"/>
    </row>
    <row r="5" spans="1:28" s="656" customFormat="1" ht="48.75" customHeight="1">
      <c r="A5" s="1244"/>
      <c r="B5" s="1244"/>
      <c r="C5" s="1244"/>
      <c r="D5" s="31"/>
      <c r="E5" s="1041"/>
      <c r="F5" s="1041"/>
      <c r="G5" s="175" t="s">
        <v>70</v>
      </c>
      <c r="H5" s="176" t="s">
        <v>87</v>
      </c>
      <c r="I5" s="257" t="s">
        <v>71</v>
      </c>
      <c r="J5" s="175" t="s">
        <v>414</v>
      </c>
      <c r="K5" s="258" t="s">
        <v>79</v>
      </c>
      <c r="L5" s="175" t="s">
        <v>70</v>
      </c>
      <c r="M5" s="175" t="s">
        <v>72</v>
      </c>
      <c r="N5" s="1244"/>
      <c r="O5" s="1244"/>
      <c r="P5" s="1244"/>
      <c r="Q5" s="31"/>
      <c r="R5" s="175" t="s">
        <v>63</v>
      </c>
      <c r="S5" s="175" t="s">
        <v>73</v>
      </c>
      <c r="T5" s="175" t="s">
        <v>74</v>
      </c>
      <c r="U5" s="175" t="s">
        <v>86</v>
      </c>
      <c r="V5" s="176" t="s">
        <v>78</v>
      </c>
      <c r="W5" s="257" t="s">
        <v>70</v>
      </c>
      <c r="X5" s="176" t="s">
        <v>520</v>
      </c>
      <c r="Y5" s="176" t="s">
        <v>521</v>
      </c>
      <c r="Z5" s="176" t="s">
        <v>76</v>
      </c>
      <c r="AA5" s="1041"/>
      <c r="AB5" s="1048"/>
    </row>
    <row r="6" spans="1:28" s="33" customFormat="1" ht="12.95" hidden="1" customHeight="1">
      <c r="A6" s="1239" t="s">
        <v>214</v>
      </c>
      <c r="B6" s="1239"/>
      <c r="C6" s="1239"/>
      <c r="D6" s="667"/>
      <c r="E6" s="57">
        <v>55706999</v>
      </c>
      <c r="F6" s="58">
        <v>51459813</v>
      </c>
      <c r="G6" s="58">
        <v>37628720</v>
      </c>
      <c r="H6" s="58">
        <v>2369468</v>
      </c>
      <c r="I6" s="58">
        <v>1197469</v>
      </c>
      <c r="J6" s="58">
        <v>13720051</v>
      </c>
      <c r="K6" s="58">
        <v>20341733</v>
      </c>
      <c r="L6" s="58">
        <v>7256864</v>
      </c>
      <c r="M6" s="58">
        <v>2435850</v>
      </c>
      <c r="N6" s="1239" t="s">
        <v>214</v>
      </c>
      <c r="O6" s="1239"/>
      <c r="P6" s="1239"/>
      <c r="Q6" s="32"/>
      <c r="R6" s="57">
        <v>829376</v>
      </c>
      <c r="S6" s="58">
        <v>586103</v>
      </c>
      <c r="T6" s="58">
        <v>1558394</v>
      </c>
      <c r="U6" s="58">
        <v>904727</v>
      </c>
      <c r="V6" s="58">
        <v>942414</v>
      </c>
      <c r="W6" s="58">
        <f>Z6</f>
        <v>6574229</v>
      </c>
      <c r="X6" s="668" t="s">
        <v>16</v>
      </c>
      <c r="Y6" s="668" t="s">
        <v>16</v>
      </c>
      <c r="Z6" s="58">
        <v>6574229</v>
      </c>
      <c r="AA6" s="58">
        <v>4817778</v>
      </c>
      <c r="AB6" s="58">
        <v>570592</v>
      </c>
    </row>
    <row r="7" spans="1:28" s="33" customFormat="1" ht="12.95" hidden="1" customHeight="1">
      <c r="A7" s="1238" t="s">
        <v>215</v>
      </c>
      <c r="B7" s="1238"/>
      <c r="C7" s="1238"/>
      <c r="D7" s="667"/>
      <c r="E7" s="60">
        <v>78915637</v>
      </c>
      <c r="F7" s="59">
        <v>74990003</v>
      </c>
      <c r="G7" s="59">
        <v>56033811</v>
      </c>
      <c r="H7" s="59">
        <v>4012297</v>
      </c>
      <c r="I7" s="59">
        <v>1691516</v>
      </c>
      <c r="J7" s="59">
        <v>26965809</v>
      </c>
      <c r="K7" s="59">
        <v>23364189</v>
      </c>
      <c r="L7" s="59">
        <f>8396777-Y7</f>
        <v>8383082</v>
      </c>
      <c r="M7" s="59">
        <v>4246685</v>
      </c>
      <c r="N7" s="1238" t="s">
        <v>215</v>
      </c>
      <c r="O7" s="1238"/>
      <c r="P7" s="1238"/>
      <c r="Q7" s="32"/>
      <c r="R7" s="60">
        <v>972337</v>
      </c>
      <c r="S7" s="59">
        <v>544175</v>
      </c>
      <c r="T7" s="59">
        <v>1348352</v>
      </c>
      <c r="U7" s="59">
        <v>399163</v>
      </c>
      <c r="V7" s="59">
        <v>872370</v>
      </c>
      <c r="W7" s="59">
        <f>Y7+Z7</f>
        <v>10573109</v>
      </c>
      <c r="X7" s="657" t="s">
        <v>16</v>
      </c>
      <c r="Y7" s="59">
        <v>13695</v>
      </c>
      <c r="Z7" s="59">
        <v>10559414</v>
      </c>
      <c r="AA7" s="59">
        <v>5122245</v>
      </c>
      <c r="AB7" s="59">
        <v>1196611</v>
      </c>
    </row>
    <row r="8" spans="1:28" s="33" customFormat="1" ht="12.95" hidden="1" customHeight="1">
      <c r="A8" s="1238" t="s">
        <v>216</v>
      </c>
      <c r="B8" s="1238"/>
      <c r="C8" s="1238"/>
      <c r="D8" s="667"/>
      <c r="E8" s="60">
        <f>F8+AA8-AB8</f>
        <v>57010888.165052943</v>
      </c>
      <c r="F8" s="59">
        <f>G8+L8+W8</f>
        <v>54404852.36318928</v>
      </c>
      <c r="G8" s="59">
        <v>38774712.588790067</v>
      </c>
      <c r="H8" s="59">
        <v>2027217.9908076166</v>
      </c>
      <c r="I8" s="59">
        <v>732677.90843431035</v>
      </c>
      <c r="J8" s="59">
        <v>19792080.76165463</v>
      </c>
      <c r="K8" s="59">
        <v>16222735.92789351</v>
      </c>
      <c r="L8" s="59">
        <v>14061222.658165768</v>
      </c>
      <c r="M8" s="59">
        <v>4943881.5137587301</v>
      </c>
      <c r="N8" s="1238" t="s">
        <v>216</v>
      </c>
      <c r="O8" s="1238"/>
      <c r="P8" s="1238"/>
      <c r="Q8" s="32"/>
      <c r="R8" s="60">
        <v>952150.89834656473</v>
      </c>
      <c r="S8" s="59">
        <v>740638.69157762791</v>
      </c>
      <c r="T8" s="59">
        <v>6864165.6491374625</v>
      </c>
      <c r="U8" s="59">
        <v>1840671.6337372365</v>
      </c>
      <c r="V8" s="59">
        <v>1489313.7945442607</v>
      </c>
      <c r="W8" s="59">
        <v>1568917.1162334478</v>
      </c>
      <c r="X8" s="657" t="s">
        <v>16</v>
      </c>
      <c r="Y8" s="657" t="s">
        <v>16</v>
      </c>
      <c r="Z8" s="59">
        <v>1568917.1162334478</v>
      </c>
      <c r="AA8" s="59">
        <v>2875755.026974007</v>
      </c>
      <c r="AB8" s="59">
        <v>269719.2251103482</v>
      </c>
    </row>
    <row r="9" spans="1:28" s="33" customFormat="1" ht="12.95" hidden="1" customHeight="1">
      <c r="A9" s="1238" t="s">
        <v>217</v>
      </c>
      <c r="B9" s="1238"/>
      <c r="C9" s="1238"/>
      <c r="D9" s="667"/>
      <c r="E9" s="60">
        <v>53138709.460663401</v>
      </c>
      <c r="F9" s="59">
        <v>51970332.588697411</v>
      </c>
      <c r="G9" s="59">
        <v>38751624.476975463</v>
      </c>
      <c r="H9" s="59">
        <v>3146771.4990197141</v>
      </c>
      <c r="I9" s="59">
        <v>639665.50707579905</v>
      </c>
      <c r="J9" s="59">
        <v>16544150.664766146</v>
      </c>
      <c r="K9" s="59">
        <v>18421036.806113809</v>
      </c>
      <c r="L9" s="59">
        <f>7277443.1577938-Y9</f>
        <v>7261751.1029594438</v>
      </c>
      <c r="M9" s="59">
        <v>3244246.5870800535</v>
      </c>
      <c r="N9" s="1238" t="s">
        <v>217</v>
      </c>
      <c r="O9" s="1238"/>
      <c r="P9" s="1238"/>
      <c r="Q9" s="32"/>
      <c r="R9" s="60">
        <v>596984.68239671912</v>
      </c>
      <c r="S9" s="59">
        <v>424584.16639973369</v>
      </c>
      <c r="T9" s="59">
        <v>1148554.4776865582</v>
      </c>
      <c r="U9" s="59">
        <v>1418468.3032339863</v>
      </c>
      <c r="V9" s="59">
        <v>428912.88616240019</v>
      </c>
      <c r="W9" s="59">
        <f>Y9+Z9</f>
        <v>5956957.0087624732</v>
      </c>
      <c r="X9" s="657" t="s">
        <v>16</v>
      </c>
      <c r="Y9" s="59">
        <v>15692.054834356253</v>
      </c>
      <c r="Z9" s="59">
        <v>5941264.9539281167</v>
      </c>
      <c r="AA9" s="59">
        <v>3392665.2298546568</v>
      </c>
      <c r="AB9" s="59">
        <v>2224288.3578886618</v>
      </c>
    </row>
    <row r="10" spans="1:28" s="33" customFormat="1" ht="12.95" hidden="1" customHeight="1">
      <c r="A10" s="1238" t="s">
        <v>218</v>
      </c>
      <c r="B10" s="1238"/>
      <c r="C10" s="1238"/>
      <c r="D10" s="667"/>
      <c r="E10" s="60">
        <v>69547432.330629051</v>
      </c>
      <c r="F10" s="59">
        <v>66944940.673514403</v>
      </c>
      <c r="G10" s="59">
        <v>49424729.864786483</v>
      </c>
      <c r="H10" s="59">
        <v>8576853.4366964251</v>
      </c>
      <c r="I10" s="59">
        <v>1228758.1219403748</v>
      </c>
      <c r="J10" s="59">
        <v>17904049.046108969</v>
      </c>
      <c r="K10" s="59">
        <v>21715069.260040667</v>
      </c>
      <c r="L10" s="59">
        <v>10538573.703303671</v>
      </c>
      <c r="M10" s="59">
        <v>3427402.4114142489</v>
      </c>
      <c r="N10" s="1238" t="s">
        <v>218</v>
      </c>
      <c r="O10" s="1238"/>
      <c r="P10" s="1238"/>
      <c r="Q10" s="32"/>
      <c r="R10" s="60">
        <v>1329222.4413508596</v>
      </c>
      <c r="S10" s="59">
        <v>1234135.7259039669</v>
      </c>
      <c r="T10" s="59">
        <v>3228520.3123602844</v>
      </c>
      <c r="U10" s="59">
        <v>879677.82388162683</v>
      </c>
      <c r="V10" s="59">
        <v>439614.98839266301</v>
      </c>
      <c r="W10" s="59">
        <v>6981637.1054244637</v>
      </c>
      <c r="X10" s="59">
        <v>3465902.2868250133</v>
      </c>
      <c r="Y10" s="59">
        <v>12106.908360091726</v>
      </c>
      <c r="Z10" s="59">
        <v>3503627.9102393533</v>
      </c>
      <c r="AA10" s="59">
        <v>3406143.6088711852</v>
      </c>
      <c r="AB10" s="59">
        <v>803651.95175656676</v>
      </c>
    </row>
    <row r="11" spans="1:28" s="658" customFormat="1" ht="13.7" hidden="1" customHeight="1">
      <c r="A11" s="1196" t="s">
        <v>219</v>
      </c>
      <c r="B11" s="1196"/>
      <c r="C11" s="1196"/>
      <c r="D11" s="565"/>
      <c r="E11" s="182">
        <v>84883820.509927526</v>
      </c>
      <c r="F11" s="50">
        <v>82077761.725776941</v>
      </c>
      <c r="G11" s="50">
        <v>64883717.961363927</v>
      </c>
      <c r="H11" s="50">
        <v>6420671.9944818253</v>
      </c>
      <c r="I11" s="50">
        <v>1246043.4035268647</v>
      </c>
      <c r="J11" s="50">
        <v>25502257.123477895</v>
      </c>
      <c r="K11" s="50">
        <v>31714745.43987738</v>
      </c>
      <c r="L11" s="50">
        <v>8209473.3277625311</v>
      </c>
      <c r="M11" s="50">
        <v>3932569.2989578741</v>
      </c>
      <c r="N11" s="1196" t="s">
        <v>219</v>
      </c>
      <c r="O11" s="1196"/>
      <c r="P11" s="1196"/>
      <c r="Q11" s="22"/>
      <c r="R11" s="50">
        <v>848317.92865191901</v>
      </c>
      <c r="S11" s="50">
        <v>468972.2203398188</v>
      </c>
      <c r="T11" s="50">
        <v>1665798.8850730329</v>
      </c>
      <c r="U11" s="50">
        <v>391178.10805881763</v>
      </c>
      <c r="V11" s="50">
        <v>902636.88668106135</v>
      </c>
      <c r="W11" s="50">
        <v>8984570.4366504941</v>
      </c>
      <c r="X11" s="183">
        <v>4659800.8531221021</v>
      </c>
      <c r="Y11" s="183">
        <v>20046.728969005355</v>
      </c>
      <c r="Z11" s="183">
        <v>4304722.8545593433</v>
      </c>
      <c r="AA11" s="183">
        <v>4156986.945869247</v>
      </c>
      <c r="AB11" s="183">
        <v>1350928.1617188195</v>
      </c>
    </row>
    <row r="12" spans="1:28" s="33" customFormat="1" ht="13.7" hidden="1" customHeight="1">
      <c r="A12" s="1238" t="s">
        <v>220</v>
      </c>
      <c r="B12" s="1238"/>
      <c r="C12" s="1238"/>
      <c r="D12" s="667"/>
      <c r="E12" s="182">
        <v>87573289.677770346</v>
      </c>
      <c r="F12" s="50">
        <v>84196098.96249029</v>
      </c>
      <c r="G12" s="50">
        <v>66245456.313127212</v>
      </c>
      <c r="H12" s="50">
        <v>4652283.4843130196</v>
      </c>
      <c r="I12" s="50">
        <v>1761832.2412949384</v>
      </c>
      <c r="J12" s="50">
        <v>29074303.522591263</v>
      </c>
      <c r="K12" s="50">
        <v>30757037.064927991</v>
      </c>
      <c r="L12" s="50">
        <v>8400645.485614866</v>
      </c>
      <c r="M12" s="50">
        <v>4668997.942584265</v>
      </c>
      <c r="N12" s="1238" t="s">
        <v>220</v>
      </c>
      <c r="O12" s="1238"/>
      <c r="P12" s="1238"/>
      <c r="Q12" s="32"/>
      <c r="R12" s="50">
        <v>1045900.4233637911</v>
      </c>
      <c r="S12" s="50">
        <v>508095.47858892643</v>
      </c>
      <c r="T12" s="50">
        <v>1324699.035683206</v>
      </c>
      <c r="U12" s="50">
        <v>427716.89143254503</v>
      </c>
      <c r="V12" s="50">
        <v>425235.71396213328</v>
      </c>
      <c r="W12" s="50">
        <v>9549997.163748214</v>
      </c>
      <c r="X12" s="50">
        <v>5069229.3138984861</v>
      </c>
      <c r="Y12" s="50">
        <v>17212.032786156669</v>
      </c>
      <c r="Z12" s="50">
        <v>4463555.81706357</v>
      </c>
      <c r="AA12" s="50">
        <v>5161845.8940034313</v>
      </c>
      <c r="AB12" s="50">
        <v>1784655.1787234079</v>
      </c>
    </row>
    <row r="13" spans="1:28" s="33" customFormat="1" ht="13.7" hidden="1" customHeight="1">
      <c r="A13" s="1196" t="s">
        <v>221</v>
      </c>
      <c r="B13" s="1196"/>
      <c r="C13" s="1196"/>
      <c r="D13" s="667"/>
      <c r="E13" s="182">
        <v>142431770.12462345</v>
      </c>
      <c r="F13" s="50">
        <v>138652530.16173175</v>
      </c>
      <c r="G13" s="50">
        <v>119960002.54658288</v>
      </c>
      <c r="H13" s="50">
        <v>7917480.7959044157</v>
      </c>
      <c r="I13" s="50">
        <v>2040265.0259258342</v>
      </c>
      <c r="J13" s="50">
        <v>71809239.311739042</v>
      </c>
      <c r="K13" s="50">
        <v>38193017.413013585</v>
      </c>
      <c r="L13" s="50">
        <v>9181853.2319956385</v>
      </c>
      <c r="M13" s="50">
        <v>4734147.9396555535</v>
      </c>
      <c r="N13" s="1196" t="s">
        <v>221</v>
      </c>
      <c r="O13" s="1196"/>
      <c r="P13" s="1196"/>
      <c r="Q13" s="32"/>
      <c r="R13" s="50">
        <v>1132021.1297866825</v>
      </c>
      <c r="S13" s="50">
        <v>522099.75270912272</v>
      </c>
      <c r="T13" s="50">
        <v>1663459.6643749173</v>
      </c>
      <c r="U13" s="50">
        <v>446158.12652006221</v>
      </c>
      <c r="V13" s="50">
        <v>683966.6189492963</v>
      </c>
      <c r="W13" s="50">
        <v>9510674.3831532467</v>
      </c>
      <c r="X13" s="50">
        <v>5309810.0966065452</v>
      </c>
      <c r="Y13" s="50">
        <v>28767.497585439385</v>
      </c>
      <c r="Z13" s="50">
        <v>4172096.7889612587</v>
      </c>
      <c r="AA13" s="50">
        <v>5193657.541908388</v>
      </c>
      <c r="AB13" s="50">
        <v>1414417.5790166846</v>
      </c>
    </row>
    <row r="14" spans="1:28" s="33" customFormat="1" ht="13.7" hidden="1" customHeight="1">
      <c r="A14" s="1196" t="s">
        <v>222</v>
      </c>
      <c r="B14" s="1196"/>
      <c r="C14" s="1196"/>
      <c r="D14" s="32"/>
      <c r="E14" s="50">
        <v>138244500.80078667</v>
      </c>
      <c r="F14" s="50">
        <v>134598936.41352648</v>
      </c>
      <c r="G14" s="50">
        <v>116916360.37959389</v>
      </c>
      <c r="H14" s="50">
        <v>8288400.2429973911</v>
      </c>
      <c r="I14" s="50">
        <v>2000137.3884093289</v>
      </c>
      <c r="J14" s="50">
        <v>75208787.652484447</v>
      </c>
      <c r="K14" s="50">
        <v>31419035.095702622</v>
      </c>
      <c r="L14" s="50">
        <v>8276117.1579114245</v>
      </c>
      <c r="M14" s="50">
        <v>4239219.5702600004</v>
      </c>
      <c r="N14" s="1196" t="s">
        <v>222</v>
      </c>
      <c r="O14" s="1196"/>
      <c r="P14" s="1196"/>
      <c r="Q14" s="32"/>
      <c r="R14" s="50">
        <v>1169315.5364562003</v>
      </c>
      <c r="S14" s="50">
        <v>439805.7155999018</v>
      </c>
      <c r="T14" s="50">
        <v>1512655.2869608914</v>
      </c>
      <c r="U14" s="50">
        <v>391215.66078726551</v>
      </c>
      <c r="V14" s="50">
        <v>523905.38784717658</v>
      </c>
      <c r="W14" s="50">
        <v>9406458.8760212418</v>
      </c>
      <c r="X14" s="50">
        <v>5844205.5756820925</v>
      </c>
      <c r="Y14" s="50">
        <v>46367.97641107747</v>
      </c>
      <c r="Z14" s="50">
        <v>3515885.3239280712</v>
      </c>
      <c r="AA14" s="50">
        <v>5408309.7648466369</v>
      </c>
      <c r="AB14" s="50">
        <v>1762745.3775861782</v>
      </c>
    </row>
    <row r="15" spans="1:28" s="33" customFormat="1" ht="13.7" hidden="1" customHeight="1">
      <c r="A15" s="1238" t="s">
        <v>223</v>
      </c>
      <c r="B15" s="1238"/>
      <c r="C15" s="1238"/>
      <c r="D15" s="667"/>
      <c r="E15" s="60">
        <v>120770471.13732949</v>
      </c>
      <c r="F15" s="59">
        <v>115871991.21325965</v>
      </c>
      <c r="G15" s="59">
        <v>99344878.109365329</v>
      </c>
      <c r="H15" s="59">
        <v>5901751.8982499372</v>
      </c>
      <c r="I15" s="59">
        <v>1851669.0540231902</v>
      </c>
      <c r="J15" s="59">
        <v>58220775.785370037</v>
      </c>
      <c r="K15" s="59">
        <v>33370681.371722151</v>
      </c>
      <c r="L15" s="59">
        <v>7328379.0483743632</v>
      </c>
      <c r="M15" s="59">
        <v>3271480.4167044037</v>
      </c>
      <c r="N15" s="1238" t="s">
        <v>223</v>
      </c>
      <c r="O15" s="1238"/>
      <c r="P15" s="1238"/>
      <c r="Q15" s="32"/>
      <c r="R15" s="60">
        <v>1180045.1623085579</v>
      </c>
      <c r="S15" s="59">
        <v>450930.69269331993</v>
      </c>
      <c r="T15" s="59">
        <v>1577597.3988247183</v>
      </c>
      <c r="U15" s="59">
        <v>481573.35967791732</v>
      </c>
      <c r="V15" s="59">
        <v>366752.01816541789</v>
      </c>
      <c r="W15" s="59">
        <v>9198734.0555199534</v>
      </c>
      <c r="X15" s="59">
        <v>5459214.1753182644</v>
      </c>
      <c r="Y15" s="59">
        <v>12245.046602341225</v>
      </c>
      <c r="Z15" s="59">
        <v>3727274.8335993416</v>
      </c>
      <c r="AA15" s="59">
        <v>6396276.2625272684</v>
      </c>
      <c r="AB15" s="59">
        <v>1497796.3384574514</v>
      </c>
    </row>
    <row r="16" spans="1:28" s="33" customFormat="1" ht="16.5" hidden="1" customHeight="1">
      <c r="A16" s="1238" t="s">
        <v>224</v>
      </c>
      <c r="B16" s="1238"/>
      <c r="C16" s="1238"/>
      <c r="D16" s="32"/>
      <c r="E16" s="60">
        <v>122811991.37389635</v>
      </c>
      <c r="F16" s="59">
        <v>117037441.93935125</v>
      </c>
      <c r="G16" s="59">
        <v>102611471.26171812</v>
      </c>
      <c r="H16" s="59">
        <v>4618843.1283259485</v>
      </c>
      <c r="I16" s="59">
        <v>1909767.8397831721</v>
      </c>
      <c r="J16" s="59">
        <v>64557615.092847526</v>
      </c>
      <c r="K16" s="59">
        <v>31525245.200761393</v>
      </c>
      <c r="L16" s="59">
        <v>6228623.2152924482</v>
      </c>
      <c r="M16" s="59">
        <v>2769633.1062185625</v>
      </c>
      <c r="N16" s="1238" t="s">
        <v>224</v>
      </c>
      <c r="O16" s="1238"/>
      <c r="P16" s="1238"/>
      <c r="Q16" s="32"/>
      <c r="R16" s="59">
        <v>801532.19235911057</v>
      </c>
      <c r="S16" s="59">
        <v>429470.50051434879</v>
      </c>
      <c r="T16" s="59">
        <v>1118706.8101862795</v>
      </c>
      <c r="U16" s="59">
        <v>713853.31881479768</v>
      </c>
      <c r="V16" s="59">
        <v>395427.28719935525</v>
      </c>
      <c r="W16" s="59">
        <v>8197347.4623405142</v>
      </c>
      <c r="X16" s="59">
        <v>4722229.3189674988</v>
      </c>
      <c r="Y16" s="59">
        <v>18612.250242336053</v>
      </c>
      <c r="Z16" s="59">
        <v>3456505.8931306712</v>
      </c>
      <c r="AA16" s="59">
        <v>7326450.6869520592</v>
      </c>
      <c r="AB16" s="59">
        <v>1551901.2524067771</v>
      </c>
    </row>
    <row r="17" spans="1:28" s="33" customFormat="1" ht="16.5" hidden="1" customHeight="1">
      <c r="A17" s="1238" t="s">
        <v>367</v>
      </c>
      <c r="B17" s="1238"/>
      <c r="C17" s="1238"/>
      <c r="D17" s="32"/>
      <c r="E17" s="644">
        <v>137271807.67072111</v>
      </c>
      <c r="F17" s="644">
        <v>130139560.14273787</v>
      </c>
      <c r="G17" s="644">
        <v>114712954.49892333</v>
      </c>
      <c r="H17" s="644">
        <v>4035883.6265496998</v>
      </c>
      <c r="I17" s="644">
        <v>1461599.7471238622</v>
      </c>
      <c r="J17" s="644">
        <v>74709661.413526639</v>
      </c>
      <c r="K17" s="644">
        <v>34505809.71172294</v>
      </c>
      <c r="L17" s="644">
        <v>6624599.8299082816</v>
      </c>
      <c r="M17" s="644">
        <v>2690930.7672343333</v>
      </c>
      <c r="N17" s="1238" t="s">
        <v>367</v>
      </c>
      <c r="O17" s="1238"/>
      <c r="P17" s="1238"/>
      <c r="Q17" s="32"/>
      <c r="R17" s="644">
        <v>957390.27181734913</v>
      </c>
      <c r="S17" s="644">
        <v>462415.56007049623</v>
      </c>
      <c r="T17" s="644">
        <v>1254657.238755754</v>
      </c>
      <c r="U17" s="644">
        <v>597174.17611880437</v>
      </c>
      <c r="V17" s="644">
        <v>662031.81591153692</v>
      </c>
      <c r="W17" s="644">
        <v>8802005.8139064535</v>
      </c>
      <c r="X17" s="644">
        <v>5124959.8067901563</v>
      </c>
      <c r="Y17" s="644">
        <v>25383.933866772786</v>
      </c>
      <c r="Z17" s="644">
        <v>3651662.0732495147</v>
      </c>
      <c r="AA17" s="644">
        <v>8539037.0184852835</v>
      </c>
      <c r="AB17" s="644">
        <v>1406789.490502018</v>
      </c>
    </row>
    <row r="18" spans="1:28" s="33" customFormat="1" ht="15.75" customHeight="1">
      <c r="A18" s="1238" t="s">
        <v>1023</v>
      </c>
      <c r="B18" s="1238"/>
      <c r="C18" s="1238"/>
      <c r="D18" s="32"/>
      <c r="E18" s="644">
        <f>'[1]9'!E18/'[1]1'!$E$19*1000</f>
        <v>133487314.86550899</v>
      </c>
      <c r="F18" s="644">
        <f>'[1]9'!F18/'[1]1'!$E$19*1000</f>
        <v>128623517.83984515</v>
      </c>
      <c r="G18" s="644">
        <f>'[1]9'!G18/'[1]1'!$E$19*1000</f>
        <v>93247508.794795215</v>
      </c>
      <c r="H18" s="644">
        <f>'[1]9'!H18/'[1]1'!$E$19*1000</f>
        <v>3395041.0590333133</v>
      </c>
      <c r="I18" s="644">
        <f>'[1]9'!I18/'[1]1'!$E$19*1000</f>
        <v>1525101.2626764025</v>
      </c>
      <c r="J18" s="644">
        <f>'[1]9'!J18/'[1]1'!$E$19*1000</f>
        <v>60367369.199577861</v>
      </c>
      <c r="K18" s="644">
        <f>'[1]9'!K18/'[1]1'!$E$19*1000</f>
        <v>27959997.273507643</v>
      </c>
      <c r="L18" s="644">
        <f>'[1]9'!L18/'[1]1'!$E$19*1000</f>
        <v>5618602.884139779</v>
      </c>
      <c r="M18" s="644">
        <f>'[1]9'!M18/'[1]1'!$E$19*1000</f>
        <v>2401064.5057882848</v>
      </c>
      <c r="N18" s="1238" t="s">
        <v>1023</v>
      </c>
      <c r="O18" s="1238"/>
      <c r="P18" s="1238"/>
      <c r="Q18" s="32"/>
      <c r="R18" s="644">
        <f>'[1]9'!R18/'[1]1'!$E$19*1000</f>
        <v>800386.76297170739</v>
      </c>
      <c r="S18" s="644">
        <f>'[1]9'!S18/'[1]1'!$E$19*1000</f>
        <v>408424.92465258436</v>
      </c>
      <c r="T18" s="644">
        <f>'[1]9'!T18/'[1]1'!$E$19*1000</f>
        <v>1054818.5800929901</v>
      </c>
      <c r="U18" s="644">
        <f>'[1]9'!U18/'[1]1'!$E$19*1000</f>
        <v>555572.36718787253</v>
      </c>
      <c r="V18" s="644">
        <f>'[1]9'!V18/'[1]1'!$E$19*1000</f>
        <v>398335.74344633892</v>
      </c>
      <c r="W18" s="644">
        <f>'[1]9'!W18/'[1]1'!$E$19*1000</f>
        <v>7416011.7715422865</v>
      </c>
      <c r="X18" s="644">
        <f>'[1]9'!X18/'[1]1'!$E$19*1000</f>
        <v>4265347.7597170947</v>
      </c>
      <c r="Y18" s="644">
        <f>'[1]9'!Y18/'[1]1'!$E$19*1000</f>
        <v>18602.583078554151</v>
      </c>
      <c r="Z18" s="644">
        <f>'[1]9'!Z18/'[1]1'!$E$19*1000</f>
        <v>3132061.4287466346</v>
      </c>
      <c r="AA18" s="644">
        <f>'[1]9'!AA18/'[1]1'!$E$19*1000</f>
        <v>5709187.877394814</v>
      </c>
      <c r="AB18" s="644">
        <f>'[1]9'!AB18/'[1]1'!$E$19*1000</f>
        <v>845390.85173096182</v>
      </c>
    </row>
    <row r="19" spans="1:28" s="33" customFormat="1" ht="15.75" customHeight="1">
      <c r="A19" s="1238" t="s">
        <v>1024</v>
      </c>
      <c r="B19" s="1238"/>
      <c r="C19" s="1238"/>
      <c r="D19" s="32"/>
      <c r="E19" s="644">
        <v>133087571.49141754</v>
      </c>
      <c r="F19" s="644">
        <v>126928992.47056101</v>
      </c>
      <c r="G19" s="644">
        <v>111291924.9787202</v>
      </c>
      <c r="H19" s="644">
        <v>3455054.3242028197</v>
      </c>
      <c r="I19" s="644">
        <v>2028155.1103764928</v>
      </c>
      <c r="J19" s="644">
        <v>73054826.979995519</v>
      </c>
      <c r="K19" s="644">
        <v>32753888.564145356</v>
      </c>
      <c r="L19" s="644">
        <v>7071965.7771261418</v>
      </c>
      <c r="M19" s="644">
        <v>2872868.7127631912</v>
      </c>
      <c r="N19" s="1238" t="s">
        <v>1024</v>
      </c>
      <c r="O19" s="1238"/>
      <c r="P19" s="1238"/>
      <c r="Q19" s="32"/>
      <c r="R19" s="644">
        <v>1051691.364607523</v>
      </c>
      <c r="S19" s="644">
        <v>632345.73975360033</v>
      </c>
      <c r="T19" s="644">
        <v>1434247.5322407298</v>
      </c>
      <c r="U19" s="644">
        <v>649869.43345078616</v>
      </c>
      <c r="V19" s="644">
        <v>430942.9943103047</v>
      </c>
      <c r="W19" s="644">
        <v>8565101.7147146482</v>
      </c>
      <c r="X19" s="644">
        <v>4559328.2581069004</v>
      </c>
      <c r="Y19" s="644">
        <v>21961.493155565771</v>
      </c>
      <c r="Z19" s="644">
        <v>3983811.9634521911</v>
      </c>
      <c r="AA19" s="644">
        <v>7519735.9777127951</v>
      </c>
      <c r="AB19" s="644">
        <v>1361156.9568557751</v>
      </c>
    </row>
    <row r="20" spans="1:28" s="33" customFormat="1" ht="15.75" customHeight="1">
      <c r="A20" s="1238" t="s">
        <v>1025</v>
      </c>
      <c r="B20" s="1238"/>
      <c r="C20" s="1238"/>
      <c r="D20" s="32"/>
      <c r="E20" s="644">
        <v>137543935.25461501</v>
      </c>
      <c r="F20" s="644">
        <v>131399461.55056205</v>
      </c>
      <c r="G20" s="644">
        <v>116235537.79577959</v>
      </c>
      <c r="H20" s="644">
        <v>2317008.6863031718</v>
      </c>
      <c r="I20" s="644">
        <v>1920600.0515636096</v>
      </c>
      <c r="J20" s="644">
        <v>77532382.107397094</v>
      </c>
      <c r="K20" s="644">
        <v>34465546.950515926</v>
      </c>
      <c r="L20" s="644">
        <v>6930767.7218795223</v>
      </c>
      <c r="M20" s="644">
        <v>3012096.6369991056</v>
      </c>
      <c r="N20" s="1238" t="s">
        <v>1025</v>
      </c>
      <c r="O20" s="1238"/>
      <c r="P20" s="1238"/>
      <c r="Q20" s="32"/>
      <c r="R20" s="644">
        <v>1215630.2181840912</v>
      </c>
      <c r="S20" s="644">
        <v>593386.01397847815</v>
      </c>
      <c r="T20" s="644">
        <v>1285198.2991135521</v>
      </c>
      <c r="U20" s="644">
        <v>416920.144951478</v>
      </c>
      <c r="V20" s="644">
        <v>407536.40865282662</v>
      </c>
      <c r="W20" s="644">
        <v>8233156.0329025127</v>
      </c>
      <c r="X20" s="644">
        <v>4828324.219584736</v>
      </c>
      <c r="Y20" s="644">
        <v>30978.969950469778</v>
      </c>
      <c r="Z20" s="644">
        <v>3373852.8433673126</v>
      </c>
      <c r="AA20" s="644">
        <v>7578399.2825483959</v>
      </c>
      <c r="AB20" s="644">
        <v>1433925.578495237</v>
      </c>
    </row>
    <row r="21" spans="1:28" s="33" customFormat="1" ht="15.75" customHeight="1">
      <c r="A21" s="1238" t="s">
        <v>1026</v>
      </c>
      <c r="B21" s="1238"/>
      <c r="C21" s="1238"/>
      <c r="D21" s="32"/>
      <c r="E21" s="644">
        <v>152701417.52390888</v>
      </c>
      <c r="F21" s="644">
        <v>145901447.23306477</v>
      </c>
      <c r="G21" s="644">
        <v>130006893.41413972</v>
      </c>
      <c r="H21" s="644">
        <v>3403180.6123666922</v>
      </c>
      <c r="I21" s="644">
        <v>2126428.5064143236</v>
      </c>
      <c r="J21" s="644">
        <v>87793081.96749571</v>
      </c>
      <c r="K21" s="644">
        <v>36684202.327863</v>
      </c>
      <c r="L21" s="644">
        <v>7195021.5599494204</v>
      </c>
      <c r="M21" s="644">
        <v>3108235.7612018664</v>
      </c>
      <c r="N21" s="1238" t="s">
        <v>1026</v>
      </c>
      <c r="O21" s="1238"/>
      <c r="P21" s="1238"/>
      <c r="Q21" s="32"/>
      <c r="R21" s="644">
        <v>1209444.3516195812</v>
      </c>
      <c r="S21" s="644">
        <v>614351.3607385956</v>
      </c>
      <c r="T21" s="644">
        <v>1457040.4488149518</v>
      </c>
      <c r="U21" s="644">
        <v>399153.45815356134</v>
      </c>
      <c r="V21" s="644">
        <v>406796.17942085979</v>
      </c>
      <c r="W21" s="644">
        <v>8699532.2589756809</v>
      </c>
      <c r="X21" s="644">
        <v>5148030.4085478839</v>
      </c>
      <c r="Y21" s="644">
        <v>23432.915222230979</v>
      </c>
      <c r="Z21" s="644">
        <v>3528068.9352055662</v>
      </c>
      <c r="AA21" s="644">
        <v>8165791.6577958595</v>
      </c>
      <c r="AB21" s="644">
        <v>1365821.366951748</v>
      </c>
    </row>
    <row r="22" spans="1:28" s="33" customFormat="1" ht="15.75" customHeight="1">
      <c r="A22" s="1238" t="s">
        <v>1027</v>
      </c>
      <c r="B22" s="1238"/>
      <c r="C22" s="1238"/>
      <c r="D22" s="32"/>
      <c r="E22" s="644">
        <v>153797652.24766204</v>
      </c>
      <c r="F22" s="644">
        <v>146098499.39765069</v>
      </c>
      <c r="G22" s="644">
        <v>130401838.64359072</v>
      </c>
      <c r="H22" s="644">
        <v>3761263.4514207472</v>
      </c>
      <c r="I22" s="644">
        <v>2429551.5259868479</v>
      </c>
      <c r="J22" s="644">
        <v>88877369.184387386</v>
      </c>
      <c r="K22" s="644">
        <v>35333654.481795788</v>
      </c>
      <c r="L22" s="644">
        <v>6906905.34186952</v>
      </c>
      <c r="M22" s="644">
        <v>3074515.3579280037</v>
      </c>
      <c r="N22" s="1238" t="s">
        <v>1027</v>
      </c>
      <c r="O22" s="1238"/>
      <c r="P22" s="1238"/>
      <c r="Q22" s="32"/>
      <c r="R22" s="644">
        <v>1217953.4264672168</v>
      </c>
      <c r="S22" s="644">
        <v>558168.11524089542</v>
      </c>
      <c r="T22" s="644">
        <v>1440536.126120432</v>
      </c>
      <c r="U22" s="644">
        <v>295513.57966395497</v>
      </c>
      <c r="V22" s="644">
        <v>320218.73644901911</v>
      </c>
      <c r="W22" s="644">
        <v>8789755.4121903684</v>
      </c>
      <c r="X22" s="644">
        <v>4950849.7182957623</v>
      </c>
      <c r="Y22" s="644">
        <v>41271.386123445271</v>
      </c>
      <c r="Z22" s="644">
        <v>3797634.3077711733</v>
      </c>
      <c r="AA22" s="644">
        <v>9024129.8514902294</v>
      </c>
      <c r="AB22" s="644">
        <v>1324977.0014789477</v>
      </c>
    </row>
    <row r="23" spans="1:28" ht="14.25" customHeight="1">
      <c r="A23" s="1238" t="s">
        <v>19</v>
      </c>
      <c r="B23" s="1238"/>
      <c r="C23" s="1238"/>
      <c r="D23" s="32"/>
      <c r="E23" s="502"/>
      <c r="F23" s="502"/>
      <c r="G23" s="502"/>
      <c r="H23" s="502"/>
      <c r="I23" s="502"/>
      <c r="J23" s="502"/>
      <c r="K23" s="502"/>
      <c r="L23" s="502"/>
      <c r="M23" s="502"/>
      <c r="N23" s="1238" t="s">
        <v>19</v>
      </c>
      <c r="O23" s="1238"/>
      <c r="P23" s="1238"/>
      <c r="Q23" s="32"/>
      <c r="R23" s="501"/>
      <c r="S23" s="502"/>
      <c r="T23" s="502"/>
      <c r="U23" s="502"/>
      <c r="V23" s="502"/>
      <c r="W23" s="502"/>
      <c r="X23" s="502"/>
      <c r="Y23" s="502"/>
      <c r="Z23" s="502"/>
      <c r="AA23" s="502"/>
      <c r="AB23" s="502"/>
    </row>
    <row r="24" spans="1:28" ht="14.25" customHeight="1">
      <c r="A24" s="34"/>
      <c r="B24" s="660" t="s">
        <v>303</v>
      </c>
      <c r="C24" s="34"/>
      <c r="D24" s="659"/>
      <c r="E24" s="502">
        <v>25162289.936423831</v>
      </c>
      <c r="F24" s="502">
        <v>20613071.417478349</v>
      </c>
      <c r="G24" s="502">
        <v>17702438.452451997</v>
      </c>
      <c r="H24" s="502">
        <v>1015862.1143613713</v>
      </c>
      <c r="I24" s="502">
        <v>88275.024617677191</v>
      </c>
      <c r="J24" s="502">
        <v>8424003.0897475686</v>
      </c>
      <c r="K24" s="502">
        <v>8174298.223725358</v>
      </c>
      <c r="L24" s="502">
        <v>1709996.3848338232</v>
      </c>
      <c r="M24" s="502">
        <v>643982.10826617177</v>
      </c>
      <c r="N24" s="34"/>
      <c r="O24" s="660" t="s">
        <v>303</v>
      </c>
      <c r="P24" s="34"/>
      <c r="Q24" s="659"/>
      <c r="R24" s="501">
        <v>240474.40774697892</v>
      </c>
      <c r="S24" s="502">
        <v>298091.71406898357</v>
      </c>
      <c r="T24" s="502">
        <v>381865.46706944267</v>
      </c>
      <c r="U24" s="502">
        <v>94891.934284060946</v>
      </c>
      <c r="V24" s="502">
        <v>50690.753398185559</v>
      </c>
      <c r="W24" s="502">
        <v>1200636.5801925377</v>
      </c>
      <c r="X24" s="502">
        <v>426930.72177633242</v>
      </c>
      <c r="Y24" s="502">
        <v>2220.4902056990245</v>
      </c>
      <c r="Z24" s="502">
        <v>771485.36821050616</v>
      </c>
      <c r="AA24" s="502">
        <v>4746544.4594133943</v>
      </c>
      <c r="AB24" s="502">
        <v>197325.94046789344</v>
      </c>
    </row>
    <row r="25" spans="1:28" ht="14.25" customHeight="1">
      <c r="A25" s="34"/>
      <c r="B25" s="660" t="s">
        <v>894</v>
      </c>
      <c r="C25" s="34"/>
      <c r="D25" s="659"/>
      <c r="E25" s="502">
        <v>157618036.92679721</v>
      </c>
      <c r="F25" s="502">
        <v>146327383.41248634</v>
      </c>
      <c r="G25" s="502">
        <v>128032311.88705386</v>
      </c>
      <c r="H25" s="502">
        <v>6401627.4586871061</v>
      </c>
      <c r="I25" s="502">
        <v>1892098.6372271976</v>
      </c>
      <c r="J25" s="502">
        <v>71056949.87784344</v>
      </c>
      <c r="K25" s="502">
        <v>48681635.913296051</v>
      </c>
      <c r="L25" s="502">
        <v>10043934.23806455</v>
      </c>
      <c r="M25" s="502">
        <v>4318626.1647969708</v>
      </c>
      <c r="N25" s="34"/>
      <c r="O25" s="660" t="s">
        <v>894</v>
      </c>
      <c r="P25" s="34"/>
      <c r="Q25" s="659"/>
      <c r="R25" s="501">
        <v>1362239.3316510124</v>
      </c>
      <c r="S25" s="502">
        <v>830093.36589383043</v>
      </c>
      <c r="T25" s="502">
        <v>1566646.048552386</v>
      </c>
      <c r="U25" s="502">
        <v>587802.70602677786</v>
      </c>
      <c r="V25" s="502">
        <v>1378526.6211435776</v>
      </c>
      <c r="W25" s="502">
        <v>8251137.2873679772</v>
      </c>
      <c r="X25" s="502">
        <v>2748537.1080554905</v>
      </c>
      <c r="Y25" s="502">
        <v>22342.75515892329</v>
      </c>
      <c r="Z25" s="502">
        <v>5480257.4241535608</v>
      </c>
      <c r="AA25" s="502">
        <v>12768229.52585493</v>
      </c>
      <c r="AB25" s="502">
        <v>1477576.0115440919</v>
      </c>
    </row>
    <row r="26" spans="1:28" ht="14.25" customHeight="1">
      <c r="A26" s="34"/>
      <c r="B26" s="660" t="s">
        <v>895</v>
      </c>
      <c r="C26" s="34"/>
      <c r="D26" s="659"/>
      <c r="E26" s="502">
        <v>456046537.12694365</v>
      </c>
      <c r="F26" s="502">
        <v>435697836.06247973</v>
      </c>
      <c r="G26" s="502">
        <v>389192719.66480279</v>
      </c>
      <c r="H26" s="502">
        <v>12766037.470886981</v>
      </c>
      <c r="I26" s="502">
        <v>4596561.5293409536</v>
      </c>
      <c r="J26" s="502">
        <v>262464480.44517276</v>
      </c>
      <c r="K26" s="502">
        <v>109365640.21940199</v>
      </c>
      <c r="L26" s="502">
        <v>23370656.967057388</v>
      </c>
      <c r="M26" s="502">
        <v>11053678.327676212</v>
      </c>
      <c r="N26" s="34"/>
      <c r="O26" s="660" t="s">
        <v>895</v>
      </c>
      <c r="P26" s="34"/>
      <c r="Q26" s="659"/>
      <c r="R26" s="501">
        <v>3663847.2203186173</v>
      </c>
      <c r="S26" s="502">
        <v>1691720.9595618627</v>
      </c>
      <c r="T26" s="502">
        <v>4925259.4499518648</v>
      </c>
      <c r="U26" s="502">
        <v>1467932.9506676474</v>
      </c>
      <c r="V26" s="502">
        <v>568218.0588811757</v>
      </c>
      <c r="W26" s="502">
        <v>23134459.430619482</v>
      </c>
      <c r="X26" s="502">
        <v>9978134.0924034864</v>
      </c>
      <c r="Y26" s="502">
        <v>424937.87238233216</v>
      </c>
      <c r="Z26" s="502">
        <v>12731387.46583364</v>
      </c>
      <c r="AA26" s="502">
        <v>23824453.116686318</v>
      </c>
      <c r="AB26" s="502">
        <v>3475752.0522223366</v>
      </c>
    </row>
    <row r="27" spans="1:28" ht="14.25" customHeight="1">
      <c r="A27" s="34"/>
      <c r="B27" s="660" t="s">
        <v>896</v>
      </c>
      <c r="C27" s="34"/>
      <c r="D27" s="659"/>
      <c r="E27" s="502">
        <v>1174337155.946944</v>
      </c>
      <c r="F27" s="502">
        <v>1146858254.5377738</v>
      </c>
      <c r="G27" s="502">
        <v>1042115300.289214</v>
      </c>
      <c r="H27" s="502">
        <v>10174267.04982543</v>
      </c>
      <c r="I27" s="502">
        <v>8784309.7919131424</v>
      </c>
      <c r="J27" s="502">
        <v>752740127.08026767</v>
      </c>
      <c r="K27" s="502">
        <v>270416596.36720783</v>
      </c>
      <c r="L27" s="502">
        <v>45129689.321852393</v>
      </c>
      <c r="M27" s="502">
        <v>18904227.945028834</v>
      </c>
      <c r="N27" s="34"/>
      <c r="O27" s="660" t="s">
        <v>896</v>
      </c>
      <c r="P27" s="34"/>
      <c r="Q27" s="659"/>
      <c r="R27" s="501">
        <v>7535663.9235282121</v>
      </c>
      <c r="S27" s="502">
        <v>5472540.29047943</v>
      </c>
      <c r="T27" s="502">
        <v>10965881.916540278</v>
      </c>
      <c r="U27" s="502">
        <v>1369695.9146733335</v>
      </c>
      <c r="V27" s="502">
        <v>881679.33160230587</v>
      </c>
      <c r="W27" s="502">
        <v>59613264.926707707</v>
      </c>
      <c r="X27" s="502">
        <v>23649640.36706423</v>
      </c>
      <c r="Y27" s="502">
        <v>93253.05205560528</v>
      </c>
      <c r="Z27" s="502">
        <v>35870371.507587858</v>
      </c>
      <c r="AA27" s="502">
        <v>35086705.864308596</v>
      </c>
      <c r="AB27" s="502">
        <v>7607804.4551389227</v>
      </c>
    </row>
    <row r="28" spans="1:28" ht="14.25" customHeight="1">
      <c r="A28" s="34"/>
      <c r="B28" s="660" t="s">
        <v>897</v>
      </c>
      <c r="C28" s="34"/>
      <c r="D28" s="659"/>
      <c r="E28" s="502">
        <v>5933541519.7028952</v>
      </c>
      <c r="F28" s="502">
        <v>5847840656.5521946</v>
      </c>
      <c r="G28" s="502">
        <v>5154335310.1011772</v>
      </c>
      <c r="H28" s="502">
        <v>182459381.14092681</v>
      </c>
      <c r="I28" s="502">
        <v>128199150.46380898</v>
      </c>
      <c r="J28" s="502">
        <v>3615181130.1721163</v>
      </c>
      <c r="K28" s="502">
        <v>1228495648.3243251</v>
      </c>
      <c r="L28" s="502">
        <v>227999644.80505723</v>
      </c>
      <c r="M28" s="502">
        <v>86003866.777475312</v>
      </c>
      <c r="N28" s="34"/>
      <c r="O28" s="660" t="s">
        <v>897</v>
      </c>
      <c r="P28" s="34"/>
      <c r="Q28" s="659"/>
      <c r="R28" s="501">
        <v>60941991.47997769</v>
      </c>
      <c r="S28" s="502">
        <v>3446644.0983240954</v>
      </c>
      <c r="T28" s="502">
        <v>61574314.545603618</v>
      </c>
      <c r="U28" s="502">
        <v>4634413.4424912259</v>
      </c>
      <c r="V28" s="502">
        <v>11398414.461185267</v>
      </c>
      <c r="W28" s="502">
        <v>465505701.64596105</v>
      </c>
      <c r="X28" s="502">
        <v>290268123.38276863</v>
      </c>
      <c r="Y28" s="502">
        <v>983442.71161982219</v>
      </c>
      <c r="Z28" s="502">
        <v>174254135.55157256</v>
      </c>
      <c r="AA28" s="502">
        <v>147266846.42996293</v>
      </c>
      <c r="AB28" s="502">
        <v>61565983.279262729</v>
      </c>
    </row>
    <row r="29" spans="1:28" ht="14.25" customHeight="1">
      <c r="A29" s="34"/>
      <c r="B29" s="660" t="s">
        <v>308</v>
      </c>
      <c r="C29" s="34"/>
      <c r="D29" s="659"/>
      <c r="E29" s="502">
        <v>30760522645.894737</v>
      </c>
      <c r="F29" s="502">
        <v>30243816504.789474</v>
      </c>
      <c r="G29" s="502">
        <v>27691761045.736843</v>
      </c>
      <c r="H29" s="502">
        <v>261994287</v>
      </c>
      <c r="I29" s="502">
        <v>835795491.78947365</v>
      </c>
      <c r="J29" s="502">
        <v>21780302619.789474</v>
      </c>
      <c r="K29" s="502">
        <v>4813668647.1578951</v>
      </c>
      <c r="L29" s="502">
        <v>862316509.84210527</v>
      </c>
      <c r="M29" s="502">
        <v>514830192.7368421</v>
      </c>
      <c r="N29" s="34"/>
      <c r="O29" s="660" t="s">
        <v>308</v>
      </c>
      <c r="P29" s="34"/>
      <c r="Q29" s="659"/>
      <c r="R29" s="501">
        <v>168295088.63157895</v>
      </c>
      <c r="S29" s="502">
        <v>17087214</v>
      </c>
      <c r="T29" s="502">
        <v>130278483.31578948</v>
      </c>
      <c r="U29" s="502">
        <v>13413356</v>
      </c>
      <c r="V29" s="502">
        <v>18412175.157894738</v>
      </c>
      <c r="W29" s="502">
        <v>1689738949.2105262</v>
      </c>
      <c r="X29" s="502">
        <v>1423217414.1578948</v>
      </c>
      <c r="Y29" s="502">
        <v>2423575.4736842103</v>
      </c>
      <c r="Z29" s="502">
        <v>264097959.57894737</v>
      </c>
      <c r="AA29" s="502">
        <v>793063944.73684216</v>
      </c>
      <c r="AB29" s="502">
        <v>276357803.63157892</v>
      </c>
    </row>
    <row r="30" spans="1:28" ht="14.25" customHeight="1">
      <c r="A30" s="1045" t="s">
        <v>20</v>
      </c>
      <c r="B30" s="1045"/>
      <c r="C30" s="1045"/>
      <c r="D30" s="2"/>
      <c r="E30" s="502"/>
      <c r="F30" s="502"/>
      <c r="G30" s="502"/>
      <c r="H30" s="502"/>
      <c r="I30" s="502"/>
      <c r="J30" s="502"/>
      <c r="K30" s="502"/>
      <c r="L30" s="502"/>
      <c r="M30" s="502"/>
      <c r="N30" s="1045" t="s">
        <v>20</v>
      </c>
      <c r="O30" s="1045"/>
      <c r="P30" s="1045"/>
      <c r="Q30" s="2"/>
      <c r="R30" s="501"/>
      <c r="S30" s="502"/>
      <c r="T30" s="502"/>
      <c r="U30" s="502"/>
      <c r="V30" s="502"/>
      <c r="W30" s="502"/>
      <c r="X30" s="502"/>
      <c r="Y30" s="502"/>
      <c r="Z30" s="502"/>
      <c r="AA30" s="502"/>
      <c r="AB30" s="502"/>
    </row>
    <row r="31" spans="1:28" ht="14.25" customHeight="1">
      <c r="A31" s="102"/>
      <c r="B31" s="62" t="s">
        <v>490</v>
      </c>
      <c r="C31" s="102"/>
      <c r="D31" s="46"/>
      <c r="E31" s="502">
        <v>17198999.930042233</v>
      </c>
      <c r="F31" s="502">
        <v>13329586.483633067</v>
      </c>
      <c r="G31" s="502">
        <v>11650062.887173673</v>
      </c>
      <c r="H31" s="502">
        <v>492727.10894191253</v>
      </c>
      <c r="I31" s="502">
        <v>299166.29853125755</v>
      </c>
      <c r="J31" s="502">
        <v>5399498.0377209308</v>
      </c>
      <c r="K31" s="502">
        <v>5458671.4419795563</v>
      </c>
      <c r="L31" s="502">
        <v>850131.62499067537</v>
      </c>
      <c r="M31" s="502">
        <v>285907.1538632114</v>
      </c>
      <c r="N31" s="102"/>
      <c r="O31" s="62" t="s">
        <v>490</v>
      </c>
      <c r="P31" s="102"/>
      <c r="Q31" s="46"/>
      <c r="R31" s="501">
        <v>135254.75974922912</v>
      </c>
      <c r="S31" s="502">
        <v>161738.34621385337</v>
      </c>
      <c r="T31" s="502">
        <v>190898.6694414957</v>
      </c>
      <c r="U31" s="502">
        <v>62034.564627560125</v>
      </c>
      <c r="V31" s="502">
        <v>14298.131095325649</v>
      </c>
      <c r="W31" s="502">
        <v>829391.97146873223</v>
      </c>
      <c r="X31" s="502">
        <v>257451.52396170259</v>
      </c>
      <c r="Y31" s="502">
        <v>1010.2898698667507</v>
      </c>
      <c r="Z31" s="502">
        <v>570930.15763716213</v>
      </c>
      <c r="AA31" s="502">
        <v>3997318.0961593562</v>
      </c>
      <c r="AB31" s="502">
        <v>127904.64975019748</v>
      </c>
    </row>
    <row r="32" spans="1:28" ht="14.25" customHeight="1">
      <c r="A32" s="102"/>
      <c r="B32" s="62" t="s">
        <v>491</v>
      </c>
      <c r="C32" s="102"/>
      <c r="D32" s="46"/>
      <c r="E32" s="502">
        <v>17691315.438606147</v>
      </c>
      <c r="F32" s="502">
        <v>12935546.999804603</v>
      </c>
      <c r="G32" s="502">
        <v>10538853.443463974</v>
      </c>
      <c r="H32" s="502">
        <v>662752.74924053019</v>
      </c>
      <c r="I32" s="502">
        <v>118681.72453713724</v>
      </c>
      <c r="J32" s="502">
        <v>4232519.4000616819</v>
      </c>
      <c r="K32" s="502">
        <v>5524899.5696246214</v>
      </c>
      <c r="L32" s="502">
        <v>1877688.9033312479</v>
      </c>
      <c r="M32" s="502">
        <v>744137.54146101931</v>
      </c>
      <c r="N32" s="102"/>
      <c r="O32" s="62" t="s">
        <v>491</v>
      </c>
      <c r="P32" s="102"/>
      <c r="Q32" s="46"/>
      <c r="R32" s="501">
        <v>210266.34068411385</v>
      </c>
      <c r="S32" s="502">
        <v>288656.47026311787</v>
      </c>
      <c r="T32" s="502">
        <v>279681.0380995702</v>
      </c>
      <c r="U32" s="502">
        <v>180990.26063019558</v>
      </c>
      <c r="V32" s="502">
        <v>173957.25219323166</v>
      </c>
      <c r="W32" s="502">
        <v>519004.65300937771</v>
      </c>
      <c r="X32" s="502">
        <v>174779.54438573215</v>
      </c>
      <c r="Y32" s="502">
        <v>212.27890560263054</v>
      </c>
      <c r="Z32" s="502">
        <v>344012.82971804269</v>
      </c>
      <c r="AA32" s="502">
        <v>5093529.7561365496</v>
      </c>
      <c r="AB32" s="502">
        <v>337761.31733499246</v>
      </c>
    </row>
    <row r="33" spans="1:53" ht="14.25" customHeight="1">
      <c r="A33" s="42"/>
      <c r="B33" s="62" t="s">
        <v>492</v>
      </c>
      <c r="C33" s="42"/>
      <c r="D33" s="46"/>
      <c r="E33" s="502">
        <v>28786111.925444935</v>
      </c>
      <c r="F33" s="502">
        <v>23280272.680475559</v>
      </c>
      <c r="G33" s="502">
        <v>20257634.974043328</v>
      </c>
      <c r="H33" s="502">
        <v>1869606.6786749237</v>
      </c>
      <c r="I33" s="502">
        <v>36137.252961236998</v>
      </c>
      <c r="J33" s="502">
        <v>7591797.7118059089</v>
      </c>
      <c r="K33" s="502">
        <v>10760093.330601258</v>
      </c>
      <c r="L33" s="502">
        <v>1862707.3768684501</v>
      </c>
      <c r="M33" s="502">
        <v>505994.22464649013</v>
      </c>
      <c r="N33" s="42"/>
      <c r="O33" s="62" t="s">
        <v>492</v>
      </c>
      <c r="P33" s="42"/>
      <c r="Q33" s="46"/>
      <c r="R33" s="501">
        <v>119117.70517036696</v>
      </c>
      <c r="S33" s="502">
        <v>448930.76465496363</v>
      </c>
      <c r="T33" s="502">
        <v>593191.90387482382</v>
      </c>
      <c r="U33" s="502">
        <v>111233.38460594711</v>
      </c>
      <c r="V33" s="502">
        <v>84239.393915858062</v>
      </c>
      <c r="W33" s="502">
        <v>1159930.3295637742</v>
      </c>
      <c r="X33" s="502">
        <v>404422.56827193924</v>
      </c>
      <c r="Y33" s="502">
        <v>183.12818340510498</v>
      </c>
      <c r="Z33" s="502">
        <v>755324.63310842973</v>
      </c>
      <c r="AA33" s="502">
        <v>5642352.1462788684</v>
      </c>
      <c r="AB33" s="502">
        <v>136512.90130949096</v>
      </c>
    </row>
    <row r="34" spans="1:53" ht="14.25" customHeight="1">
      <c r="A34" s="42"/>
      <c r="B34" s="62" t="s">
        <v>493</v>
      </c>
      <c r="C34" s="42"/>
      <c r="D34" s="46"/>
      <c r="E34" s="502">
        <v>67068824.607545458</v>
      </c>
      <c r="F34" s="502">
        <v>58814039.39328777</v>
      </c>
      <c r="G34" s="502">
        <v>48868437.288621999</v>
      </c>
      <c r="H34" s="502">
        <v>3485704.7536298945</v>
      </c>
      <c r="I34" s="502">
        <v>528833.9216689649</v>
      </c>
      <c r="J34" s="502">
        <v>23921955.300857008</v>
      </c>
      <c r="K34" s="502">
        <v>20931943.312466174</v>
      </c>
      <c r="L34" s="502">
        <v>6345808.4231786411</v>
      </c>
      <c r="M34" s="502">
        <v>2816052.7073247712</v>
      </c>
      <c r="N34" s="42"/>
      <c r="O34" s="62" t="s">
        <v>493</v>
      </c>
      <c r="P34" s="42"/>
      <c r="Q34" s="46"/>
      <c r="R34" s="501">
        <v>839498.13252631214</v>
      </c>
      <c r="S34" s="502">
        <v>664701.90613810637</v>
      </c>
      <c r="T34" s="502">
        <v>1150270.8417360606</v>
      </c>
      <c r="U34" s="502">
        <v>289936.90418731328</v>
      </c>
      <c r="V34" s="502">
        <v>585347.93126607942</v>
      </c>
      <c r="W34" s="502">
        <v>3599793.6814871407</v>
      </c>
      <c r="X34" s="502">
        <v>825493.08959287382</v>
      </c>
      <c r="Y34" s="502">
        <v>15995.478303001932</v>
      </c>
      <c r="Z34" s="502">
        <v>2758305.1135912663</v>
      </c>
      <c r="AA34" s="502">
        <v>9195638.8536819462</v>
      </c>
      <c r="AB34" s="502">
        <v>940853.63942433568</v>
      </c>
    </row>
    <row r="35" spans="1:53" ht="14.25" customHeight="1">
      <c r="A35" s="42"/>
      <c r="B35" s="62" t="s">
        <v>494</v>
      </c>
      <c r="C35" s="42"/>
      <c r="D35" s="46"/>
      <c r="E35" s="502">
        <v>221771785.63414437</v>
      </c>
      <c r="F35" s="502">
        <v>209590919.03770903</v>
      </c>
      <c r="G35" s="502">
        <v>184781490.90480137</v>
      </c>
      <c r="H35" s="502">
        <v>6918077.7264035987</v>
      </c>
      <c r="I35" s="502">
        <v>3373151.3478581109</v>
      </c>
      <c r="J35" s="502">
        <v>115188566.89452264</v>
      </c>
      <c r="K35" s="502">
        <v>59301694.93601694</v>
      </c>
      <c r="L35" s="502">
        <v>12098395.358987276</v>
      </c>
      <c r="M35" s="502">
        <v>5678526.2855764236</v>
      </c>
      <c r="N35" s="42"/>
      <c r="O35" s="62" t="s">
        <v>494</v>
      </c>
      <c r="P35" s="42"/>
      <c r="Q35" s="46"/>
      <c r="R35" s="501">
        <v>1858171.9351262671</v>
      </c>
      <c r="S35" s="502">
        <v>1190429.0983445414</v>
      </c>
      <c r="T35" s="502">
        <v>2479466.4825635655</v>
      </c>
      <c r="U35" s="502">
        <v>643978.81451676763</v>
      </c>
      <c r="V35" s="502">
        <v>247822.74285971248</v>
      </c>
      <c r="W35" s="502">
        <v>12711032.77392046</v>
      </c>
      <c r="X35" s="502">
        <v>5483619.054398437</v>
      </c>
      <c r="Y35" s="502">
        <v>427395.3481910383</v>
      </c>
      <c r="Z35" s="502">
        <v>6800018.3713309914</v>
      </c>
      <c r="AA35" s="502">
        <v>13615504.482642505</v>
      </c>
      <c r="AB35" s="502">
        <v>1434637.8862070478</v>
      </c>
    </row>
    <row r="36" spans="1:53" ht="14.25" customHeight="1">
      <c r="A36" s="42"/>
      <c r="B36" s="62" t="s">
        <v>495</v>
      </c>
      <c r="C36" s="42"/>
      <c r="D36" s="46"/>
      <c r="E36" s="502">
        <v>499114631.53020334</v>
      </c>
      <c r="F36" s="502">
        <v>479384329.34677261</v>
      </c>
      <c r="G36" s="502">
        <v>424665664.53195184</v>
      </c>
      <c r="H36" s="502">
        <v>8949163.1570797116</v>
      </c>
      <c r="I36" s="502">
        <v>1859886.1702329833</v>
      </c>
      <c r="J36" s="502">
        <v>278605063.11268318</v>
      </c>
      <c r="K36" s="502">
        <v>135251552.09195575</v>
      </c>
      <c r="L36" s="502">
        <v>30175051.607997809</v>
      </c>
      <c r="M36" s="502">
        <v>13406184.843299896</v>
      </c>
      <c r="N36" s="42"/>
      <c r="O36" s="62" t="s">
        <v>495</v>
      </c>
      <c r="P36" s="42"/>
      <c r="Q36" s="46"/>
      <c r="R36" s="501">
        <v>4646107.6026891908</v>
      </c>
      <c r="S36" s="502">
        <v>1577199.3649632931</v>
      </c>
      <c r="T36" s="502">
        <v>7219157.9187859753</v>
      </c>
      <c r="U36" s="502">
        <v>1542525.3761688955</v>
      </c>
      <c r="V36" s="502">
        <v>1783876.5020905631</v>
      </c>
      <c r="W36" s="502">
        <v>24543613.206823077</v>
      </c>
      <c r="X36" s="502">
        <v>10101737.64348088</v>
      </c>
      <c r="Y36" s="502">
        <v>57256.315385262853</v>
      </c>
      <c r="Z36" s="502">
        <v>14384619.247956928</v>
      </c>
      <c r="AA36" s="502">
        <v>24240643.988911264</v>
      </c>
      <c r="AB36" s="502">
        <v>4510341.8054805677</v>
      </c>
    </row>
    <row r="37" spans="1:53" ht="14.25" customHeight="1">
      <c r="A37" s="42"/>
      <c r="B37" s="62" t="s">
        <v>496</v>
      </c>
      <c r="C37" s="42"/>
      <c r="D37" s="46"/>
      <c r="E37" s="502">
        <v>1186718912.7929349</v>
      </c>
      <c r="F37" s="502">
        <v>1149150183.620019</v>
      </c>
      <c r="G37" s="502">
        <v>1031635909.5886946</v>
      </c>
      <c r="H37" s="502">
        <v>25765404.767182756</v>
      </c>
      <c r="I37" s="502">
        <v>2949978.4652694426</v>
      </c>
      <c r="J37" s="502">
        <v>729773982.7389276</v>
      </c>
      <c r="K37" s="502">
        <v>273146543.61731488</v>
      </c>
      <c r="L37" s="502">
        <v>43298354.245157681</v>
      </c>
      <c r="M37" s="502">
        <v>21494782.602176916</v>
      </c>
      <c r="N37" s="42"/>
      <c r="O37" s="62" t="s">
        <v>496</v>
      </c>
      <c r="P37" s="42"/>
      <c r="Q37" s="46"/>
      <c r="R37" s="501">
        <v>7533208.1009607874</v>
      </c>
      <c r="S37" s="502">
        <v>2058473.3594713421</v>
      </c>
      <c r="T37" s="502">
        <v>10180614.506177265</v>
      </c>
      <c r="U37" s="502">
        <v>1655285.3897605727</v>
      </c>
      <c r="V37" s="502">
        <v>375990.28661079897</v>
      </c>
      <c r="W37" s="502">
        <v>74215919.786166906</v>
      </c>
      <c r="X37" s="502">
        <v>46733473.02290225</v>
      </c>
      <c r="Y37" s="502">
        <v>139800.65445940211</v>
      </c>
      <c r="Z37" s="502">
        <v>27342646.108805254</v>
      </c>
      <c r="AA37" s="502">
        <v>45862210.61542365</v>
      </c>
      <c r="AB37" s="502">
        <v>8293481.4425082039</v>
      </c>
    </row>
    <row r="38" spans="1:53" ht="14.25" customHeight="1">
      <c r="A38" s="42"/>
      <c r="B38" s="62" t="s">
        <v>497</v>
      </c>
      <c r="C38" s="42"/>
      <c r="D38" s="46"/>
      <c r="E38" s="502">
        <v>2989634266.4688125</v>
      </c>
      <c r="F38" s="502">
        <v>2947773715.5984936</v>
      </c>
      <c r="G38" s="502">
        <v>2688098730.5338926</v>
      </c>
      <c r="H38" s="502">
        <v>50611953.688793056</v>
      </c>
      <c r="I38" s="502">
        <v>63164679.405281045</v>
      </c>
      <c r="J38" s="502">
        <v>1840831484.6290543</v>
      </c>
      <c r="K38" s="502">
        <v>733490612.81076431</v>
      </c>
      <c r="L38" s="502">
        <v>140586690.21959591</v>
      </c>
      <c r="M38" s="502">
        <v>61973022.245002061</v>
      </c>
      <c r="N38" s="42"/>
      <c r="O38" s="62" t="s">
        <v>497</v>
      </c>
      <c r="P38" s="42"/>
      <c r="Q38" s="46"/>
      <c r="R38" s="501">
        <v>29742009.482663818</v>
      </c>
      <c r="S38" s="502">
        <v>15850976.510094948</v>
      </c>
      <c r="T38" s="502">
        <v>24118391.077989236</v>
      </c>
      <c r="U38" s="502">
        <v>5540498.1755302874</v>
      </c>
      <c r="V38" s="502">
        <v>3361792.7283155625</v>
      </c>
      <c r="W38" s="502">
        <v>119088294.8450048</v>
      </c>
      <c r="X38" s="502">
        <v>56729146.038945228</v>
      </c>
      <c r="Y38" s="502">
        <v>165330.87556672073</v>
      </c>
      <c r="Z38" s="502">
        <v>62193817.930492841</v>
      </c>
      <c r="AA38" s="502">
        <v>63454284.842233464</v>
      </c>
      <c r="AB38" s="502">
        <v>21593733.97191453</v>
      </c>
    </row>
    <row r="39" spans="1:53" ht="14.25" customHeight="1">
      <c r="A39" s="42"/>
      <c r="B39" s="62" t="s">
        <v>498</v>
      </c>
      <c r="C39" s="42"/>
      <c r="D39" s="46"/>
      <c r="E39" s="502">
        <v>11375885183.358974</v>
      </c>
      <c r="F39" s="502">
        <v>11203504784.102564</v>
      </c>
      <c r="G39" s="502">
        <v>10301770778.179487</v>
      </c>
      <c r="H39" s="502">
        <v>58472199.769230768</v>
      </c>
      <c r="I39" s="502">
        <v>185394650.8974359</v>
      </c>
      <c r="J39" s="502">
        <v>8093540351.8717947</v>
      </c>
      <c r="K39" s="502">
        <v>1964363575.6410255</v>
      </c>
      <c r="L39" s="502">
        <v>275291053.53846157</v>
      </c>
      <c r="M39" s="502">
        <v>73654467.384615391</v>
      </c>
      <c r="N39" s="42"/>
      <c r="O39" s="62" t="s">
        <v>498</v>
      </c>
      <c r="P39" s="42"/>
      <c r="Q39" s="46"/>
      <c r="R39" s="501">
        <v>83940606.794871792</v>
      </c>
      <c r="S39" s="502">
        <v>7289123.076923077</v>
      </c>
      <c r="T39" s="502">
        <v>78779230.641025648</v>
      </c>
      <c r="U39" s="502">
        <v>5521084.282051282</v>
      </c>
      <c r="V39" s="502">
        <v>26106541.35897436</v>
      </c>
      <c r="W39" s="502">
        <v>626442952.38461542</v>
      </c>
      <c r="X39" s="502">
        <v>534543564.53846157</v>
      </c>
      <c r="Y39" s="502">
        <v>1743293.1282051282</v>
      </c>
      <c r="Z39" s="502">
        <v>90156094.71794872</v>
      </c>
      <c r="AA39" s="502">
        <v>257077625.48717949</v>
      </c>
      <c r="AB39" s="502">
        <v>84697226.230769232</v>
      </c>
    </row>
    <row r="40" spans="1:53" ht="14.25" customHeight="1">
      <c r="A40" s="42"/>
      <c r="B40" s="62" t="s">
        <v>435</v>
      </c>
      <c r="C40" s="42"/>
      <c r="D40" s="46"/>
      <c r="E40" s="502">
        <v>32017705643.3125</v>
      </c>
      <c r="F40" s="502">
        <v>31524447254.25</v>
      </c>
      <c r="G40" s="502">
        <v>28158208960.625</v>
      </c>
      <c r="H40" s="502">
        <v>1005953707.6875</v>
      </c>
      <c r="I40" s="502">
        <v>992507146.5</v>
      </c>
      <c r="J40" s="502">
        <v>20999014091.1875</v>
      </c>
      <c r="K40" s="502">
        <v>5160734015.25</v>
      </c>
      <c r="L40" s="502">
        <v>917217962.125</v>
      </c>
      <c r="M40" s="502">
        <v>587554613.25</v>
      </c>
      <c r="N40" s="42"/>
      <c r="O40" s="62" t="s">
        <v>435</v>
      </c>
      <c r="P40" s="42"/>
      <c r="Q40" s="46"/>
      <c r="R40" s="501">
        <v>188401649.375</v>
      </c>
      <c r="S40" s="502">
        <v>8471622.4375</v>
      </c>
      <c r="T40" s="502">
        <v>117349178.5625</v>
      </c>
      <c r="U40" s="502">
        <v>12790970.125</v>
      </c>
      <c r="V40" s="502">
        <v>2649928.375</v>
      </c>
      <c r="W40" s="502">
        <v>2449020331.5</v>
      </c>
      <c r="X40" s="502">
        <v>1498102427.625</v>
      </c>
      <c r="Y40" s="502">
        <v>2345512.5</v>
      </c>
      <c r="Z40" s="502">
        <v>948572391.375</v>
      </c>
      <c r="AA40" s="502">
        <v>811957184.375</v>
      </c>
      <c r="AB40" s="502">
        <v>318698795.3125</v>
      </c>
    </row>
    <row r="41" spans="1:53" ht="14.25" customHeight="1">
      <c r="A41" s="1045" t="s">
        <v>21</v>
      </c>
      <c r="B41" s="1045"/>
      <c r="C41" s="1045"/>
      <c r="D41" s="46"/>
      <c r="E41" s="502"/>
      <c r="F41" s="502"/>
      <c r="G41" s="502"/>
      <c r="H41" s="502"/>
      <c r="I41" s="502"/>
      <c r="J41" s="502"/>
      <c r="K41" s="502"/>
      <c r="L41" s="502"/>
      <c r="M41" s="502"/>
      <c r="N41" s="1045" t="s">
        <v>21</v>
      </c>
      <c r="O41" s="1045"/>
      <c r="P41" s="1045"/>
      <c r="Q41" s="46"/>
      <c r="R41" s="501"/>
      <c r="S41" s="502"/>
      <c r="T41" s="502"/>
      <c r="U41" s="502"/>
      <c r="V41" s="502"/>
      <c r="W41" s="502"/>
      <c r="X41" s="502"/>
      <c r="Y41" s="502"/>
      <c r="Z41" s="502"/>
      <c r="AA41" s="502"/>
      <c r="AB41" s="502"/>
    </row>
    <row r="42" spans="1:53" ht="14.25" customHeight="1">
      <c r="A42" s="42"/>
      <c r="B42" s="62" t="s">
        <v>490</v>
      </c>
      <c r="C42" s="42"/>
      <c r="D42" s="46"/>
      <c r="E42" s="502">
        <v>13180870.285586866</v>
      </c>
      <c r="F42" s="502">
        <v>9439839.5500061512</v>
      </c>
      <c r="G42" s="502">
        <v>7665684.9749559807</v>
      </c>
      <c r="H42" s="502">
        <v>342487.19759609964</v>
      </c>
      <c r="I42" s="502">
        <v>64226.291892166366</v>
      </c>
      <c r="J42" s="502">
        <v>2589823.1260889447</v>
      </c>
      <c r="K42" s="502">
        <v>4669148.3593787747</v>
      </c>
      <c r="L42" s="502">
        <v>925881.47153514274</v>
      </c>
      <c r="M42" s="502">
        <v>367613.86193861399</v>
      </c>
      <c r="N42" s="42"/>
      <c r="O42" s="62" t="s">
        <v>490</v>
      </c>
      <c r="P42" s="42"/>
      <c r="Q42" s="46"/>
      <c r="R42" s="501">
        <v>162380.85149952755</v>
      </c>
      <c r="S42" s="502">
        <v>147278.17236076386</v>
      </c>
      <c r="T42" s="502">
        <v>177090.13645659553</v>
      </c>
      <c r="U42" s="502">
        <v>56891.050666612522</v>
      </c>
      <c r="V42" s="502">
        <v>14627.39861303004</v>
      </c>
      <c r="W42" s="502">
        <v>848273.10351502197</v>
      </c>
      <c r="X42" s="502">
        <v>334317.92232185189</v>
      </c>
      <c r="Y42" s="502">
        <v>1048.5186807139094</v>
      </c>
      <c r="Z42" s="502">
        <v>512906.66251245583</v>
      </c>
      <c r="AA42" s="502">
        <v>3944179.2686269032</v>
      </c>
      <c r="AB42" s="502">
        <v>203148.53304620791</v>
      </c>
    </row>
    <row r="43" spans="1:53" ht="14.25" customHeight="1">
      <c r="A43" s="42"/>
      <c r="B43" s="62" t="s">
        <v>491</v>
      </c>
      <c r="C43" s="42"/>
      <c r="D43" s="46"/>
      <c r="E43" s="502">
        <v>18977405.533483252</v>
      </c>
      <c r="F43" s="502">
        <v>14416563.271460367</v>
      </c>
      <c r="G43" s="502">
        <v>11223278.462422313</v>
      </c>
      <c r="H43" s="502">
        <v>786846.44526867825</v>
      </c>
      <c r="I43" s="502">
        <v>42263.203232924185</v>
      </c>
      <c r="J43" s="502">
        <v>4522519.5407288233</v>
      </c>
      <c r="K43" s="502">
        <v>5871649.2731918907</v>
      </c>
      <c r="L43" s="502">
        <v>2116356.0239970991</v>
      </c>
      <c r="M43" s="502">
        <v>901317.67873981991</v>
      </c>
      <c r="N43" s="42"/>
      <c r="O43" s="62" t="s">
        <v>491</v>
      </c>
      <c r="P43" s="42"/>
      <c r="Q43" s="46"/>
      <c r="R43" s="501">
        <v>250622.84272191289</v>
      </c>
      <c r="S43" s="502">
        <v>314351.45121478481</v>
      </c>
      <c r="T43" s="502">
        <v>442250.39885710302</v>
      </c>
      <c r="U43" s="502">
        <v>127479.39018851571</v>
      </c>
      <c r="V43" s="502">
        <v>80334.262274963825</v>
      </c>
      <c r="W43" s="502">
        <v>1076928.7850409518</v>
      </c>
      <c r="X43" s="502">
        <v>396372.18680677842</v>
      </c>
      <c r="Y43" s="502">
        <v>421.48043872877946</v>
      </c>
      <c r="Z43" s="502">
        <v>680135.11779544526</v>
      </c>
      <c r="AA43" s="502">
        <v>4730084.7754315017</v>
      </c>
      <c r="AB43" s="502">
        <v>169242.51340861231</v>
      </c>
    </row>
    <row r="44" spans="1:53" ht="14.25" customHeight="1">
      <c r="A44" s="42"/>
      <c r="B44" s="62" t="s">
        <v>492</v>
      </c>
      <c r="C44" s="42"/>
      <c r="D44" s="46"/>
      <c r="E44" s="502">
        <v>34046873.695021525</v>
      </c>
      <c r="F44" s="502">
        <v>28606250.251861542</v>
      </c>
      <c r="G44" s="502">
        <v>23454057.785612773</v>
      </c>
      <c r="H44" s="502">
        <v>2886350.8167876233</v>
      </c>
      <c r="I44" s="502">
        <v>246925.27254221198</v>
      </c>
      <c r="J44" s="502">
        <v>8584219.3940886185</v>
      </c>
      <c r="K44" s="502">
        <v>11736562.302194314</v>
      </c>
      <c r="L44" s="502">
        <v>3338441.7194654159</v>
      </c>
      <c r="M44" s="502">
        <v>1284338.3248216091</v>
      </c>
      <c r="N44" s="42"/>
      <c r="O44" s="62" t="s">
        <v>492</v>
      </c>
      <c r="P44" s="42"/>
      <c r="Q44" s="46"/>
      <c r="R44" s="501">
        <v>373664.45228556369</v>
      </c>
      <c r="S44" s="502">
        <v>427009.15285900427</v>
      </c>
      <c r="T44" s="502">
        <v>906504.37419698667</v>
      </c>
      <c r="U44" s="502">
        <v>167441.98743139044</v>
      </c>
      <c r="V44" s="502">
        <v>179483.42787086207</v>
      </c>
      <c r="W44" s="502">
        <v>1813750.7467833541</v>
      </c>
      <c r="X44" s="502">
        <v>825110.65435049322</v>
      </c>
      <c r="Y44" s="502">
        <v>239.03409195397234</v>
      </c>
      <c r="Z44" s="502">
        <v>988401.05834090803</v>
      </c>
      <c r="AA44" s="502">
        <v>5851869.494939426</v>
      </c>
      <c r="AB44" s="502">
        <v>411246.05177943688</v>
      </c>
    </row>
    <row r="45" spans="1:53" ht="14.25" customHeight="1">
      <c r="A45" s="102"/>
      <c r="B45" s="62" t="s">
        <v>493</v>
      </c>
      <c r="C45" s="102"/>
      <c r="D45" s="46"/>
      <c r="E45" s="502">
        <v>71784116.671925306</v>
      </c>
      <c r="F45" s="502">
        <v>62328523.549606629</v>
      </c>
      <c r="G45" s="502">
        <v>52013143.936425149</v>
      </c>
      <c r="H45" s="502">
        <v>3477433.4635442747</v>
      </c>
      <c r="I45" s="502">
        <v>1074983.0976955106</v>
      </c>
      <c r="J45" s="502">
        <v>25715475.747725006</v>
      </c>
      <c r="K45" s="502">
        <v>21745251.627460383</v>
      </c>
      <c r="L45" s="502">
        <v>5814902.1944662277</v>
      </c>
      <c r="M45" s="502">
        <v>2540989.5375455325</v>
      </c>
      <c r="N45" s="102"/>
      <c r="O45" s="62" t="s">
        <v>493</v>
      </c>
      <c r="P45" s="102"/>
      <c r="Q45" s="46"/>
      <c r="R45" s="501">
        <v>791140.74097866903</v>
      </c>
      <c r="S45" s="502">
        <v>704626.02573682182</v>
      </c>
      <c r="T45" s="502">
        <v>1013725.1117841884</v>
      </c>
      <c r="U45" s="502">
        <v>349047.457365871</v>
      </c>
      <c r="V45" s="502">
        <v>415373.32105515338</v>
      </c>
      <c r="W45" s="502">
        <v>4500477.4187152274</v>
      </c>
      <c r="X45" s="502">
        <v>1640884.9163758196</v>
      </c>
      <c r="Y45" s="502">
        <v>18128.988569735229</v>
      </c>
      <c r="Z45" s="502">
        <v>2841463.5137696764</v>
      </c>
      <c r="AA45" s="502">
        <v>10175108.877150672</v>
      </c>
      <c r="AB45" s="502">
        <v>719515.75483200001</v>
      </c>
    </row>
    <row r="46" spans="1:53" ht="14.25" customHeight="1">
      <c r="A46" s="102"/>
      <c r="B46" s="62" t="s">
        <v>494</v>
      </c>
      <c r="C46" s="102"/>
      <c r="D46" s="46"/>
      <c r="E46" s="502">
        <v>214158843.97800034</v>
      </c>
      <c r="F46" s="502">
        <v>204138922.83936381</v>
      </c>
      <c r="G46" s="502">
        <v>180704663.57845274</v>
      </c>
      <c r="H46" s="502">
        <v>7656498.9951475738</v>
      </c>
      <c r="I46" s="502">
        <v>1929280.1025181226</v>
      </c>
      <c r="J46" s="502">
        <v>114828554.34281753</v>
      </c>
      <c r="K46" s="502">
        <v>56290330.137969494</v>
      </c>
      <c r="L46" s="502">
        <v>13314435.713394808</v>
      </c>
      <c r="M46" s="502">
        <v>6433309.3063344415</v>
      </c>
      <c r="N46" s="102"/>
      <c r="O46" s="62" t="s">
        <v>494</v>
      </c>
      <c r="P46" s="102"/>
      <c r="Q46" s="46"/>
      <c r="R46" s="501">
        <v>1814071.4715580693</v>
      </c>
      <c r="S46" s="502">
        <v>1089569.2514003422</v>
      </c>
      <c r="T46" s="502">
        <v>2806019.3035043394</v>
      </c>
      <c r="U46" s="502">
        <v>519297.32162521628</v>
      </c>
      <c r="V46" s="502">
        <v>652169.05897240259</v>
      </c>
      <c r="W46" s="502">
        <v>10119823.547516383</v>
      </c>
      <c r="X46" s="502">
        <v>2745153.4436553153</v>
      </c>
      <c r="Y46" s="502">
        <v>417363.8005545073</v>
      </c>
      <c r="Z46" s="502">
        <v>6957306.3033065656</v>
      </c>
      <c r="AA46" s="502">
        <v>11395718.648728756</v>
      </c>
      <c r="AB46" s="502">
        <v>1375797.5100923667</v>
      </c>
    </row>
    <row r="47" spans="1:53" ht="14.25" customHeight="1">
      <c r="A47" s="102"/>
      <c r="B47" s="62" t="s">
        <v>495</v>
      </c>
      <c r="C47" s="102"/>
      <c r="D47" s="46"/>
      <c r="E47" s="502">
        <v>501600675.3243897</v>
      </c>
      <c r="F47" s="502">
        <v>482601130.93694329</v>
      </c>
      <c r="G47" s="502">
        <v>433881235.82809728</v>
      </c>
      <c r="H47" s="502">
        <v>8474418.9568244442</v>
      </c>
      <c r="I47" s="502">
        <v>4047048.4632610697</v>
      </c>
      <c r="J47" s="502">
        <v>282790552.88217068</v>
      </c>
      <c r="K47" s="502">
        <v>138569215.52584106</v>
      </c>
      <c r="L47" s="502">
        <v>22490455.822866183</v>
      </c>
      <c r="M47" s="502">
        <v>8381696.205985303</v>
      </c>
      <c r="N47" s="102"/>
      <c r="O47" s="62" t="s">
        <v>495</v>
      </c>
      <c r="P47" s="102"/>
      <c r="Q47" s="46"/>
      <c r="R47" s="501">
        <v>3305912.9407652137</v>
      </c>
      <c r="S47" s="502">
        <v>1686221.4022203477</v>
      </c>
      <c r="T47" s="502">
        <v>6018886.9706518063</v>
      </c>
      <c r="U47" s="502">
        <v>1412305.1961139287</v>
      </c>
      <c r="V47" s="502">
        <v>1685433.1071295824</v>
      </c>
      <c r="W47" s="502">
        <v>26229439.285979316</v>
      </c>
      <c r="X47" s="502">
        <v>12669748.976330616</v>
      </c>
      <c r="Y47" s="502">
        <v>54443.305489894796</v>
      </c>
      <c r="Z47" s="502">
        <v>13505247.004158806</v>
      </c>
      <c r="AA47" s="502">
        <v>23074596.235007897</v>
      </c>
      <c r="AB47" s="502">
        <v>4075051.8475612234</v>
      </c>
    </row>
    <row r="48" spans="1:53" ht="14.25" customHeight="1">
      <c r="A48" s="102"/>
      <c r="B48" s="62" t="s">
        <v>496</v>
      </c>
      <c r="C48" s="102"/>
      <c r="D48" s="46"/>
      <c r="E48" s="502">
        <v>1219513799.3918021</v>
      </c>
      <c r="F48" s="502">
        <v>1171331827.4708054</v>
      </c>
      <c r="G48" s="502">
        <v>1070166073.1223255</v>
      </c>
      <c r="H48" s="502">
        <v>14089574.176631194</v>
      </c>
      <c r="I48" s="502">
        <v>11328397.564264424</v>
      </c>
      <c r="J48" s="502">
        <v>768041290.39489579</v>
      </c>
      <c r="K48" s="502">
        <v>276706810.98653424</v>
      </c>
      <c r="L48" s="502">
        <v>52034503.69981429</v>
      </c>
      <c r="M48" s="502">
        <v>29377862.705185212</v>
      </c>
      <c r="N48" s="102"/>
      <c r="O48" s="62" t="s">
        <v>496</v>
      </c>
      <c r="P48" s="102"/>
      <c r="Q48" s="46"/>
      <c r="R48" s="501">
        <v>8640318.6950105652</v>
      </c>
      <c r="S48" s="502">
        <v>2225611.114231783</v>
      </c>
      <c r="T48" s="502">
        <v>9369220.9118834138</v>
      </c>
      <c r="U48" s="502">
        <v>1998838.9304723586</v>
      </c>
      <c r="V48" s="502">
        <v>422651.34303095861</v>
      </c>
      <c r="W48" s="502">
        <v>49131250.648665294</v>
      </c>
      <c r="X48" s="502">
        <v>24440901.895309132</v>
      </c>
      <c r="Y48" s="502">
        <v>130283.14407568488</v>
      </c>
      <c r="Z48" s="502">
        <v>24560065.609280474</v>
      </c>
      <c r="AA48" s="502">
        <v>55357944.964142337</v>
      </c>
      <c r="AB48" s="502">
        <v>7175973.0431461036</v>
      </c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</row>
    <row r="49" spans="1:53" ht="14.25" customHeight="1">
      <c r="A49" s="102"/>
      <c r="B49" s="62" t="s">
        <v>497</v>
      </c>
      <c r="C49" s="102"/>
      <c r="D49" s="46"/>
      <c r="E49" s="502">
        <v>2831216707.7816625</v>
      </c>
      <c r="F49" s="502">
        <v>2814616600.8917198</v>
      </c>
      <c r="G49" s="502">
        <v>2530733314.1684422</v>
      </c>
      <c r="H49" s="502">
        <v>38235364.230935991</v>
      </c>
      <c r="I49" s="502">
        <v>89672398.436050504</v>
      </c>
      <c r="J49" s="502">
        <v>1707235099.7300987</v>
      </c>
      <c r="K49" s="502">
        <v>695590451.77135658</v>
      </c>
      <c r="L49" s="502">
        <v>150199852.40115961</v>
      </c>
      <c r="M49" s="502">
        <v>55972450.679068454</v>
      </c>
      <c r="N49" s="102"/>
      <c r="O49" s="62" t="s">
        <v>497</v>
      </c>
      <c r="P49" s="102"/>
      <c r="Q49" s="46"/>
      <c r="R49" s="501">
        <v>50537727.245471992</v>
      </c>
      <c r="S49" s="502">
        <v>14288320.870154828</v>
      </c>
      <c r="T49" s="502">
        <v>21325485.730405066</v>
      </c>
      <c r="U49" s="502">
        <v>5002277.1123915454</v>
      </c>
      <c r="V49" s="502">
        <v>3073590.7636677315</v>
      </c>
      <c r="W49" s="502">
        <v>133683434.32211831</v>
      </c>
      <c r="X49" s="502">
        <v>84823942.899373412</v>
      </c>
      <c r="Y49" s="502">
        <v>198486.8259982497</v>
      </c>
      <c r="Z49" s="502">
        <v>48661004.596746661</v>
      </c>
      <c r="AA49" s="502">
        <v>60905868.213985689</v>
      </c>
      <c r="AB49" s="502">
        <v>44305761.324043423</v>
      </c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</row>
    <row r="50" spans="1:53" ht="14.25" customHeight="1">
      <c r="A50" s="102"/>
      <c r="B50" s="62" t="s">
        <v>498</v>
      </c>
      <c r="C50" s="102"/>
      <c r="D50" s="46"/>
      <c r="E50" s="502">
        <v>10295936296.088888</v>
      </c>
      <c r="F50" s="502">
        <v>10116877489.644444</v>
      </c>
      <c r="G50" s="502">
        <v>9372057103.4222221</v>
      </c>
      <c r="H50" s="502">
        <v>62311895.333333336</v>
      </c>
      <c r="I50" s="502">
        <v>67989357.755555555</v>
      </c>
      <c r="J50" s="502">
        <v>7399552822.0444441</v>
      </c>
      <c r="K50" s="502">
        <v>1842203028.2888889</v>
      </c>
      <c r="L50" s="502">
        <v>207727694.08888888</v>
      </c>
      <c r="M50" s="502">
        <v>72359381.977777779</v>
      </c>
      <c r="N50" s="102"/>
      <c r="O50" s="62" t="s">
        <v>498</v>
      </c>
      <c r="P50" s="102"/>
      <c r="Q50" s="46"/>
      <c r="R50" s="501">
        <v>37024148.977777779</v>
      </c>
      <c r="S50" s="502">
        <v>6880582.1333333338</v>
      </c>
      <c r="T50" s="502">
        <v>66962111.133333333</v>
      </c>
      <c r="U50" s="502">
        <v>5110317.9333333336</v>
      </c>
      <c r="V50" s="502">
        <v>19391151.933333334</v>
      </c>
      <c r="W50" s="502">
        <v>537092692.13333333</v>
      </c>
      <c r="X50" s="502">
        <v>436142624.55555558</v>
      </c>
      <c r="Y50" s="502">
        <v>1592588.8</v>
      </c>
      <c r="Z50" s="502">
        <v>99357478.777777776</v>
      </c>
      <c r="AA50" s="502">
        <v>212098724.2888889</v>
      </c>
      <c r="AB50" s="502">
        <v>33039917.844444446</v>
      </c>
    </row>
    <row r="51" spans="1:53" ht="14.25" customHeight="1">
      <c r="A51" s="102"/>
      <c r="B51" s="62" t="s">
        <v>435</v>
      </c>
      <c r="C51" s="102"/>
      <c r="D51" s="46"/>
      <c r="E51" s="502">
        <v>33340874466.466667</v>
      </c>
      <c r="F51" s="502">
        <v>32784364674.666668</v>
      </c>
      <c r="G51" s="502">
        <v>29253373485.933334</v>
      </c>
      <c r="H51" s="502">
        <v>1077149418.8</v>
      </c>
      <c r="I51" s="502">
        <v>1058674289.6</v>
      </c>
      <c r="J51" s="502">
        <v>21959225329.599998</v>
      </c>
      <c r="K51" s="502">
        <v>5158324447.9333334</v>
      </c>
      <c r="L51" s="502">
        <v>940367068.13333333</v>
      </c>
      <c r="M51" s="502">
        <v>585250643.13333333</v>
      </c>
      <c r="N51" s="102"/>
      <c r="O51" s="62" t="s">
        <v>435</v>
      </c>
      <c r="P51" s="102"/>
      <c r="Q51" s="46"/>
      <c r="R51" s="501">
        <v>186462533.80000001</v>
      </c>
      <c r="S51" s="502">
        <v>8810643.5333333332</v>
      </c>
      <c r="T51" s="502">
        <v>133922630.59999999</v>
      </c>
      <c r="U51" s="502">
        <v>13319790.199999999</v>
      </c>
      <c r="V51" s="502">
        <v>12600826.866666667</v>
      </c>
      <c r="W51" s="502">
        <v>2590624120.5999999</v>
      </c>
      <c r="X51" s="502">
        <v>1571554022</v>
      </c>
      <c r="Y51" s="502">
        <v>2365336.2666666666</v>
      </c>
      <c r="Z51" s="502">
        <v>1016704762.3333334</v>
      </c>
      <c r="AA51" s="502">
        <v>899049983.39999998</v>
      </c>
      <c r="AB51" s="502">
        <v>342540191.60000002</v>
      </c>
    </row>
    <row r="52" spans="1:53" ht="14.25" customHeight="1">
      <c r="A52" s="1045" t="s">
        <v>22</v>
      </c>
      <c r="B52" s="1045"/>
      <c r="C52" s="1045"/>
      <c r="D52" s="2"/>
      <c r="E52" s="502"/>
      <c r="F52" s="502"/>
      <c r="G52" s="502"/>
      <c r="H52" s="502"/>
      <c r="I52" s="502"/>
      <c r="J52" s="502"/>
      <c r="K52" s="502"/>
      <c r="L52" s="502"/>
      <c r="M52" s="502"/>
      <c r="N52" s="1045" t="s">
        <v>22</v>
      </c>
      <c r="O52" s="1045"/>
      <c r="P52" s="1045"/>
      <c r="Q52" s="2"/>
      <c r="R52" s="501"/>
      <c r="S52" s="502"/>
      <c r="T52" s="502"/>
      <c r="U52" s="502"/>
      <c r="V52" s="502"/>
      <c r="W52" s="502"/>
      <c r="X52" s="502"/>
      <c r="Y52" s="502"/>
      <c r="Z52" s="502"/>
      <c r="AA52" s="502"/>
      <c r="AB52" s="502"/>
    </row>
    <row r="53" spans="1:53" ht="14.25" customHeight="1">
      <c r="A53" s="44"/>
      <c r="B53" s="62" t="s">
        <v>490</v>
      </c>
      <c r="C53" s="44"/>
      <c r="D53" s="231"/>
      <c r="E53" s="502">
        <v>3184738.0012781122</v>
      </c>
      <c r="F53" s="502">
        <v>1975512.2271313539</v>
      </c>
      <c r="G53" s="502">
        <v>1609633.8586640824</v>
      </c>
      <c r="H53" s="502">
        <v>149981.34353594732</v>
      </c>
      <c r="I53" s="502">
        <v>11498.955793509351</v>
      </c>
      <c r="J53" s="502">
        <v>134699.73750662338</v>
      </c>
      <c r="K53" s="502">
        <v>1313453.8218280021</v>
      </c>
      <c r="L53" s="502">
        <v>293046.53386368882</v>
      </c>
      <c r="M53" s="502">
        <v>20618.970680206421</v>
      </c>
      <c r="N53" s="44"/>
      <c r="O53" s="62" t="s">
        <v>490</v>
      </c>
      <c r="P53" s="44"/>
      <c r="Q53" s="231"/>
      <c r="R53" s="501">
        <v>12675.227384958842</v>
      </c>
      <c r="S53" s="502">
        <v>135546.97605474727</v>
      </c>
      <c r="T53" s="502">
        <v>77329.625876010599</v>
      </c>
      <c r="U53" s="502">
        <v>46828.578317112515</v>
      </c>
      <c r="V53" s="502">
        <v>47.155550653101415</v>
      </c>
      <c r="W53" s="502">
        <v>72831.834603582465</v>
      </c>
      <c r="X53" s="502">
        <v>565.43656636951494</v>
      </c>
      <c r="Y53" s="502">
        <v>110.14851214658194</v>
      </c>
      <c r="Z53" s="502">
        <v>72156.249525066363</v>
      </c>
      <c r="AA53" s="502">
        <v>1370730.4601024087</v>
      </c>
      <c r="AB53" s="502">
        <v>161504.68595564915</v>
      </c>
    </row>
    <row r="54" spans="1:53" ht="14.25" customHeight="1">
      <c r="A54" s="6"/>
      <c r="B54" s="62" t="s">
        <v>491</v>
      </c>
      <c r="C54" s="6"/>
      <c r="D54" s="2"/>
      <c r="E54" s="502">
        <v>7792194.5054420102</v>
      </c>
      <c r="F54" s="502">
        <v>4658827.9239400802</v>
      </c>
      <c r="G54" s="502">
        <v>3941339.5885276678</v>
      </c>
      <c r="H54" s="502">
        <v>272163.2114134414</v>
      </c>
      <c r="I54" s="502">
        <v>21070.546714427761</v>
      </c>
      <c r="J54" s="502">
        <v>649430.04882861895</v>
      </c>
      <c r="K54" s="502">
        <v>2998675.7815711787</v>
      </c>
      <c r="L54" s="502">
        <v>644674.83500348008</v>
      </c>
      <c r="M54" s="502">
        <v>84903.579698322981</v>
      </c>
      <c r="N54" s="6"/>
      <c r="O54" s="62" t="s">
        <v>491</v>
      </c>
      <c r="P54" s="6"/>
      <c r="Q54" s="2"/>
      <c r="R54" s="501">
        <v>69669.400438439872</v>
      </c>
      <c r="S54" s="502">
        <v>249185.39207911404</v>
      </c>
      <c r="T54" s="502">
        <v>159002.35510725356</v>
      </c>
      <c r="U54" s="502">
        <v>70531.781438454345</v>
      </c>
      <c r="V54" s="502">
        <v>11382.326241895502</v>
      </c>
      <c r="W54" s="502">
        <v>72813.500408933018</v>
      </c>
      <c r="X54" s="502">
        <v>17.985686477247132</v>
      </c>
      <c r="Y54" s="502">
        <v>86.65831280625936</v>
      </c>
      <c r="Z54" s="502">
        <v>72708.85640964951</v>
      </c>
      <c r="AA54" s="502">
        <v>3187228.3108205227</v>
      </c>
      <c r="AB54" s="502">
        <v>53861.729318595062</v>
      </c>
    </row>
    <row r="55" spans="1:53" ht="14.25" customHeight="1">
      <c r="A55" s="102"/>
      <c r="B55" s="62" t="s">
        <v>492</v>
      </c>
      <c r="C55" s="102"/>
      <c r="D55" s="46"/>
      <c r="E55" s="502">
        <v>14144240.97682197</v>
      </c>
      <c r="F55" s="502">
        <v>8568937.2608858459</v>
      </c>
      <c r="G55" s="502">
        <v>7221612.9630232435</v>
      </c>
      <c r="H55" s="502">
        <v>496607.08210384502</v>
      </c>
      <c r="I55" s="502">
        <v>161443.79076909798</v>
      </c>
      <c r="J55" s="502">
        <v>1901859.1311323852</v>
      </c>
      <c r="K55" s="502">
        <v>4661702.9590179175</v>
      </c>
      <c r="L55" s="502">
        <v>937341.44256646046</v>
      </c>
      <c r="M55" s="502">
        <v>116581.68297526379</v>
      </c>
      <c r="N55" s="102"/>
      <c r="O55" s="62" t="s">
        <v>492</v>
      </c>
      <c r="P55" s="102"/>
      <c r="Q55" s="46"/>
      <c r="R55" s="501">
        <v>58091.131452297996</v>
      </c>
      <c r="S55" s="502">
        <v>342261.02244998509</v>
      </c>
      <c r="T55" s="502">
        <v>298731.62548610737</v>
      </c>
      <c r="U55" s="502">
        <v>108857.45702845148</v>
      </c>
      <c r="V55" s="502">
        <v>12818.52317435535</v>
      </c>
      <c r="W55" s="502">
        <v>409982.85529613658</v>
      </c>
      <c r="X55" s="502">
        <v>13118.028011482262</v>
      </c>
      <c r="Y55" s="502">
        <v>1252.9228086107942</v>
      </c>
      <c r="Z55" s="502">
        <v>395611.90447604354</v>
      </c>
      <c r="AA55" s="502">
        <v>5669172.325491176</v>
      </c>
      <c r="AB55" s="502">
        <v>93868.609555043484</v>
      </c>
    </row>
    <row r="56" spans="1:53" ht="14.25" customHeight="1">
      <c r="A56" s="102"/>
      <c r="B56" s="62" t="s">
        <v>493</v>
      </c>
      <c r="C56" s="102"/>
      <c r="D56" s="46"/>
      <c r="E56" s="502">
        <v>32565663.998224866</v>
      </c>
      <c r="F56" s="502">
        <v>24191505.855982095</v>
      </c>
      <c r="G56" s="502">
        <v>20451914.793121897</v>
      </c>
      <c r="H56" s="502">
        <v>1656191.090985931</v>
      </c>
      <c r="I56" s="502">
        <v>37432.373683139958</v>
      </c>
      <c r="J56" s="502">
        <v>6219812.2607369348</v>
      </c>
      <c r="K56" s="502">
        <v>12538479.067715889</v>
      </c>
      <c r="L56" s="502">
        <v>2302495.9085346614</v>
      </c>
      <c r="M56" s="502">
        <v>477987.6528190918</v>
      </c>
      <c r="N56" s="102"/>
      <c r="O56" s="62" t="s">
        <v>493</v>
      </c>
      <c r="P56" s="102"/>
      <c r="Q56" s="46"/>
      <c r="R56" s="501">
        <v>126339.23894690603</v>
      </c>
      <c r="S56" s="502">
        <v>522997.20080718445</v>
      </c>
      <c r="T56" s="502">
        <v>907498.66936221649</v>
      </c>
      <c r="U56" s="502">
        <v>151902.31395304867</v>
      </c>
      <c r="V56" s="502">
        <v>115770.83264621394</v>
      </c>
      <c r="W56" s="502">
        <v>1437095.1543255234</v>
      </c>
      <c r="X56" s="502">
        <v>19772.54646064611</v>
      </c>
      <c r="Y56" s="502">
        <v>4612.3014978846695</v>
      </c>
      <c r="Z56" s="502">
        <v>1412710.3063669926</v>
      </c>
      <c r="AA56" s="502">
        <v>8463958.945806304</v>
      </c>
      <c r="AB56" s="502">
        <v>89800.803563522742</v>
      </c>
    </row>
    <row r="57" spans="1:53" ht="14.25" customHeight="1">
      <c r="A57" s="102"/>
      <c r="B57" s="62" t="s">
        <v>494</v>
      </c>
      <c r="C57" s="102"/>
      <c r="D57" s="46"/>
      <c r="E57" s="502">
        <v>71401878.817291737</v>
      </c>
      <c r="F57" s="502">
        <v>58833995.998365842</v>
      </c>
      <c r="G57" s="502">
        <v>50369215.371787906</v>
      </c>
      <c r="H57" s="502">
        <v>3716639.6888099923</v>
      </c>
      <c r="I57" s="502">
        <v>260804.09988016519</v>
      </c>
      <c r="J57" s="502">
        <v>20792515.924114697</v>
      </c>
      <c r="K57" s="502">
        <v>25599255.658983056</v>
      </c>
      <c r="L57" s="502">
        <v>5178802.9854869395</v>
      </c>
      <c r="M57" s="502">
        <v>1706829.4501786258</v>
      </c>
      <c r="N57" s="102"/>
      <c r="O57" s="62" t="s">
        <v>494</v>
      </c>
      <c r="P57" s="102"/>
      <c r="Q57" s="46"/>
      <c r="R57" s="501">
        <v>485994.87170607393</v>
      </c>
      <c r="S57" s="502">
        <v>794127.14030038402</v>
      </c>
      <c r="T57" s="502">
        <v>1393537.2742882746</v>
      </c>
      <c r="U57" s="502">
        <v>356765.3330883045</v>
      </c>
      <c r="V57" s="502">
        <v>441548.91592527943</v>
      </c>
      <c r="W57" s="502">
        <v>3285977.6410910045</v>
      </c>
      <c r="X57" s="502">
        <v>536905.65714918019</v>
      </c>
      <c r="Y57" s="502">
        <v>14926.916026647008</v>
      </c>
      <c r="Z57" s="502">
        <v>2734145.067915177</v>
      </c>
      <c r="AA57" s="502">
        <v>13100260.054322222</v>
      </c>
      <c r="AB57" s="502">
        <v>532377.23539632629</v>
      </c>
    </row>
    <row r="58" spans="1:53" ht="14.25" customHeight="1">
      <c r="A58" s="102"/>
      <c r="B58" s="62" t="s">
        <v>495</v>
      </c>
      <c r="C58" s="102"/>
      <c r="D58" s="46"/>
      <c r="E58" s="502">
        <v>172390059.73782918</v>
      </c>
      <c r="F58" s="502">
        <v>159771208.6600295</v>
      </c>
      <c r="G58" s="502">
        <v>133462635.67780115</v>
      </c>
      <c r="H58" s="502">
        <v>7066064.1695790496</v>
      </c>
      <c r="I58" s="502">
        <v>1387174.2157930515</v>
      </c>
      <c r="J58" s="502">
        <v>67538101.724170953</v>
      </c>
      <c r="K58" s="502">
        <v>57471295.568258189</v>
      </c>
      <c r="L58" s="502">
        <v>14360249.414616108</v>
      </c>
      <c r="M58" s="502">
        <v>5588536.4938530326</v>
      </c>
      <c r="N58" s="102"/>
      <c r="O58" s="62" t="s">
        <v>495</v>
      </c>
      <c r="P58" s="102"/>
      <c r="Q58" s="46"/>
      <c r="R58" s="501">
        <v>2360265.8669491122</v>
      </c>
      <c r="S58" s="502">
        <v>1108765.8864014561</v>
      </c>
      <c r="T58" s="502">
        <v>3424787.1421188517</v>
      </c>
      <c r="U58" s="502">
        <v>721318.25998626649</v>
      </c>
      <c r="V58" s="502">
        <v>1156575.7653073859</v>
      </c>
      <c r="W58" s="502">
        <v>11948323.567612227</v>
      </c>
      <c r="X58" s="502">
        <v>3251205.3758159592</v>
      </c>
      <c r="Y58" s="502">
        <v>13030.455806899141</v>
      </c>
      <c r="Z58" s="502">
        <v>8684087.7359893713</v>
      </c>
      <c r="AA58" s="502">
        <v>15021220.316196077</v>
      </c>
      <c r="AB58" s="502">
        <v>2402369.2383965175</v>
      </c>
    </row>
    <row r="59" spans="1:53" ht="14.25" customHeight="1">
      <c r="A59" s="102"/>
      <c r="B59" s="62" t="s">
        <v>496</v>
      </c>
      <c r="C59" s="102"/>
      <c r="D59" s="46"/>
      <c r="E59" s="502">
        <v>390419592.17182606</v>
      </c>
      <c r="F59" s="502">
        <v>373535997.87182957</v>
      </c>
      <c r="G59" s="502">
        <v>325048103.59074068</v>
      </c>
      <c r="H59" s="502">
        <v>6802199.8347297916</v>
      </c>
      <c r="I59" s="502">
        <v>3440827.8563750172</v>
      </c>
      <c r="J59" s="502">
        <v>203442149.26520047</v>
      </c>
      <c r="K59" s="502">
        <v>111362926.63443533</v>
      </c>
      <c r="L59" s="502">
        <v>26211324.630733266</v>
      </c>
      <c r="M59" s="502">
        <v>14557443.445112087</v>
      </c>
      <c r="N59" s="102"/>
      <c r="O59" s="62" t="s">
        <v>496</v>
      </c>
      <c r="P59" s="102"/>
      <c r="Q59" s="46"/>
      <c r="R59" s="501">
        <v>3881259.7685827529</v>
      </c>
      <c r="S59" s="502">
        <v>1377017.841701736</v>
      </c>
      <c r="T59" s="502">
        <v>3776417.3393636844</v>
      </c>
      <c r="U59" s="502">
        <v>1937995.250804916</v>
      </c>
      <c r="V59" s="502">
        <v>681190.98516808322</v>
      </c>
      <c r="W59" s="502">
        <v>22276569.65035573</v>
      </c>
      <c r="X59" s="502">
        <v>7368392.1000292096</v>
      </c>
      <c r="Y59" s="502">
        <v>1194547.9918968452</v>
      </c>
      <c r="Z59" s="502">
        <v>13713629.558429683</v>
      </c>
      <c r="AA59" s="502">
        <v>20403940.872537121</v>
      </c>
      <c r="AB59" s="502">
        <v>3520346.572540625</v>
      </c>
    </row>
    <row r="60" spans="1:53" ht="14.25" customHeight="1">
      <c r="A60" s="102"/>
      <c r="B60" s="62" t="s">
        <v>497</v>
      </c>
      <c r="C60" s="102"/>
      <c r="D60" s="46"/>
      <c r="E60" s="502">
        <v>694023957.09348214</v>
      </c>
      <c r="F60" s="502">
        <v>670888716.38405085</v>
      </c>
      <c r="G60" s="502">
        <v>597783450.2316072</v>
      </c>
      <c r="H60" s="502">
        <v>19357077.59319127</v>
      </c>
      <c r="I60" s="502">
        <v>2414051.5624999078</v>
      </c>
      <c r="J60" s="502">
        <v>373939233.35098875</v>
      </c>
      <c r="K60" s="502">
        <v>202073087.72492719</v>
      </c>
      <c r="L60" s="502">
        <v>39665321.620843075</v>
      </c>
      <c r="M60" s="502">
        <v>18151347.134666722</v>
      </c>
      <c r="N60" s="102"/>
      <c r="O60" s="62" t="s">
        <v>497</v>
      </c>
      <c r="P60" s="102"/>
      <c r="Q60" s="46"/>
      <c r="R60" s="501">
        <v>6639244.6374594849</v>
      </c>
      <c r="S60" s="502">
        <v>1545592.0964400338</v>
      </c>
      <c r="T60" s="502">
        <v>8790372.1562805381</v>
      </c>
      <c r="U60" s="502">
        <v>1027453.9342456493</v>
      </c>
      <c r="V60" s="502">
        <v>3511311.661750637</v>
      </c>
      <c r="W60" s="502">
        <v>33439944.531600833</v>
      </c>
      <c r="X60" s="502">
        <v>12995085.211115919</v>
      </c>
      <c r="Y60" s="502">
        <v>32413.804811895177</v>
      </c>
      <c r="Z60" s="502">
        <v>20412445.515673023</v>
      </c>
      <c r="AA60" s="502">
        <v>29619096.20424087</v>
      </c>
      <c r="AB60" s="502">
        <v>6483855.4948098157</v>
      </c>
    </row>
    <row r="61" spans="1:53" ht="14.25" customHeight="1">
      <c r="A61" s="102"/>
      <c r="B61" s="62" t="s">
        <v>498</v>
      </c>
      <c r="C61" s="102"/>
      <c r="D61" s="46"/>
      <c r="E61" s="502">
        <v>1722693991.3546269</v>
      </c>
      <c r="F61" s="502">
        <v>1676750105.741478</v>
      </c>
      <c r="G61" s="502">
        <v>1505110402.7249563</v>
      </c>
      <c r="H61" s="502">
        <v>38447400.935905941</v>
      </c>
      <c r="I61" s="502">
        <v>20925356.640264753</v>
      </c>
      <c r="J61" s="502">
        <v>1016598187.4443445</v>
      </c>
      <c r="K61" s="502">
        <v>429139457.70444137</v>
      </c>
      <c r="L61" s="502">
        <v>82809758.927295521</v>
      </c>
      <c r="M61" s="502">
        <v>48741782.591449402</v>
      </c>
      <c r="N61" s="102"/>
      <c r="O61" s="62" t="s">
        <v>498</v>
      </c>
      <c r="P61" s="102"/>
      <c r="Q61" s="46"/>
      <c r="R61" s="501">
        <v>13194286.473186892</v>
      </c>
      <c r="S61" s="502">
        <v>7227257.4353912035</v>
      </c>
      <c r="T61" s="502">
        <v>8578012.6577942744</v>
      </c>
      <c r="U61" s="502">
        <v>3002596.1897915401</v>
      </c>
      <c r="V61" s="502">
        <v>2065823.5796822251</v>
      </c>
      <c r="W61" s="502">
        <v>88829944.089226454</v>
      </c>
      <c r="X61" s="502">
        <v>60989163.712633118</v>
      </c>
      <c r="Y61" s="502">
        <v>186518.53540639332</v>
      </c>
      <c r="Z61" s="502">
        <v>27654261.841186941</v>
      </c>
      <c r="AA61" s="502">
        <v>56071750.914549313</v>
      </c>
      <c r="AB61" s="502">
        <v>10127865.301400503</v>
      </c>
    </row>
    <row r="62" spans="1:53" ht="14.25" customHeight="1" thickBot="1">
      <c r="A62" s="104"/>
      <c r="B62" s="63" t="s">
        <v>435</v>
      </c>
      <c r="C62" s="104"/>
      <c r="D62" s="232"/>
      <c r="E62" s="504">
        <v>12118438218.878786</v>
      </c>
      <c r="F62" s="504">
        <v>11930610426.919897</v>
      </c>
      <c r="G62" s="504">
        <v>10838170496.011646</v>
      </c>
      <c r="H62" s="504">
        <v>222459059.7061266</v>
      </c>
      <c r="I62" s="504">
        <v>276819943.2660253</v>
      </c>
      <c r="J62" s="504">
        <v>8317088850.1820755</v>
      </c>
      <c r="K62" s="504">
        <v>2021802642.8574176</v>
      </c>
      <c r="L62" s="504">
        <v>345207607.34187347</v>
      </c>
      <c r="M62" s="504">
        <v>164734390.03665823</v>
      </c>
      <c r="N62" s="104"/>
      <c r="O62" s="63" t="s">
        <v>435</v>
      </c>
      <c r="P62" s="104"/>
      <c r="Q62" s="232"/>
      <c r="R62" s="503">
        <v>86077372.456506327</v>
      </c>
      <c r="S62" s="504">
        <v>5723483.1331645567</v>
      </c>
      <c r="T62" s="504">
        <v>71461120.797367096</v>
      </c>
      <c r="U62" s="504">
        <v>6471707.385822786</v>
      </c>
      <c r="V62" s="504">
        <v>10739533.532354431</v>
      </c>
      <c r="W62" s="504">
        <v>747232323.56637967</v>
      </c>
      <c r="X62" s="504">
        <v>512199941.29012662</v>
      </c>
      <c r="Y62" s="504">
        <v>1137481.8616708862</v>
      </c>
      <c r="Z62" s="504">
        <v>233894900.41458228</v>
      </c>
      <c r="AA62" s="504">
        <v>289803967.54653168</v>
      </c>
      <c r="AB62" s="504">
        <v>101976175.58764556</v>
      </c>
    </row>
    <row r="63" spans="1:53" s="663" customFormat="1" ht="13.7" customHeight="1">
      <c r="A63" s="665"/>
      <c r="B63" s="665"/>
      <c r="C63" s="665"/>
      <c r="D63" s="665"/>
      <c r="E63" s="666"/>
      <c r="F63" s="666"/>
      <c r="G63" s="666"/>
      <c r="H63" s="666"/>
      <c r="K63" s="664"/>
      <c r="L63" s="664"/>
      <c r="M63" s="664"/>
      <c r="N63" s="665"/>
      <c r="O63" s="665"/>
      <c r="P63" s="665"/>
      <c r="Q63" s="665"/>
      <c r="R63" s="666"/>
      <c r="S63" s="666"/>
      <c r="T63" s="666"/>
      <c r="U63" s="666"/>
      <c r="V63" s="666"/>
    </row>
    <row r="64" spans="1:53">
      <c r="K64" s="49"/>
      <c r="L64" s="49"/>
      <c r="M64" s="49"/>
    </row>
    <row r="65" spans="11:13">
      <c r="K65" s="49"/>
      <c r="L65" s="49"/>
      <c r="M65" s="49"/>
    </row>
    <row r="66" spans="11:13">
      <c r="K66" s="49"/>
      <c r="L66" s="49"/>
      <c r="M66" s="49"/>
    </row>
    <row r="67" spans="11:13">
      <c r="K67" s="49"/>
      <c r="L67" s="49"/>
      <c r="M67" s="49"/>
    </row>
    <row r="68" spans="11:13">
      <c r="K68" s="49"/>
      <c r="L68" s="49"/>
      <c r="M68" s="49"/>
    </row>
    <row r="69" spans="11:13">
      <c r="K69" s="49"/>
      <c r="L69" s="49"/>
      <c r="M69" s="49"/>
    </row>
    <row r="70" spans="11:13">
      <c r="K70" s="49"/>
      <c r="L70" s="49"/>
      <c r="M70" s="49"/>
    </row>
    <row r="71" spans="11:13">
      <c r="K71" s="49"/>
      <c r="L71" s="49"/>
      <c r="M71" s="49"/>
    </row>
  </sheetData>
  <mergeCells count="56">
    <mergeCell ref="I1:M1"/>
    <mergeCell ref="W1:AB1"/>
    <mergeCell ref="A6:C6"/>
    <mergeCell ref="N6:P6"/>
    <mergeCell ref="A3:C5"/>
    <mergeCell ref="N3:P5"/>
    <mergeCell ref="F3:M3"/>
    <mergeCell ref="E3:E5"/>
    <mergeCell ref="F4:F5"/>
    <mergeCell ref="W4:Z4"/>
    <mergeCell ref="G4:K4"/>
    <mergeCell ref="L4:M4"/>
    <mergeCell ref="AB3:AB5"/>
    <mergeCell ref="AA3:AA5"/>
    <mergeCell ref="A14:C14"/>
    <mergeCell ref="A15:C15"/>
    <mergeCell ref="N11:P11"/>
    <mergeCell ref="A11:C11"/>
    <mergeCell ref="A13:C13"/>
    <mergeCell ref="N12:P12"/>
    <mergeCell ref="A12:C12"/>
    <mergeCell ref="A7:C7"/>
    <mergeCell ref="N10:P10"/>
    <mergeCell ref="A9:C9"/>
    <mergeCell ref="N8:P8"/>
    <mergeCell ref="N9:P9"/>
    <mergeCell ref="A10:C10"/>
    <mergeCell ref="A8:C8"/>
    <mergeCell ref="N17:P17"/>
    <mergeCell ref="R3:Z3"/>
    <mergeCell ref="R4:V4"/>
    <mergeCell ref="N15:P15"/>
    <mergeCell ref="N16:P16"/>
    <mergeCell ref="N14:P14"/>
    <mergeCell ref="N13:P13"/>
    <mergeCell ref="N7:P7"/>
    <mergeCell ref="N18:P18"/>
    <mergeCell ref="N20:P20"/>
    <mergeCell ref="A41:C41"/>
    <mergeCell ref="N52:P52"/>
    <mergeCell ref="N19:P19"/>
    <mergeCell ref="A52:C52"/>
    <mergeCell ref="N23:P23"/>
    <mergeCell ref="N30:P30"/>
    <mergeCell ref="N41:P41"/>
    <mergeCell ref="A23:C23"/>
    <mergeCell ref="A30:C30"/>
    <mergeCell ref="A19:C19"/>
    <mergeCell ref="N21:P21"/>
    <mergeCell ref="A22:C22"/>
    <mergeCell ref="N22:P22"/>
    <mergeCell ref="A16:C16"/>
    <mergeCell ref="A17:C17"/>
    <mergeCell ref="A18:C18"/>
    <mergeCell ref="A20:C20"/>
    <mergeCell ref="A21:C21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3" manualBreakCount="3">
    <brk id="8" max="1048575" man="1"/>
    <brk id="13" max="1048575" man="1"/>
    <brk id="22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BE75"/>
  <sheetViews>
    <sheetView view="pageBreakPreview" topLeftCell="A2" zoomScaleNormal="50" workbookViewId="0">
      <selection activeCell="A33" sqref="A33:C33"/>
    </sheetView>
  </sheetViews>
  <sheetFormatPr defaultRowHeight="15.75"/>
  <cols>
    <col min="1" max="1" width="2.28515625" style="37" customWidth="1"/>
    <col min="2" max="2" width="15.7109375" style="37" customWidth="1"/>
    <col min="3" max="3" width="2.28515625" style="37" customWidth="1"/>
    <col min="4" max="4" width="1.7109375" style="38" customWidth="1"/>
    <col min="5" max="8" width="15.5703125" style="48" customWidth="1"/>
    <col min="9" max="11" width="18.28515625" style="48" customWidth="1"/>
    <col min="12" max="12" width="18.28515625" style="671" customWidth="1"/>
    <col min="13" max="13" width="18.28515625" style="37" customWidth="1"/>
    <col min="14" max="14" width="2.28515625" style="37" customWidth="1"/>
    <col min="15" max="15" width="15.7109375" style="38" customWidth="1"/>
    <col min="16" max="16" width="2.28515625" style="48" customWidth="1"/>
    <col min="17" max="17" width="1.7109375" style="48" customWidth="1"/>
    <col min="18" max="22" width="15" style="48" customWidth="1"/>
    <col min="23" max="26" width="16.42578125" style="653" customWidth="1"/>
    <col min="27" max="28" width="16.42578125" style="48" customWidth="1"/>
    <col min="29" max="29" width="9.140625" style="48"/>
    <col min="30" max="30" width="12.28515625" style="48" bestFit="1" customWidth="1"/>
    <col min="31" max="33" width="9.140625" style="48"/>
    <col min="34" max="36" width="15.42578125" style="48" bestFit="1" customWidth="1"/>
    <col min="37" max="37" width="14.140625" style="48" bestFit="1" customWidth="1"/>
    <col min="38" max="38" width="12.85546875" style="48" bestFit="1" customWidth="1"/>
    <col min="39" max="41" width="14.140625" style="48" bestFit="1" customWidth="1"/>
    <col min="42" max="42" width="12.85546875" style="48" bestFit="1" customWidth="1"/>
    <col min="43" max="46" width="9.140625" style="48"/>
    <col min="47" max="50" width="12.85546875" style="48" bestFit="1" customWidth="1"/>
    <col min="51" max="51" width="11.5703125" style="48" bestFit="1" customWidth="1"/>
    <col min="52" max="52" width="14.140625" style="48" bestFit="1" customWidth="1"/>
    <col min="53" max="53" width="12.85546875" style="48" bestFit="1" customWidth="1"/>
    <col min="54" max="54" width="10.28515625" style="48" bestFit="1" customWidth="1"/>
    <col min="55" max="57" width="12.85546875" style="48" bestFit="1" customWidth="1"/>
    <col min="58" max="16384" width="9.140625" style="48"/>
  </cols>
  <sheetData>
    <row r="1" spans="1:57" s="24" customFormat="1" ht="35.1" customHeight="1">
      <c r="A1" s="648"/>
      <c r="B1" s="648"/>
      <c r="C1" s="648"/>
      <c r="D1" s="648"/>
      <c r="E1" s="648"/>
      <c r="F1" s="648"/>
      <c r="G1" s="648"/>
      <c r="H1" s="108" t="s">
        <v>603</v>
      </c>
      <c r="I1" s="107" t="s">
        <v>332</v>
      </c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  <c r="V1" s="108" t="s">
        <v>603</v>
      </c>
      <c r="W1" s="649" t="s">
        <v>393</v>
      </c>
      <c r="Z1" s="650"/>
      <c r="AA1" s="648"/>
      <c r="AB1" s="648"/>
    </row>
    <row r="2" spans="1:57" ht="12.95" customHeight="1" thickBot="1">
      <c r="A2" s="48"/>
      <c r="B2" s="26"/>
      <c r="C2" s="26"/>
      <c r="D2" s="27"/>
      <c r="L2" s="48"/>
      <c r="M2" s="651" t="s">
        <v>68</v>
      </c>
      <c r="N2" s="48"/>
      <c r="O2" s="652"/>
      <c r="P2" s="26"/>
      <c r="Q2" s="27"/>
      <c r="AA2" s="51"/>
      <c r="AB2" s="28" t="s">
        <v>68</v>
      </c>
    </row>
    <row r="3" spans="1:57" s="655" customFormat="1" ht="15" customHeight="1">
      <c r="A3" s="1242" t="s">
        <v>25</v>
      </c>
      <c r="B3" s="1242"/>
      <c r="C3" s="1242"/>
      <c r="D3" s="29"/>
      <c r="E3" s="1039" t="s">
        <v>912</v>
      </c>
      <c r="F3" s="1103" t="s">
        <v>193</v>
      </c>
      <c r="G3" s="1104"/>
      <c r="H3" s="1104"/>
      <c r="I3" s="1104"/>
      <c r="J3" s="1104"/>
      <c r="K3" s="1104"/>
      <c r="L3" s="1104"/>
      <c r="M3" s="1104"/>
      <c r="N3" s="1242" t="s">
        <v>25</v>
      </c>
      <c r="O3" s="1242"/>
      <c r="P3" s="1242"/>
      <c r="Q3" s="29"/>
      <c r="R3" s="1103" t="s">
        <v>131</v>
      </c>
      <c r="S3" s="1104"/>
      <c r="T3" s="1104"/>
      <c r="U3" s="1104"/>
      <c r="V3" s="1104"/>
      <c r="W3" s="1104"/>
      <c r="X3" s="1104"/>
      <c r="Y3" s="273"/>
      <c r="Z3" s="274"/>
      <c r="AA3" s="1039" t="s">
        <v>906</v>
      </c>
      <c r="AB3" s="1046" t="s">
        <v>910</v>
      </c>
    </row>
    <row r="4" spans="1:57" s="655" customFormat="1" ht="15" customHeight="1">
      <c r="A4" s="1243"/>
      <c r="B4" s="1243"/>
      <c r="C4" s="1243"/>
      <c r="D4" s="30"/>
      <c r="E4" s="1040"/>
      <c r="F4" s="1073" t="s">
        <v>913</v>
      </c>
      <c r="G4" s="1116" t="s">
        <v>911</v>
      </c>
      <c r="H4" s="1117"/>
      <c r="I4" s="1117"/>
      <c r="J4" s="1117"/>
      <c r="K4" s="1119"/>
      <c r="L4" s="1116" t="s">
        <v>194</v>
      </c>
      <c r="M4" s="1119"/>
      <c r="N4" s="1243"/>
      <c r="O4" s="1243"/>
      <c r="P4" s="1243"/>
      <c r="Q4" s="30"/>
      <c r="R4" s="1116" t="s">
        <v>195</v>
      </c>
      <c r="S4" s="1117"/>
      <c r="T4" s="1117"/>
      <c r="U4" s="1117"/>
      <c r="V4" s="1119"/>
      <c r="W4" s="1068" t="s">
        <v>76</v>
      </c>
      <c r="X4" s="1069"/>
      <c r="Y4" s="283" t="s">
        <v>522</v>
      </c>
      <c r="Z4" s="284"/>
      <c r="AA4" s="1040"/>
      <c r="AB4" s="1047"/>
    </row>
    <row r="5" spans="1:57" s="656" customFormat="1" ht="48.75" customHeight="1">
      <c r="A5" s="1244"/>
      <c r="B5" s="1244"/>
      <c r="C5" s="1244"/>
      <c r="D5" s="31"/>
      <c r="E5" s="1041"/>
      <c r="F5" s="1041"/>
      <c r="G5" s="175" t="s">
        <v>70</v>
      </c>
      <c r="H5" s="176" t="s">
        <v>87</v>
      </c>
      <c r="I5" s="257" t="s">
        <v>71</v>
      </c>
      <c r="J5" s="175" t="s">
        <v>414</v>
      </c>
      <c r="K5" s="258" t="s">
        <v>79</v>
      </c>
      <c r="L5" s="175" t="s">
        <v>70</v>
      </c>
      <c r="M5" s="175" t="s">
        <v>72</v>
      </c>
      <c r="N5" s="1244"/>
      <c r="O5" s="1244"/>
      <c r="P5" s="1244"/>
      <c r="Q5" s="31"/>
      <c r="R5" s="175" t="s">
        <v>300</v>
      </c>
      <c r="S5" s="175" t="s">
        <v>73</v>
      </c>
      <c r="T5" s="175" t="s">
        <v>74</v>
      </c>
      <c r="U5" s="175" t="s">
        <v>524</v>
      </c>
      <c r="V5" s="176" t="s">
        <v>523</v>
      </c>
      <c r="W5" s="257" t="s">
        <v>70</v>
      </c>
      <c r="X5" s="176" t="s">
        <v>299</v>
      </c>
      <c r="Y5" s="176" t="s">
        <v>75</v>
      </c>
      <c r="Z5" s="176" t="s">
        <v>76</v>
      </c>
      <c r="AA5" s="1041"/>
      <c r="AB5" s="1048"/>
    </row>
    <row r="6" spans="1:57" s="33" customFormat="1" ht="23.45" hidden="1" customHeight="1">
      <c r="A6" s="1239" t="s">
        <v>214</v>
      </c>
      <c r="B6" s="1239"/>
      <c r="C6" s="1239"/>
      <c r="D6" s="32"/>
      <c r="E6" s="57">
        <v>58954089</v>
      </c>
      <c r="F6" s="58">
        <v>54706903</v>
      </c>
      <c r="G6" s="58">
        <v>37628720</v>
      </c>
      <c r="H6" s="58">
        <v>2369468</v>
      </c>
      <c r="I6" s="58">
        <v>1197469</v>
      </c>
      <c r="J6" s="58">
        <v>13720051</v>
      </c>
      <c r="K6" s="58">
        <v>20341733</v>
      </c>
      <c r="L6" s="58">
        <v>10503954</v>
      </c>
      <c r="M6" s="58">
        <v>2435850</v>
      </c>
      <c r="N6" s="1239" t="s">
        <v>214</v>
      </c>
      <c r="O6" s="1239"/>
      <c r="P6" s="1239"/>
      <c r="Q6" s="32"/>
      <c r="R6" s="57">
        <v>974751</v>
      </c>
      <c r="S6" s="58">
        <v>1326142</v>
      </c>
      <c r="T6" s="58">
        <v>3517296</v>
      </c>
      <c r="U6" s="58">
        <v>1307501</v>
      </c>
      <c r="V6" s="58">
        <v>942414</v>
      </c>
      <c r="W6" s="58">
        <f>Z6</f>
        <v>6574229</v>
      </c>
      <c r="X6" s="668" t="s">
        <v>16</v>
      </c>
      <c r="Y6" s="668" t="s">
        <v>16</v>
      </c>
      <c r="Z6" s="58">
        <v>6574229</v>
      </c>
      <c r="AA6" s="58">
        <v>4817778</v>
      </c>
      <c r="AB6" s="58">
        <v>570592</v>
      </c>
    </row>
    <row r="7" spans="1:57" s="33" customFormat="1" ht="23.45" hidden="1" customHeight="1">
      <c r="A7" s="1238" t="s">
        <v>215</v>
      </c>
      <c r="B7" s="1238"/>
      <c r="C7" s="1238"/>
      <c r="D7" s="32"/>
      <c r="E7" s="60">
        <v>82370387</v>
      </c>
      <c r="F7" s="59">
        <v>78444752</v>
      </c>
      <c r="G7" s="59">
        <v>56033811</v>
      </c>
      <c r="H7" s="59">
        <v>4012297</v>
      </c>
      <c r="I7" s="59">
        <v>1691516</v>
      </c>
      <c r="J7" s="59">
        <v>26965809</v>
      </c>
      <c r="K7" s="59">
        <v>23364189</v>
      </c>
      <c r="L7" s="59">
        <f>11851527-Y7</f>
        <v>11837832</v>
      </c>
      <c r="M7" s="59">
        <v>4246685</v>
      </c>
      <c r="N7" s="1238" t="s">
        <v>215</v>
      </c>
      <c r="O7" s="1238"/>
      <c r="P7" s="1238"/>
      <c r="Q7" s="32"/>
      <c r="R7" s="60">
        <v>1149949</v>
      </c>
      <c r="S7" s="59">
        <v>1387778</v>
      </c>
      <c r="T7" s="59">
        <v>3308611</v>
      </c>
      <c r="U7" s="59">
        <v>872439</v>
      </c>
      <c r="V7" s="59">
        <v>872370</v>
      </c>
      <c r="W7" s="59">
        <f>Y7+Z7</f>
        <v>10573109</v>
      </c>
      <c r="X7" s="657" t="s">
        <v>16</v>
      </c>
      <c r="Y7" s="59">
        <v>13695</v>
      </c>
      <c r="Z7" s="59">
        <v>10559414</v>
      </c>
      <c r="AA7" s="59">
        <v>5122245</v>
      </c>
      <c r="AB7" s="59">
        <v>1196611</v>
      </c>
    </row>
    <row r="8" spans="1:57" s="33" customFormat="1" ht="23.45" hidden="1" customHeight="1">
      <c r="A8" s="1238" t="s">
        <v>216</v>
      </c>
      <c r="B8" s="1238"/>
      <c r="C8" s="1238"/>
      <c r="D8" s="32"/>
      <c r="E8" s="60">
        <f>F8+AA8-AB8</f>
        <v>63639364.904010072</v>
      </c>
      <c r="F8" s="59">
        <f>G8+L8+W8</f>
        <v>61033329.102146409</v>
      </c>
      <c r="G8" s="59">
        <v>38774712.588790067</v>
      </c>
      <c r="H8" s="59">
        <v>2027217.9908076166</v>
      </c>
      <c r="I8" s="59">
        <v>732677.90843431035</v>
      </c>
      <c r="J8" s="59">
        <v>19792080.76165463</v>
      </c>
      <c r="K8" s="59">
        <v>16222735.92789351</v>
      </c>
      <c r="L8" s="59">
        <v>20689699.397122901</v>
      </c>
      <c r="M8" s="59">
        <v>4943881.5137587301</v>
      </c>
      <c r="N8" s="1238" t="s">
        <v>216</v>
      </c>
      <c r="O8" s="1238"/>
      <c r="P8" s="1238"/>
      <c r="Q8" s="32"/>
      <c r="R8" s="60">
        <v>1172196.2633558169</v>
      </c>
      <c r="S8" s="59">
        <v>1498345.9081955471</v>
      </c>
      <c r="T8" s="59">
        <v>9113039.5427684318</v>
      </c>
      <c r="U8" s="59">
        <v>2472922.3745000982</v>
      </c>
      <c r="V8" s="59">
        <v>1489313.7945442607</v>
      </c>
      <c r="W8" s="59">
        <v>1568917.1162334478</v>
      </c>
      <c r="X8" s="657" t="s">
        <v>16</v>
      </c>
      <c r="Y8" s="657" t="s">
        <v>16</v>
      </c>
      <c r="Z8" s="59">
        <v>1568917.1162334478</v>
      </c>
      <c r="AA8" s="59">
        <v>2875755.026974007</v>
      </c>
      <c r="AB8" s="59">
        <v>269719.2251103482</v>
      </c>
    </row>
    <row r="9" spans="1:57" s="33" customFormat="1" ht="19.5" hidden="1" customHeight="1">
      <c r="A9" s="1238" t="s">
        <v>217</v>
      </c>
      <c r="B9" s="1238"/>
      <c r="C9" s="1238"/>
      <c r="D9" s="32"/>
      <c r="E9" s="60">
        <v>54930578.748789676</v>
      </c>
      <c r="F9" s="59">
        <v>53762201.877269588</v>
      </c>
      <c r="G9" s="59">
        <v>38751996.74430491</v>
      </c>
      <c r="H9" s="59">
        <v>3146771.4990197178</v>
      </c>
      <c r="I9" s="59">
        <v>639665.50707579928</v>
      </c>
      <c r="J9" s="59">
        <v>16544150.664766164</v>
      </c>
      <c r="K9" s="59">
        <v>18421409.073443234</v>
      </c>
      <c r="L9" s="59">
        <f>9191426.6022194-Y9</f>
        <v>9175734.5473850444</v>
      </c>
      <c r="M9" s="59">
        <v>3243874.3197505982</v>
      </c>
      <c r="N9" s="1238" t="s">
        <v>217</v>
      </c>
      <c r="O9" s="1238"/>
      <c r="P9" s="1238"/>
      <c r="Q9" s="32"/>
      <c r="R9" s="60">
        <v>596984.68239671912</v>
      </c>
      <c r="S9" s="59">
        <v>424584.16639973369</v>
      </c>
      <c r="T9" s="59">
        <v>1148554.4776865582</v>
      </c>
      <c r="U9" s="59">
        <v>1418468.3032339863</v>
      </c>
      <c r="V9" s="59">
        <v>428912.88616240019</v>
      </c>
      <c r="W9" s="59">
        <f>Y9+Z9</f>
        <v>5956957.0087624732</v>
      </c>
      <c r="X9" s="657" t="s">
        <v>16</v>
      </c>
      <c r="Y9" s="59">
        <v>15692.054834356253</v>
      </c>
      <c r="Z9" s="59">
        <v>5941264.9539281167</v>
      </c>
      <c r="AA9" s="59">
        <v>3392665.2298546568</v>
      </c>
      <c r="AB9" s="59">
        <v>2224288.3578886618</v>
      </c>
    </row>
    <row r="10" spans="1:57" s="33" customFormat="1" ht="19.5" hidden="1" customHeight="1">
      <c r="A10" s="1238" t="s">
        <v>218</v>
      </c>
      <c r="B10" s="1238"/>
      <c r="C10" s="1238"/>
      <c r="D10" s="32"/>
      <c r="E10" s="60">
        <v>69547432.330629051</v>
      </c>
      <c r="F10" s="59">
        <v>66944940.673514403</v>
      </c>
      <c r="G10" s="59">
        <v>49424729.864786483</v>
      </c>
      <c r="H10" s="59">
        <v>8576853.4366964251</v>
      </c>
      <c r="I10" s="59">
        <v>1228758.1219403748</v>
      </c>
      <c r="J10" s="59">
        <v>17904049.046108969</v>
      </c>
      <c r="K10" s="59">
        <v>21715069.260040667</v>
      </c>
      <c r="L10" s="59">
        <v>10538573.703303671</v>
      </c>
      <c r="M10" s="59">
        <v>3427402.4114142489</v>
      </c>
      <c r="N10" s="1238" t="s">
        <v>218</v>
      </c>
      <c r="O10" s="1238"/>
      <c r="P10" s="1238"/>
      <c r="Q10" s="32"/>
      <c r="R10" s="60">
        <v>1329222.4413508596</v>
      </c>
      <c r="S10" s="59">
        <v>1234135.7259039669</v>
      </c>
      <c r="T10" s="59">
        <v>3228520.3123602844</v>
      </c>
      <c r="U10" s="59">
        <v>879677.82388162683</v>
      </c>
      <c r="V10" s="59">
        <v>439614.98839266301</v>
      </c>
      <c r="W10" s="59">
        <v>6981637.1054244637</v>
      </c>
      <c r="X10" s="59">
        <v>3465902.2868250133</v>
      </c>
      <c r="Y10" s="59">
        <v>12106.908360091726</v>
      </c>
      <c r="Z10" s="59">
        <v>3503627.9102393533</v>
      </c>
      <c r="AA10" s="59">
        <v>3406143.6088711852</v>
      </c>
      <c r="AB10" s="59">
        <v>803651.95175656676</v>
      </c>
    </row>
    <row r="11" spans="1:57" s="658" customFormat="1" ht="19.5" hidden="1" customHeight="1">
      <c r="A11" s="1196" t="s">
        <v>219</v>
      </c>
      <c r="B11" s="1196"/>
      <c r="C11" s="1196"/>
      <c r="D11" s="22"/>
      <c r="E11" s="50">
        <v>88771684.983000308</v>
      </c>
      <c r="F11" s="50">
        <v>85965626.198850051</v>
      </c>
      <c r="G11" s="50">
        <v>64883717.961363927</v>
      </c>
      <c r="H11" s="50">
        <v>6420671.9944818253</v>
      </c>
      <c r="I11" s="50">
        <v>1246043.4035268647</v>
      </c>
      <c r="J11" s="50">
        <v>25502257.123477895</v>
      </c>
      <c r="K11" s="50">
        <v>31714745.43987738</v>
      </c>
      <c r="L11" s="50">
        <v>12097337.800835583</v>
      </c>
      <c r="M11" s="50">
        <v>3932569.2989578741</v>
      </c>
      <c r="N11" s="1196" t="s">
        <v>219</v>
      </c>
      <c r="O11" s="1196"/>
      <c r="P11" s="1196"/>
      <c r="Q11" s="22"/>
      <c r="R11" s="50">
        <v>1072728.8640189883</v>
      </c>
      <c r="S11" s="50">
        <v>1290226.9212124641</v>
      </c>
      <c r="T11" s="50">
        <v>4038696.2763020075</v>
      </c>
      <c r="U11" s="50">
        <v>860479.55366315669</v>
      </c>
      <c r="V11" s="50">
        <v>902636.88668106135</v>
      </c>
      <c r="W11" s="50">
        <v>8984570.4366504941</v>
      </c>
      <c r="X11" s="183">
        <v>4659800.8531221021</v>
      </c>
      <c r="Y11" s="183">
        <v>20046.728969005355</v>
      </c>
      <c r="Z11" s="183">
        <v>4304722.8545593433</v>
      </c>
      <c r="AA11" s="183">
        <v>4156986.945869247</v>
      </c>
      <c r="AB11" s="183">
        <v>1350928.1617188195</v>
      </c>
    </row>
    <row r="12" spans="1:57" s="33" customFormat="1" ht="19.5" hidden="1" customHeight="1">
      <c r="A12" s="1238" t="s">
        <v>220</v>
      </c>
      <c r="B12" s="1238"/>
      <c r="C12" s="1238"/>
      <c r="D12" s="32"/>
      <c r="E12" s="50">
        <v>91598279.008505613</v>
      </c>
      <c r="F12" s="50">
        <v>88221088.293225616</v>
      </c>
      <c r="G12" s="50">
        <v>66245456.313127212</v>
      </c>
      <c r="H12" s="50">
        <v>4652283.4843130196</v>
      </c>
      <c r="I12" s="50">
        <v>1761832.2412949384</v>
      </c>
      <c r="J12" s="50">
        <v>29074303.522591263</v>
      </c>
      <c r="K12" s="50">
        <v>30757037.064927991</v>
      </c>
      <c r="L12" s="50">
        <v>12425634.816350238</v>
      </c>
      <c r="M12" s="50">
        <v>4668997.942584265</v>
      </c>
      <c r="N12" s="1238" t="s">
        <v>220</v>
      </c>
      <c r="O12" s="1238"/>
      <c r="P12" s="1238"/>
      <c r="Q12" s="32"/>
      <c r="R12" s="50">
        <v>1351915.0504657042</v>
      </c>
      <c r="S12" s="50">
        <v>1341096.8476114171</v>
      </c>
      <c r="T12" s="50">
        <v>3698246.5128975613</v>
      </c>
      <c r="U12" s="50">
        <v>940142.74882915383</v>
      </c>
      <c r="V12" s="50">
        <v>425235.71396213328</v>
      </c>
      <c r="W12" s="50">
        <v>9549997.163748214</v>
      </c>
      <c r="X12" s="50">
        <v>5069229.3138984861</v>
      </c>
      <c r="Y12" s="50">
        <v>17212.032786156669</v>
      </c>
      <c r="Z12" s="50">
        <v>4463555.81706357</v>
      </c>
      <c r="AA12" s="50">
        <v>5161845.8940034313</v>
      </c>
      <c r="AB12" s="50">
        <v>1784655.1787234079</v>
      </c>
    </row>
    <row r="13" spans="1:57" s="33" customFormat="1" ht="18" hidden="1" customHeight="1">
      <c r="A13" s="1196" t="s">
        <v>221</v>
      </c>
      <c r="B13" s="1196"/>
      <c r="C13" s="1196"/>
      <c r="D13" s="32"/>
      <c r="E13" s="50">
        <f>AH13/12.737</f>
        <v>146780622.53023165</v>
      </c>
      <c r="F13" s="50">
        <f t="shared" ref="F13:M13" si="0">AI13/12.737</f>
        <v>143001382.56733996</v>
      </c>
      <c r="G13" s="50">
        <f t="shared" si="0"/>
        <v>119960002.54658288</v>
      </c>
      <c r="H13" s="50">
        <f t="shared" si="0"/>
        <v>7917480.7959044157</v>
      </c>
      <c r="I13" s="50">
        <f t="shared" si="0"/>
        <v>2040265.0259258342</v>
      </c>
      <c r="J13" s="50">
        <f t="shared" si="0"/>
        <v>71809239.311739042</v>
      </c>
      <c r="K13" s="50">
        <f t="shared" si="0"/>
        <v>38193017.413013585</v>
      </c>
      <c r="L13" s="50">
        <f t="shared" si="0"/>
        <v>13530705.637603836</v>
      </c>
      <c r="M13" s="50">
        <f t="shared" si="0"/>
        <v>4675975.0158018842</v>
      </c>
      <c r="N13" s="1196" t="s">
        <v>221</v>
      </c>
      <c r="O13" s="1196"/>
      <c r="P13" s="1196"/>
      <c r="Q13" s="32"/>
      <c r="R13" s="50">
        <f t="shared" ref="R13:AA13" si="1">AU13/12.737</f>
        <v>1490705.0193350115</v>
      </c>
      <c r="S13" s="50">
        <f t="shared" si="1"/>
        <v>1403260.7133909594</v>
      </c>
      <c r="T13" s="50">
        <f t="shared" si="1"/>
        <v>4286256.6598616885</v>
      </c>
      <c r="U13" s="50">
        <f t="shared" si="1"/>
        <v>998946.15075458155</v>
      </c>
      <c r="V13" s="50">
        <f t="shared" si="1"/>
        <v>675562.07845969696</v>
      </c>
      <c r="W13" s="50">
        <f t="shared" si="1"/>
        <v>9510674.3831532467</v>
      </c>
      <c r="X13" s="50">
        <f t="shared" si="1"/>
        <v>5309810.0966065452</v>
      </c>
      <c r="Y13" s="50">
        <f t="shared" si="1"/>
        <v>28767.497585439385</v>
      </c>
      <c r="Z13" s="50">
        <f t="shared" si="1"/>
        <v>4172096.7889612587</v>
      </c>
      <c r="AA13" s="50">
        <f t="shared" si="1"/>
        <v>5193657.541908388</v>
      </c>
      <c r="AB13" s="50">
        <f>BE13/12.737</f>
        <v>1414417.5790166846</v>
      </c>
      <c r="AD13" s="1045" t="s">
        <v>18</v>
      </c>
      <c r="AE13" s="1045"/>
      <c r="AF13" s="1045"/>
      <c r="AG13" s="177"/>
      <c r="AH13" s="261">
        <v>1869544789.1675606</v>
      </c>
      <c r="AI13" s="261">
        <v>1821408609.7602091</v>
      </c>
      <c r="AJ13" s="261">
        <v>1527930552.4358261</v>
      </c>
      <c r="AK13" s="261">
        <v>100844952.89743455</v>
      </c>
      <c r="AL13" s="261">
        <v>25986855.63521735</v>
      </c>
      <c r="AM13" s="261">
        <v>914634281.11362016</v>
      </c>
      <c r="AN13" s="261">
        <v>486464462.78955406</v>
      </c>
      <c r="AO13" s="261">
        <v>172340597.70616007</v>
      </c>
      <c r="AP13" s="261">
        <v>59557893.776268601</v>
      </c>
      <c r="AQ13" s="1045" t="s">
        <v>18</v>
      </c>
      <c r="AR13" s="1045"/>
      <c r="AS13" s="1045"/>
      <c r="AT13" s="177"/>
      <c r="AU13" s="261">
        <v>18987109.831270043</v>
      </c>
      <c r="AV13" s="261">
        <v>17873331.706460651</v>
      </c>
      <c r="AW13" s="261">
        <v>54594051.076658323</v>
      </c>
      <c r="AX13" s="261">
        <v>12723577.122161105</v>
      </c>
      <c r="AY13" s="261">
        <v>8604634.1933411602</v>
      </c>
      <c r="AZ13" s="261">
        <v>121137459.61822291</v>
      </c>
      <c r="BA13" s="261">
        <v>67631051.20047757</v>
      </c>
      <c r="BB13" s="261">
        <v>366411.61674574146</v>
      </c>
      <c r="BC13" s="261">
        <v>53139996.800999552</v>
      </c>
      <c r="BD13" s="261">
        <v>66151616.111287139</v>
      </c>
      <c r="BE13" s="261">
        <v>18015436.703935511</v>
      </c>
    </row>
    <row r="14" spans="1:57" s="33" customFormat="1" ht="18" hidden="1" customHeight="1">
      <c r="A14" s="1196" t="s">
        <v>222</v>
      </c>
      <c r="B14" s="1196"/>
      <c r="C14" s="1196"/>
      <c r="D14" s="32"/>
      <c r="E14" s="50">
        <v>142563971.52652556</v>
      </c>
      <c r="F14" s="50">
        <v>138918407.13926512</v>
      </c>
      <c r="G14" s="50">
        <v>116916360.37959389</v>
      </c>
      <c r="H14" s="50">
        <v>8288400.2429973911</v>
      </c>
      <c r="I14" s="50">
        <v>2000137.3884093289</v>
      </c>
      <c r="J14" s="50">
        <v>75208787.652484447</v>
      </c>
      <c r="K14" s="50">
        <v>31419035.095702622</v>
      </c>
      <c r="L14" s="50">
        <v>12595587.883650118</v>
      </c>
      <c r="M14" s="50">
        <v>4239219.5702600004</v>
      </c>
      <c r="N14" s="1196" t="s">
        <v>222</v>
      </c>
      <c r="O14" s="1196"/>
      <c r="P14" s="1196"/>
      <c r="Q14" s="32"/>
      <c r="R14" s="50">
        <v>1655499.6211214128</v>
      </c>
      <c r="S14" s="50">
        <v>1222322.6123992209</v>
      </c>
      <c r="T14" s="50">
        <v>4014626.7826262685</v>
      </c>
      <c r="U14" s="50">
        <v>940013.90939599776</v>
      </c>
      <c r="V14" s="50">
        <v>523905.38784717658</v>
      </c>
      <c r="W14" s="50">
        <v>9406458.8760212418</v>
      </c>
      <c r="X14" s="50">
        <v>5844205.5756820925</v>
      </c>
      <c r="Y14" s="50">
        <v>46367.97641107747</v>
      </c>
      <c r="Z14" s="50">
        <v>3515885.3239280712</v>
      </c>
      <c r="AA14" s="50">
        <v>5408309.7648466369</v>
      </c>
      <c r="AB14" s="50">
        <v>1762745.3775861782</v>
      </c>
    </row>
    <row r="15" spans="1:57" s="33" customFormat="1" ht="18" hidden="1" customHeight="1">
      <c r="A15" s="1238" t="s">
        <v>223</v>
      </c>
      <c r="B15" s="1238"/>
      <c r="C15" s="1238"/>
      <c r="D15" s="32"/>
      <c r="E15" s="60">
        <f>('11'!E15/'1'!$E$16)*1000</f>
        <v>125005487.21383116</v>
      </c>
      <c r="F15" s="59">
        <f>('11'!F15/'1'!$E$16)*1000</f>
        <v>120107007.28976133</v>
      </c>
      <c r="G15" s="59">
        <f>('11'!G15/'1'!$E$16)*1000</f>
        <v>99344878.109365329</v>
      </c>
      <c r="H15" s="59">
        <f>('11'!H15/'1'!$E$16)*1000</f>
        <v>5901751.8982499372</v>
      </c>
      <c r="I15" s="59">
        <f>('11'!I15/'1'!$E$16)*1000</f>
        <v>1851669.0540231902</v>
      </c>
      <c r="J15" s="59">
        <f>('11'!J15/'1'!$E$16)*1000</f>
        <v>58220775.785370037</v>
      </c>
      <c r="K15" s="59">
        <f>('11'!K15/'1'!$E$16)*1000</f>
        <v>33370681.371722151</v>
      </c>
      <c r="L15" s="59">
        <f>('11'!L15/'1'!$E$16)*1000</f>
        <v>11563395.124876047</v>
      </c>
      <c r="M15" s="59">
        <f>('11'!M15/'1'!$E$16)*1000</f>
        <v>3271480.4167044037</v>
      </c>
      <c r="N15" s="1238" t="s">
        <v>223</v>
      </c>
      <c r="O15" s="1238"/>
      <c r="P15" s="1238"/>
      <c r="Q15" s="32"/>
      <c r="R15" s="60">
        <f>('11'!R15/'1'!$E$16)*1000</f>
        <v>1564970.2609267996</v>
      </c>
      <c r="S15" s="59">
        <f>('11'!S15/'1'!$E$16)*1000</f>
        <v>1295099.0748718949</v>
      </c>
      <c r="T15" s="59">
        <f>('11'!T15/'1'!$E$16)*1000</f>
        <v>4072134.433514433</v>
      </c>
      <c r="U15" s="59">
        <f>('11'!U15/'1'!$E$16)*1000</f>
        <v>992958.92069310474</v>
      </c>
      <c r="V15" s="59">
        <f>('11'!V15/'1'!$E$16)*1000</f>
        <v>366752.01816541789</v>
      </c>
      <c r="W15" s="59">
        <f>('11'!W15/'1'!$E$16)*1000</f>
        <v>9198734.0555199534</v>
      </c>
      <c r="X15" s="59">
        <f>('11'!X15/'1'!$E$16)*1000</f>
        <v>5459214.1753182644</v>
      </c>
      <c r="Y15" s="59">
        <f>('11'!Y15/'1'!$E$16)*1000</f>
        <v>12245.046602341225</v>
      </c>
      <c r="Z15" s="59">
        <f>('11'!Z15/'1'!$E$16)*1000</f>
        <v>3727274.8335993416</v>
      </c>
      <c r="AA15" s="59">
        <f>('11'!AA15/'1'!$E$16)*1000</f>
        <v>6396276.2625272684</v>
      </c>
      <c r="AB15" s="59">
        <f>('11'!AB15/'1'!$E$16)*1000</f>
        <v>1497796.3384574514</v>
      </c>
    </row>
    <row r="16" spans="1:57" s="33" customFormat="1" ht="18.75" hidden="1" customHeight="1">
      <c r="A16" s="1238" t="s">
        <v>224</v>
      </c>
      <c r="B16" s="1238"/>
      <c r="C16" s="1238"/>
      <c r="D16" s="32"/>
      <c r="E16" s="60">
        <v>126579858.74866116</v>
      </c>
      <c r="F16" s="59">
        <v>120805309.31411588</v>
      </c>
      <c r="G16" s="59">
        <v>102611471.26171812</v>
      </c>
      <c r="H16" s="59">
        <v>4618843.1283259485</v>
      </c>
      <c r="I16" s="59">
        <v>1909767.8397831721</v>
      </c>
      <c r="J16" s="59">
        <v>64557615.092847526</v>
      </c>
      <c r="K16" s="59">
        <v>31525245.200761393</v>
      </c>
      <c r="L16" s="59">
        <v>9996490.5900571551</v>
      </c>
      <c r="M16" s="59">
        <v>2769633.1062185625</v>
      </c>
      <c r="N16" s="1238" t="s">
        <v>224</v>
      </c>
      <c r="O16" s="1238"/>
      <c r="P16" s="1238"/>
      <c r="Q16" s="32"/>
      <c r="R16" s="60">
        <v>1096568.2385734632</v>
      </c>
      <c r="S16" s="59">
        <v>1260681.9693816386</v>
      </c>
      <c r="T16" s="59">
        <v>3230483.5580346812</v>
      </c>
      <c r="U16" s="59">
        <v>1243696.4306494528</v>
      </c>
      <c r="V16" s="59">
        <v>395427.28719935525</v>
      </c>
      <c r="W16" s="59">
        <v>8197347.4623405142</v>
      </c>
      <c r="X16" s="59">
        <v>4722229.3189674988</v>
      </c>
      <c r="Y16" s="59">
        <v>18612.250242336053</v>
      </c>
      <c r="Z16" s="59">
        <v>3456505.8931306712</v>
      </c>
      <c r="AA16" s="59">
        <v>7326450.6869520592</v>
      </c>
      <c r="AB16" s="59">
        <v>1551901.2524067771</v>
      </c>
    </row>
    <row r="17" spans="1:31" s="33" customFormat="1" ht="18.75" hidden="1" customHeight="1">
      <c r="A17" s="1238" t="s">
        <v>367</v>
      </c>
      <c r="B17" s="1238"/>
      <c r="C17" s="1238"/>
      <c r="D17" s="32"/>
      <c r="E17" s="644">
        <v>141274629.52243242</v>
      </c>
      <c r="F17" s="644">
        <v>134142381.99444896</v>
      </c>
      <c r="G17" s="644">
        <v>114712954.49892333</v>
      </c>
      <c r="H17" s="644">
        <v>4035883.6265496998</v>
      </c>
      <c r="I17" s="644">
        <v>1461599.7471238622</v>
      </c>
      <c r="J17" s="644">
        <v>74709661.413526639</v>
      </c>
      <c r="K17" s="644">
        <v>34505809.71172294</v>
      </c>
      <c r="L17" s="644">
        <v>10627421.681619221</v>
      </c>
      <c r="M17" s="644">
        <v>2690930.7672343333</v>
      </c>
      <c r="N17" s="1238" t="s">
        <v>367</v>
      </c>
      <c r="O17" s="1238"/>
      <c r="P17" s="1238"/>
      <c r="Q17" s="32"/>
      <c r="R17" s="644">
        <v>1315376.008510883</v>
      </c>
      <c r="S17" s="644">
        <v>1275279.0712456543</v>
      </c>
      <c r="T17" s="644">
        <v>3539614.9435191471</v>
      </c>
      <c r="U17" s="644">
        <v>1144189.0751976778</v>
      </c>
      <c r="V17" s="644">
        <v>662031.81591153692</v>
      </c>
      <c r="W17" s="644">
        <v>8802005.8139064535</v>
      </c>
      <c r="X17" s="644">
        <v>5124959.8067901563</v>
      </c>
      <c r="Y17" s="644">
        <v>25383.933866772786</v>
      </c>
      <c r="Z17" s="644">
        <v>3651662.0732495147</v>
      </c>
      <c r="AA17" s="644">
        <v>8539037.0184852835</v>
      </c>
      <c r="AB17" s="644">
        <v>1406789.490502018</v>
      </c>
    </row>
    <row r="18" spans="1:31" s="33" customFormat="1" ht="19.5" customHeight="1">
      <c r="A18" s="1238" t="s">
        <v>1023</v>
      </c>
      <c r="B18" s="1238"/>
      <c r="C18" s="1238"/>
      <c r="D18" s="32"/>
      <c r="E18" s="285">
        <f>'[1]11'!E18/'[1]1'!$E$19*1000</f>
        <v>114446958.49194515</v>
      </c>
      <c r="F18" s="285">
        <f>'[1]11'!F18/'[1]1'!$E$19*1000</f>
        <v>109583161.46628129</v>
      </c>
      <c r="G18" s="285">
        <f>'[1]11'!G18/'[1]1'!$E$19*1000</f>
        <v>93247508.794795215</v>
      </c>
      <c r="H18" s="285">
        <f>'[1]11'!H18/'[1]1'!$E$19*1000</f>
        <v>3395041.0590333133</v>
      </c>
      <c r="I18" s="285">
        <f>'[1]11'!I18/'[1]1'!$E$19*1000</f>
        <v>1525101.2626764025</v>
      </c>
      <c r="J18" s="285">
        <f>'[1]11'!J18/'[1]1'!$E$19*1000</f>
        <v>60367369.199577861</v>
      </c>
      <c r="K18" s="285">
        <f>'[1]11'!K18/'[1]1'!$E$19*1000</f>
        <v>27959997.273507643</v>
      </c>
      <c r="L18" s="285">
        <f>'[1]11'!L18/'[1]1'!$E$19*1000</f>
        <v>8919640.8999438006</v>
      </c>
      <c r="M18" s="285">
        <f>'[1]11'!M18/'[1]1'!$E$19*1000</f>
        <v>2401064.5057882848</v>
      </c>
      <c r="N18" s="1238" t="s">
        <v>1023</v>
      </c>
      <c r="O18" s="1238"/>
      <c r="P18" s="1238"/>
      <c r="Q18" s="32"/>
      <c r="R18" s="285">
        <f>'[1]11'!R18/'[1]1'!$E$19*1000</f>
        <v>1098867.7090195029</v>
      </c>
      <c r="S18" s="285">
        <f>'[1]11'!S18/'[1]1'!$E$19*1000</f>
        <v>1060278.4518592288</v>
      </c>
      <c r="T18" s="285">
        <f>'[1]11'!T18/'[1]1'!$E$19*1000</f>
        <v>2931895.2690630588</v>
      </c>
      <c r="U18" s="285">
        <f>'[1]11'!U18/'[1]1'!$E$19*1000</f>
        <v>1029199.2207673902</v>
      </c>
      <c r="V18" s="285">
        <f>'[1]11'!V18/'[1]1'!$E$19*1000</f>
        <v>398335.74344633892</v>
      </c>
      <c r="W18" s="285">
        <f>'[1]11'!W18/'[1]1'!$E$19*1000</f>
        <v>7416011.7715422865</v>
      </c>
      <c r="X18" s="285">
        <f>'[1]11'!X18/'[1]1'!$E$19*1000</f>
        <v>4265347.7597170947</v>
      </c>
      <c r="Y18" s="285">
        <f>'[1]11'!Y18/'[1]1'!$E$19*1000</f>
        <v>18602.583078554151</v>
      </c>
      <c r="Z18" s="285">
        <f>'[1]11'!Z18/'[1]1'!$E$19*1000</f>
        <v>3132061.4287466346</v>
      </c>
      <c r="AA18" s="285">
        <f>'[1]11'!AA18/'[1]1'!$E$19*1000</f>
        <v>5709187.877394814</v>
      </c>
      <c r="AB18" s="285">
        <f>'[1]11'!AB18/'[1]1'!$E$19*1000</f>
        <v>845390.85173096182</v>
      </c>
    </row>
    <row r="19" spans="1:31" s="33" customFormat="1" ht="18.75" customHeight="1">
      <c r="A19" s="1238" t="s">
        <v>1024</v>
      </c>
      <c r="B19" s="1238"/>
      <c r="C19" s="1238"/>
      <c r="D19" s="32"/>
      <c r="E19" s="644">
        <v>137147900.06457341</v>
      </c>
      <c r="F19" s="644">
        <v>130989321.04371627</v>
      </c>
      <c r="G19" s="644">
        <v>111291924.9787202</v>
      </c>
      <c r="H19" s="644">
        <v>3455054.3242028197</v>
      </c>
      <c r="I19" s="644">
        <v>2028155.1103764928</v>
      </c>
      <c r="J19" s="644">
        <v>73054826.979995519</v>
      </c>
      <c r="K19" s="644">
        <v>32753888.564145356</v>
      </c>
      <c r="L19" s="644">
        <v>11132294.350281619</v>
      </c>
      <c r="M19" s="644">
        <v>2872868.7127631912</v>
      </c>
      <c r="N19" s="1238" t="s">
        <v>1024</v>
      </c>
      <c r="O19" s="1238"/>
      <c r="P19" s="1238"/>
      <c r="Q19" s="32"/>
      <c r="R19" s="644">
        <v>1429316.4316769636</v>
      </c>
      <c r="S19" s="644">
        <v>1393076.1303157089</v>
      </c>
      <c r="T19" s="644">
        <v>3718742.0342102782</v>
      </c>
      <c r="U19" s="644">
        <v>1287348.0470051584</v>
      </c>
      <c r="V19" s="644">
        <v>430942.9943103047</v>
      </c>
      <c r="W19" s="644">
        <v>8565101.7147146482</v>
      </c>
      <c r="X19" s="644">
        <v>4559328.2581069004</v>
      </c>
      <c r="Y19" s="644">
        <v>21961.493155565771</v>
      </c>
      <c r="Z19" s="644">
        <v>3983811.9634521911</v>
      </c>
      <c r="AA19" s="644">
        <v>7519735.9777127951</v>
      </c>
      <c r="AB19" s="644">
        <v>1361156.9568557751</v>
      </c>
    </row>
    <row r="20" spans="1:31" s="33" customFormat="1" ht="18" customHeight="1">
      <c r="A20" s="1238" t="s">
        <v>1025</v>
      </c>
      <c r="B20" s="1238"/>
      <c r="C20" s="1238"/>
      <c r="D20" s="32"/>
      <c r="E20" s="644">
        <v>141563031.27312219</v>
      </c>
      <c r="F20" s="644">
        <v>135418557.56906894</v>
      </c>
      <c r="G20" s="644">
        <v>116235537.79577959</v>
      </c>
      <c r="H20" s="644">
        <v>2317008.6863031718</v>
      </c>
      <c r="I20" s="644">
        <v>1920600.0515636096</v>
      </c>
      <c r="J20" s="644">
        <v>77532382.107397094</v>
      </c>
      <c r="K20" s="644">
        <v>34465546.950515926</v>
      </c>
      <c r="L20" s="644">
        <v>10949863.740386892</v>
      </c>
      <c r="M20" s="644">
        <v>3012096.6369991056</v>
      </c>
      <c r="N20" s="1238" t="s">
        <v>1025</v>
      </c>
      <c r="O20" s="1238"/>
      <c r="P20" s="1238"/>
      <c r="Q20" s="32"/>
      <c r="R20" s="644">
        <v>1676373.873450367</v>
      </c>
      <c r="S20" s="644">
        <v>1378493.9970936168</v>
      </c>
      <c r="T20" s="644">
        <v>3475223.923718641</v>
      </c>
      <c r="U20" s="644">
        <v>1000138.900472324</v>
      </c>
      <c r="V20" s="644">
        <v>407536.40865282662</v>
      </c>
      <c r="W20" s="644">
        <v>8233156.0329025127</v>
      </c>
      <c r="X20" s="644">
        <v>4828324.219584736</v>
      </c>
      <c r="Y20" s="644">
        <v>30978.969950469778</v>
      </c>
      <c r="Z20" s="644">
        <v>3373852.8433673126</v>
      </c>
      <c r="AA20" s="644">
        <v>7578399.2825483959</v>
      </c>
      <c r="AB20" s="644">
        <v>1433925.578495237</v>
      </c>
    </row>
    <row r="21" spans="1:31" s="33" customFormat="1" ht="18" customHeight="1">
      <c r="A21" s="1238" t="s">
        <v>1026</v>
      </c>
      <c r="B21" s="1238"/>
      <c r="C21" s="1238"/>
      <c r="D21" s="32"/>
      <c r="E21" s="644">
        <v>157044583.47221437</v>
      </c>
      <c r="F21" s="644">
        <v>150244613.1813702</v>
      </c>
      <c r="G21" s="644">
        <v>130006893.41413972</v>
      </c>
      <c r="H21" s="644">
        <v>3403180.6123666922</v>
      </c>
      <c r="I21" s="644">
        <v>2126428.5064143236</v>
      </c>
      <c r="J21" s="644">
        <v>87793081.96749571</v>
      </c>
      <c r="K21" s="644">
        <v>36684202.327863</v>
      </c>
      <c r="L21" s="644">
        <v>11538187.508254867</v>
      </c>
      <c r="M21" s="644">
        <v>3108235.7612018664</v>
      </c>
      <c r="N21" s="1238" t="s">
        <v>1026</v>
      </c>
      <c r="O21" s="1238"/>
      <c r="P21" s="1238"/>
      <c r="Q21" s="32"/>
      <c r="R21" s="644">
        <v>1752223.8296792279</v>
      </c>
      <c r="S21" s="644">
        <v>1448811.6378877412</v>
      </c>
      <c r="T21" s="644">
        <v>3824838.9874192793</v>
      </c>
      <c r="U21" s="644">
        <v>997281.11264588579</v>
      </c>
      <c r="V21" s="644">
        <v>406796.17942085979</v>
      </c>
      <c r="W21" s="644">
        <v>8699532.2589756809</v>
      </c>
      <c r="X21" s="644">
        <v>5148030.4085478839</v>
      </c>
      <c r="Y21" s="644">
        <v>23432.915222230979</v>
      </c>
      <c r="Z21" s="644">
        <v>3528068.9352055662</v>
      </c>
      <c r="AA21" s="644">
        <v>8165791.6577958595</v>
      </c>
      <c r="AB21" s="644">
        <v>1365821.366951748</v>
      </c>
    </row>
    <row r="22" spans="1:31" s="33" customFormat="1" ht="18" customHeight="1">
      <c r="A22" s="1238" t="s">
        <v>1027</v>
      </c>
      <c r="B22" s="1238"/>
      <c r="C22" s="1238"/>
      <c r="D22" s="32"/>
      <c r="E22" s="644">
        <v>158152578.38222393</v>
      </c>
      <c r="F22" s="644">
        <v>150453425.53221205</v>
      </c>
      <c r="G22" s="644">
        <v>130401838.64359072</v>
      </c>
      <c r="H22" s="644">
        <v>3761263.4514207472</v>
      </c>
      <c r="I22" s="644">
        <v>2429551.5259868479</v>
      </c>
      <c r="J22" s="644">
        <v>88877369.184387386</v>
      </c>
      <c r="K22" s="644">
        <v>35333654.481795788</v>
      </c>
      <c r="L22" s="644">
        <v>11261831.476431098</v>
      </c>
      <c r="M22" s="644">
        <v>3074515.3579280037</v>
      </c>
      <c r="N22" s="1238" t="s">
        <v>1027</v>
      </c>
      <c r="O22" s="1238"/>
      <c r="P22" s="1238"/>
      <c r="Q22" s="32"/>
      <c r="R22" s="644">
        <v>1797162.3930725837</v>
      </c>
      <c r="S22" s="644">
        <v>1370394.3338304185</v>
      </c>
      <c r="T22" s="644">
        <v>3783956.98133989</v>
      </c>
      <c r="U22" s="644">
        <v>915583.67381117574</v>
      </c>
      <c r="V22" s="644">
        <v>320218.73644901911</v>
      </c>
      <c r="W22" s="644">
        <v>8789755.4121903684</v>
      </c>
      <c r="X22" s="644">
        <v>4950849.7182957623</v>
      </c>
      <c r="Y22" s="644">
        <v>41271.386123445271</v>
      </c>
      <c r="Z22" s="644">
        <v>3797634.3077711733</v>
      </c>
      <c r="AA22" s="644">
        <v>9024129.8514902294</v>
      </c>
      <c r="AB22" s="644">
        <v>1324977.0014789477</v>
      </c>
    </row>
    <row r="23" spans="1:31" ht="18" customHeight="1">
      <c r="A23" s="1238" t="s">
        <v>65</v>
      </c>
      <c r="B23" s="1238"/>
      <c r="C23" s="1238"/>
      <c r="D23" s="32"/>
      <c r="E23" s="669"/>
      <c r="F23" s="250"/>
      <c r="G23" s="250"/>
      <c r="H23" s="250"/>
      <c r="I23" s="250"/>
      <c r="J23" s="250"/>
      <c r="K23" s="250"/>
      <c r="L23" s="250"/>
      <c r="M23" s="250"/>
      <c r="N23" s="1238" t="s">
        <v>65</v>
      </c>
      <c r="O23" s="1238"/>
      <c r="P23" s="1238"/>
      <c r="Q23" s="32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D23" s="33"/>
      <c r="AE23" s="33"/>
    </row>
    <row r="24" spans="1:31" ht="18" customHeight="1">
      <c r="A24" s="34"/>
      <c r="B24" s="34" t="s">
        <v>66</v>
      </c>
      <c r="C24" s="34"/>
      <c r="D24" s="659"/>
      <c r="E24" s="501">
        <v>227774625.90802431</v>
      </c>
      <c r="F24" s="502">
        <v>217792785.13751879</v>
      </c>
      <c r="G24" s="502">
        <v>189089817.59359568</v>
      </c>
      <c r="H24" s="502">
        <v>5387591.0377707584</v>
      </c>
      <c r="I24" s="502">
        <v>3540736.6556564416</v>
      </c>
      <c r="J24" s="502">
        <v>129408714.58933929</v>
      </c>
      <c r="K24" s="502">
        <v>50752775.310829334</v>
      </c>
      <c r="L24" s="502">
        <v>15914846.824191848</v>
      </c>
      <c r="M24" s="502">
        <v>4473329.8113370016</v>
      </c>
      <c r="N24" s="34"/>
      <c r="O24" s="34" t="s">
        <v>54</v>
      </c>
      <c r="P24" s="34"/>
      <c r="Q24" s="659"/>
      <c r="R24" s="501">
        <v>2611550.7285304461</v>
      </c>
      <c r="S24" s="502">
        <v>1732576.0779656845</v>
      </c>
      <c r="T24" s="502">
        <v>5368286.2684504436</v>
      </c>
      <c r="U24" s="502">
        <v>1262479.5743383304</v>
      </c>
      <c r="V24" s="502">
        <v>466624.36356994085</v>
      </c>
      <c r="W24" s="502">
        <v>12788120.719731487</v>
      </c>
      <c r="X24" s="502">
        <v>7215181.4385150308</v>
      </c>
      <c r="Y24" s="502">
        <v>60081.405363183745</v>
      </c>
      <c r="Z24" s="502">
        <v>5512857.8758532908</v>
      </c>
      <c r="AA24" s="502">
        <v>11910872.813057629</v>
      </c>
      <c r="AB24" s="502">
        <v>1929032.0425528581</v>
      </c>
      <c r="AD24" s="33"/>
      <c r="AE24" s="33"/>
    </row>
    <row r="25" spans="1:31" ht="18" customHeight="1">
      <c r="A25" s="34"/>
      <c r="B25" s="34" t="s">
        <v>27</v>
      </c>
      <c r="C25" s="34"/>
      <c r="D25" s="659"/>
      <c r="E25" s="501">
        <v>5927402.4937258502</v>
      </c>
      <c r="F25" s="502">
        <v>3219234.2893025791</v>
      </c>
      <c r="G25" s="502">
        <v>2083464.8569781375</v>
      </c>
      <c r="H25" s="502">
        <v>205378.33050839676</v>
      </c>
      <c r="I25" s="502">
        <v>0</v>
      </c>
      <c r="J25" s="502">
        <v>257579.87152886626</v>
      </c>
      <c r="K25" s="502">
        <v>1620506.6549408748</v>
      </c>
      <c r="L25" s="502">
        <v>1088242.7226346936</v>
      </c>
      <c r="M25" s="502">
        <v>16076.490173522214</v>
      </c>
      <c r="N25" s="34"/>
      <c r="O25" s="34" t="s">
        <v>27</v>
      </c>
      <c r="P25" s="34"/>
      <c r="Q25" s="659"/>
      <c r="R25" s="501">
        <v>16542.431261298585</v>
      </c>
      <c r="S25" s="502">
        <v>578501.79886637314</v>
      </c>
      <c r="T25" s="502">
        <v>319899.07200694486</v>
      </c>
      <c r="U25" s="502">
        <v>157112.8825984358</v>
      </c>
      <c r="V25" s="502">
        <v>110.04772811921488</v>
      </c>
      <c r="W25" s="502">
        <v>47526.709689746822</v>
      </c>
      <c r="X25" s="502">
        <v>0</v>
      </c>
      <c r="Y25" s="502">
        <v>144.2060275981782</v>
      </c>
      <c r="Z25" s="502">
        <v>47382.503662148643</v>
      </c>
      <c r="AA25" s="502">
        <v>2712408.6268791086</v>
      </c>
      <c r="AB25" s="502">
        <v>4240.4224558406395</v>
      </c>
      <c r="AD25" s="33"/>
      <c r="AE25" s="33"/>
    </row>
    <row r="26" spans="1:31" ht="18" customHeight="1">
      <c r="A26" s="1238" t="s">
        <v>28</v>
      </c>
      <c r="B26" s="1238"/>
      <c r="C26" s="1238"/>
      <c r="D26" s="32"/>
      <c r="E26" s="501"/>
      <c r="F26" s="502"/>
      <c r="G26" s="502"/>
      <c r="H26" s="502"/>
      <c r="I26" s="502"/>
      <c r="J26" s="502"/>
      <c r="K26" s="502"/>
      <c r="L26" s="502"/>
      <c r="M26" s="502"/>
      <c r="N26" s="1238" t="s">
        <v>28</v>
      </c>
      <c r="O26" s="1238"/>
      <c r="P26" s="1238"/>
      <c r="Q26" s="32"/>
      <c r="R26" s="501"/>
      <c r="S26" s="502"/>
      <c r="T26" s="502"/>
      <c r="U26" s="502"/>
      <c r="V26" s="502"/>
      <c r="W26" s="502"/>
      <c r="X26" s="502"/>
      <c r="Y26" s="502"/>
      <c r="Z26" s="502"/>
      <c r="AA26" s="502"/>
      <c r="AB26" s="502"/>
      <c r="AD26" s="33"/>
      <c r="AE26" s="33"/>
    </row>
    <row r="27" spans="1:31" ht="18" customHeight="1">
      <c r="A27" s="34"/>
      <c r="B27" s="102" t="s">
        <v>83</v>
      </c>
      <c r="C27" s="34"/>
      <c r="D27" s="659"/>
      <c r="E27" s="501">
        <v>868691357.68698967</v>
      </c>
      <c r="F27" s="502">
        <v>849255395.013538</v>
      </c>
      <c r="G27" s="502">
        <v>752384667.84256446</v>
      </c>
      <c r="H27" s="502">
        <v>17894857.282557338</v>
      </c>
      <c r="I27" s="502">
        <v>15153228.275386808</v>
      </c>
      <c r="J27" s="502">
        <v>534853298.11237341</v>
      </c>
      <c r="K27" s="502">
        <v>184483284.17224631</v>
      </c>
      <c r="L27" s="502">
        <v>48596986.566812843</v>
      </c>
      <c r="M27" s="502">
        <v>16970739.026838943</v>
      </c>
      <c r="N27" s="34"/>
      <c r="O27" s="34" t="s">
        <v>83</v>
      </c>
      <c r="P27" s="34"/>
      <c r="Q27" s="659"/>
      <c r="R27" s="501">
        <v>8184802.4043885693</v>
      </c>
      <c r="S27" s="502">
        <v>4288671.2724079508</v>
      </c>
      <c r="T27" s="502">
        <v>14652088.3507348</v>
      </c>
      <c r="U27" s="502">
        <v>3243371.9274959848</v>
      </c>
      <c r="V27" s="502">
        <v>1257313.5849466177</v>
      </c>
      <c r="W27" s="502">
        <v>48273740.60416232</v>
      </c>
      <c r="X27" s="502">
        <v>27225083.450403225</v>
      </c>
      <c r="Y27" s="502">
        <v>240967.1546025651</v>
      </c>
      <c r="Z27" s="502">
        <v>20807689.999156564</v>
      </c>
      <c r="AA27" s="502">
        <v>27300660.854835924</v>
      </c>
      <c r="AB27" s="502">
        <v>7864698.1813855702</v>
      </c>
      <c r="AD27" s="33"/>
      <c r="AE27" s="33"/>
    </row>
    <row r="28" spans="1:31" ht="18" customHeight="1">
      <c r="A28" s="34"/>
      <c r="B28" s="102" t="s">
        <v>84</v>
      </c>
      <c r="C28" s="34"/>
      <c r="D28" s="659"/>
      <c r="E28" s="501">
        <v>71733217.808940157</v>
      </c>
      <c r="F28" s="502">
        <v>62379918.694664486</v>
      </c>
      <c r="G28" s="502">
        <v>51402524.825672887</v>
      </c>
      <c r="H28" s="502">
        <v>3906470.2144721416</v>
      </c>
      <c r="I28" s="502">
        <v>267081.368350278</v>
      </c>
      <c r="J28" s="502">
        <v>23980409.57396673</v>
      </c>
      <c r="K28" s="502">
        <v>23248563.668883767</v>
      </c>
      <c r="L28" s="502">
        <v>7979441.0599982683</v>
      </c>
      <c r="M28" s="502">
        <v>643010.26078606653</v>
      </c>
      <c r="N28" s="34"/>
      <c r="O28" s="34" t="s">
        <v>84</v>
      </c>
      <c r="P28" s="34"/>
      <c r="Q28" s="659"/>
      <c r="R28" s="501">
        <v>1004976.3564372766</v>
      </c>
      <c r="S28" s="502">
        <v>1658240.5804651426</v>
      </c>
      <c r="T28" s="502">
        <v>3322787.2755206903</v>
      </c>
      <c r="U28" s="502">
        <v>770307.4918710941</v>
      </c>
      <c r="V28" s="502">
        <v>580119.09491799702</v>
      </c>
      <c r="W28" s="502">
        <v>2997952.8089933037</v>
      </c>
      <c r="X28" s="502">
        <v>486658.34298318141</v>
      </c>
      <c r="Y28" s="502">
        <v>3138.7525065196214</v>
      </c>
      <c r="Z28" s="502">
        <v>2508155.713503602</v>
      </c>
      <c r="AA28" s="502">
        <v>9718494.3531607743</v>
      </c>
      <c r="AB28" s="502">
        <v>365195.23888512619</v>
      </c>
      <c r="AD28" s="33"/>
      <c r="AE28" s="33"/>
    </row>
    <row r="29" spans="1:31" ht="18" customHeight="1">
      <c r="A29" s="34"/>
      <c r="B29" s="102" t="s">
        <v>85</v>
      </c>
      <c r="C29" s="34"/>
      <c r="D29" s="659"/>
      <c r="E29" s="501">
        <v>29429489.766233191</v>
      </c>
      <c r="F29" s="502">
        <v>23080815.519603092</v>
      </c>
      <c r="G29" s="502">
        <v>17539777.150505278</v>
      </c>
      <c r="H29" s="502">
        <v>1117205.9532858266</v>
      </c>
      <c r="I29" s="502">
        <v>107149.2703780731</v>
      </c>
      <c r="J29" s="502">
        <v>7020340.2587983795</v>
      </c>
      <c r="K29" s="502">
        <v>9295081.6680429988</v>
      </c>
      <c r="L29" s="502">
        <v>4519938.1760419859</v>
      </c>
      <c r="M29" s="502">
        <v>570538.59424704791</v>
      </c>
      <c r="N29" s="34"/>
      <c r="O29" s="34" t="s">
        <v>85</v>
      </c>
      <c r="P29" s="34"/>
      <c r="Q29" s="659"/>
      <c r="R29" s="501">
        <v>330716.54870453221</v>
      </c>
      <c r="S29" s="502">
        <v>946484.24751381378</v>
      </c>
      <c r="T29" s="502">
        <v>1940780.313021793</v>
      </c>
      <c r="U29" s="502">
        <v>623224.10281861003</v>
      </c>
      <c r="V29" s="502">
        <v>108194.36973618588</v>
      </c>
      <c r="W29" s="502">
        <v>1021100.193055825</v>
      </c>
      <c r="X29" s="502">
        <v>156416.7242758637</v>
      </c>
      <c r="Y29" s="502">
        <v>4375.6028782437015</v>
      </c>
      <c r="Z29" s="502">
        <v>860307.8659017178</v>
      </c>
      <c r="AA29" s="502">
        <v>6570723.5134085706</v>
      </c>
      <c r="AB29" s="502">
        <v>222049.26677851012</v>
      </c>
      <c r="AD29" s="33"/>
      <c r="AE29" s="33"/>
    </row>
    <row r="30" spans="1:31" ht="18" customHeight="1">
      <c r="A30" s="34"/>
      <c r="B30" s="102" t="s">
        <v>346</v>
      </c>
      <c r="C30" s="34"/>
      <c r="D30" s="659"/>
      <c r="E30" s="501">
        <v>6674982.9793009302</v>
      </c>
      <c r="F30" s="502">
        <v>3553654.0297490694</v>
      </c>
      <c r="G30" s="502">
        <v>2472230.3879675833</v>
      </c>
      <c r="H30" s="502">
        <v>298636.00670773187</v>
      </c>
      <c r="I30" s="502">
        <v>0</v>
      </c>
      <c r="J30" s="502">
        <v>243675.20252550195</v>
      </c>
      <c r="K30" s="502">
        <v>1929919.1787343505</v>
      </c>
      <c r="L30" s="502">
        <v>1028384.2870644801</v>
      </c>
      <c r="M30" s="502">
        <v>19138.994304631105</v>
      </c>
      <c r="N30" s="34"/>
      <c r="O30" s="102" t="s">
        <v>346</v>
      </c>
      <c r="P30" s="34"/>
      <c r="Q30" s="659"/>
      <c r="R30" s="501">
        <v>15458.887281627607</v>
      </c>
      <c r="S30" s="502">
        <v>523668.97629634739</v>
      </c>
      <c r="T30" s="502">
        <v>298432.94704943523</v>
      </c>
      <c r="U30" s="502">
        <v>171593.52862444063</v>
      </c>
      <c r="V30" s="502">
        <v>90.953507998258857</v>
      </c>
      <c r="W30" s="502">
        <v>53039.354717006077</v>
      </c>
      <c r="X30" s="502">
        <v>112.79707862686122</v>
      </c>
      <c r="Y30" s="502">
        <v>119.18505096569922</v>
      </c>
      <c r="Z30" s="502">
        <v>52807.372587413513</v>
      </c>
      <c r="AA30" s="502">
        <v>3124833.622518261</v>
      </c>
      <c r="AB30" s="502">
        <v>3504.6729664013501</v>
      </c>
      <c r="AD30" s="33"/>
      <c r="AE30" s="33"/>
    </row>
    <row r="31" spans="1:31" ht="18" customHeight="1">
      <c r="A31" s="34"/>
      <c r="B31" s="102" t="s">
        <v>345</v>
      </c>
      <c r="C31" s="34"/>
      <c r="D31" s="659"/>
      <c r="E31" s="501">
        <v>506025379.5060606</v>
      </c>
      <c r="F31" s="502">
        <v>480223920.84545457</v>
      </c>
      <c r="G31" s="502">
        <v>368687610.93636364</v>
      </c>
      <c r="H31" s="502">
        <v>13783423.248484848</v>
      </c>
      <c r="I31" s="502">
        <v>6091276.290909091</v>
      </c>
      <c r="J31" s="502">
        <v>249347592.30303031</v>
      </c>
      <c r="K31" s="502">
        <v>99465319.093939394</v>
      </c>
      <c r="L31" s="502">
        <v>64157676.963636361</v>
      </c>
      <c r="M31" s="502">
        <v>13650989.787878787</v>
      </c>
      <c r="N31" s="34"/>
      <c r="O31" s="102" t="s">
        <v>345</v>
      </c>
      <c r="P31" s="34"/>
      <c r="Q31" s="659"/>
      <c r="R31" s="501">
        <v>17493859.639393941</v>
      </c>
      <c r="S31" s="502">
        <v>2773883.4393939395</v>
      </c>
      <c r="T31" s="502">
        <v>24234939.02121212</v>
      </c>
      <c r="U31" s="502">
        <v>3646642.6696969699</v>
      </c>
      <c r="V31" s="502">
        <v>2357362.4060606062</v>
      </c>
      <c r="W31" s="502">
        <v>47378632.945454545</v>
      </c>
      <c r="X31" s="502">
        <v>38050248.490909092</v>
      </c>
      <c r="Y31" s="502">
        <v>171925.24848484847</v>
      </c>
      <c r="Z31" s="502">
        <v>9156459.206060607</v>
      </c>
      <c r="AA31" s="502">
        <v>28209520.218181819</v>
      </c>
      <c r="AB31" s="502">
        <v>2408061.5575757576</v>
      </c>
      <c r="AD31" s="33"/>
      <c r="AE31" s="33"/>
    </row>
    <row r="32" spans="1:31" ht="18" customHeight="1">
      <c r="A32" s="1238" t="s">
        <v>29</v>
      </c>
      <c r="B32" s="1238"/>
      <c r="C32" s="1238"/>
      <c r="D32" s="32"/>
      <c r="E32" s="501"/>
      <c r="F32" s="502"/>
      <c r="G32" s="502"/>
      <c r="H32" s="502"/>
      <c r="I32" s="502"/>
      <c r="J32" s="502"/>
      <c r="K32" s="502"/>
      <c r="L32" s="502"/>
      <c r="M32" s="502"/>
      <c r="N32" s="1238" t="s">
        <v>29</v>
      </c>
      <c r="O32" s="1238"/>
      <c r="P32" s="1238"/>
      <c r="Q32" s="32"/>
      <c r="R32" s="501"/>
      <c r="S32" s="502"/>
      <c r="T32" s="502"/>
      <c r="U32" s="502"/>
      <c r="V32" s="502"/>
      <c r="W32" s="502"/>
      <c r="X32" s="502"/>
      <c r="Y32" s="502"/>
      <c r="Z32" s="502"/>
      <c r="AA32" s="502"/>
      <c r="AB32" s="502"/>
      <c r="AD32" s="33"/>
      <c r="AE32" s="33"/>
    </row>
    <row r="33" spans="1:31" ht="18" customHeight="1">
      <c r="A33" s="1059" t="s">
        <v>67</v>
      </c>
      <c r="B33" s="1059"/>
      <c r="C33" s="35"/>
      <c r="D33" s="32"/>
      <c r="E33" s="501">
        <v>161120973.46622515</v>
      </c>
      <c r="F33" s="502">
        <v>153313192.67433822</v>
      </c>
      <c r="G33" s="502">
        <v>132884109.78064418</v>
      </c>
      <c r="H33" s="502">
        <v>3820120.8200961123</v>
      </c>
      <c r="I33" s="502">
        <v>2480119.5626561539</v>
      </c>
      <c r="J33" s="502">
        <v>90664631.517271116</v>
      </c>
      <c r="K33" s="502">
        <v>35919237.880620852</v>
      </c>
      <c r="L33" s="502">
        <v>11465135.131964698</v>
      </c>
      <c r="M33" s="502">
        <v>3139685.6061311904</v>
      </c>
      <c r="N33" s="1059" t="s">
        <v>67</v>
      </c>
      <c r="O33" s="1059"/>
      <c r="P33" s="35"/>
      <c r="Q33" s="32"/>
      <c r="R33" s="501">
        <v>1836198.0953595908</v>
      </c>
      <c r="S33" s="502">
        <v>1387677.7915504924</v>
      </c>
      <c r="T33" s="502">
        <v>3845669.4383176169</v>
      </c>
      <c r="U33" s="502">
        <v>928584.59025226149</v>
      </c>
      <c r="V33" s="502">
        <v>327319.61035354109</v>
      </c>
      <c r="W33" s="502">
        <v>8963947.7617294826</v>
      </c>
      <c r="X33" s="502">
        <v>5056528.6791313933</v>
      </c>
      <c r="Y33" s="502">
        <v>42186.582129704198</v>
      </c>
      <c r="Z33" s="502">
        <v>3865232.500468397</v>
      </c>
      <c r="AA33" s="502">
        <v>9160711.3872011937</v>
      </c>
      <c r="AB33" s="502">
        <v>1352930.5953148033</v>
      </c>
      <c r="AD33" s="33"/>
      <c r="AE33" s="33"/>
    </row>
    <row r="34" spans="1:31" ht="18" customHeight="1">
      <c r="A34" s="7"/>
      <c r="B34" s="102" t="s">
        <v>30</v>
      </c>
      <c r="C34" s="36"/>
      <c r="D34" s="32"/>
      <c r="E34" s="501">
        <v>329869803.37974077</v>
      </c>
      <c r="F34" s="502">
        <v>316409215.33952993</v>
      </c>
      <c r="G34" s="502">
        <v>278090466.79353625</v>
      </c>
      <c r="H34" s="502">
        <v>8414967.0508525353</v>
      </c>
      <c r="I34" s="502">
        <v>6716863.3356188191</v>
      </c>
      <c r="J34" s="502">
        <v>190911136.02225858</v>
      </c>
      <c r="K34" s="502">
        <v>72047500.38480632</v>
      </c>
      <c r="L34" s="502">
        <v>18793385.26250552</v>
      </c>
      <c r="M34" s="502">
        <v>6407053.1181977345</v>
      </c>
      <c r="N34" s="7"/>
      <c r="O34" s="102" t="s">
        <v>30</v>
      </c>
      <c r="P34" s="36"/>
      <c r="Q34" s="32"/>
      <c r="R34" s="501">
        <v>3498070.437150545</v>
      </c>
      <c r="S34" s="502">
        <v>1588032.6028958987</v>
      </c>
      <c r="T34" s="502">
        <v>5851389.0960199116</v>
      </c>
      <c r="U34" s="502">
        <v>1016899.6900331897</v>
      </c>
      <c r="V34" s="502">
        <v>431940.31820824469</v>
      </c>
      <c r="W34" s="502">
        <v>19525363.283488389</v>
      </c>
      <c r="X34" s="502">
        <v>11507907.691169819</v>
      </c>
      <c r="Y34" s="502">
        <v>33216.683949097998</v>
      </c>
      <c r="Z34" s="502">
        <v>7984238.9083694769</v>
      </c>
      <c r="AA34" s="502">
        <v>16659209.217428163</v>
      </c>
      <c r="AB34" s="502">
        <v>3198621.1772178393</v>
      </c>
      <c r="AD34" s="33"/>
      <c r="AE34" s="33"/>
    </row>
    <row r="35" spans="1:31" ht="18" customHeight="1">
      <c r="A35" s="42"/>
      <c r="B35" s="42" t="s">
        <v>898</v>
      </c>
      <c r="C35" s="660"/>
      <c r="D35" s="659"/>
      <c r="E35" s="501">
        <v>155478944.22673398</v>
      </c>
      <c r="F35" s="502">
        <v>140059364.81054303</v>
      </c>
      <c r="G35" s="502">
        <v>119721750.7690115</v>
      </c>
      <c r="H35" s="502">
        <v>5164630.8613723349</v>
      </c>
      <c r="I35" s="502">
        <v>2469065.5423514722</v>
      </c>
      <c r="J35" s="502">
        <v>63663608.511999637</v>
      </c>
      <c r="K35" s="502">
        <v>48424445.853288069</v>
      </c>
      <c r="L35" s="502">
        <v>12795573.897777861</v>
      </c>
      <c r="M35" s="502">
        <v>3892333.1335166898</v>
      </c>
      <c r="N35" s="42"/>
      <c r="O35" s="42" t="s">
        <v>898</v>
      </c>
      <c r="P35" s="660"/>
      <c r="Q35" s="659"/>
      <c r="R35" s="501">
        <v>2120968.4763757112</v>
      </c>
      <c r="S35" s="502">
        <v>1486128.3934492741</v>
      </c>
      <c r="T35" s="502">
        <v>4418840.2551218672</v>
      </c>
      <c r="U35" s="502">
        <v>765780.23910070921</v>
      </c>
      <c r="V35" s="502">
        <v>111523.40021361114</v>
      </c>
      <c r="W35" s="502">
        <v>7542040.1437536255</v>
      </c>
      <c r="X35" s="502">
        <v>4065286.8977128831</v>
      </c>
      <c r="Y35" s="502">
        <v>51782.559508619459</v>
      </c>
      <c r="Z35" s="502">
        <v>3424970.6865321249</v>
      </c>
      <c r="AA35" s="502">
        <v>16441127.74131084</v>
      </c>
      <c r="AB35" s="502">
        <v>1021548.3251198902</v>
      </c>
      <c r="AD35" s="33"/>
      <c r="AE35" s="33"/>
    </row>
    <row r="36" spans="1:31" ht="18" customHeight="1">
      <c r="A36" s="42"/>
      <c r="B36" s="42" t="s">
        <v>899</v>
      </c>
      <c r="C36" s="660"/>
      <c r="D36" s="659"/>
      <c r="E36" s="501">
        <v>1113065817.9753518</v>
      </c>
      <c r="F36" s="502">
        <v>1086338143.3412664</v>
      </c>
      <c r="G36" s="502">
        <v>957666444.78839457</v>
      </c>
      <c r="H36" s="502">
        <v>22214118.569734991</v>
      </c>
      <c r="I36" s="502">
        <v>27033702.90271084</v>
      </c>
      <c r="J36" s="502">
        <v>695269175.8658402</v>
      </c>
      <c r="K36" s="502">
        <v>213149447.45010892</v>
      </c>
      <c r="L36" s="502">
        <v>54418490.905872628</v>
      </c>
      <c r="M36" s="502">
        <v>20920097.342409849</v>
      </c>
      <c r="N36" s="42"/>
      <c r="O36" s="42" t="s">
        <v>899</v>
      </c>
      <c r="P36" s="660"/>
      <c r="Q36" s="659"/>
      <c r="R36" s="501">
        <v>11033125.758922594</v>
      </c>
      <c r="S36" s="502">
        <v>2353372.0615334241</v>
      </c>
      <c r="T36" s="502">
        <v>16481777.013067441</v>
      </c>
      <c r="U36" s="502">
        <v>2517880.2377580022</v>
      </c>
      <c r="V36" s="502">
        <v>1112238.4921813132</v>
      </c>
      <c r="W36" s="502">
        <v>74253207.646999046</v>
      </c>
      <c r="X36" s="502">
        <v>46670386.838011764</v>
      </c>
      <c r="Y36" s="502">
        <v>68717.524689725673</v>
      </c>
      <c r="Z36" s="502">
        <v>27514103.284297567</v>
      </c>
      <c r="AA36" s="502">
        <v>39460116.39637775</v>
      </c>
      <c r="AB36" s="502">
        <v>12732441.762292758</v>
      </c>
      <c r="AD36" s="33"/>
      <c r="AE36" s="33"/>
    </row>
    <row r="37" spans="1:31" ht="18" customHeight="1">
      <c r="A37" s="42"/>
      <c r="B37" s="42" t="s">
        <v>900</v>
      </c>
      <c r="C37" s="660"/>
      <c r="D37" s="659"/>
      <c r="E37" s="501">
        <v>127766780.03113925</v>
      </c>
      <c r="F37" s="502">
        <v>118240223.64134629</v>
      </c>
      <c r="G37" s="502">
        <v>106643073.27409746</v>
      </c>
      <c r="H37" s="502">
        <v>3349279.4359120452</v>
      </c>
      <c r="I37" s="502">
        <v>1069621.4836186303</v>
      </c>
      <c r="J37" s="502">
        <v>69952664.446296602</v>
      </c>
      <c r="K37" s="502">
        <v>32271507.908270206</v>
      </c>
      <c r="L37" s="502">
        <v>8334901.7945025982</v>
      </c>
      <c r="M37" s="502">
        <v>1765876.5098735308</v>
      </c>
      <c r="N37" s="42"/>
      <c r="O37" s="42" t="s">
        <v>900</v>
      </c>
      <c r="P37" s="660"/>
      <c r="Q37" s="659"/>
      <c r="R37" s="501">
        <v>1382284.2567859478</v>
      </c>
      <c r="S37" s="502">
        <v>1753314.2469874541</v>
      </c>
      <c r="T37" s="502">
        <v>2430732.7184772487</v>
      </c>
      <c r="U37" s="502">
        <v>483066.8842026472</v>
      </c>
      <c r="V37" s="502">
        <v>519627.17817577004</v>
      </c>
      <c r="W37" s="502">
        <v>3262248.5727462973</v>
      </c>
      <c r="X37" s="502">
        <v>767413.0786689911</v>
      </c>
      <c r="Y37" s="502">
        <v>10092.791942636346</v>
      </c>
      <c r="Z37" s="502">
        <v>2484742.7021346674</v>
      </c>
      <c r="AA37" s="502">
        <v>9951588.3626776896</v>
      </c>
      <c r="AB37" s="502">
        <v>425031.9728847252</v>
      </c>
      <c r="AD37" s="33"/>
      <c r="AE37" s="33"/>
    </row>
    <row r="38" spans="1:31" ht="18" customHeight="1">
      <c r="A38" s="42"/>
      <c r="B38" s="42" t="s">
        <v>31</v>
      </c>
      <c r="C38" s="660"/>
      <c r="D38" s="659"/>
      <c r="E38" s="501">
        <v>70468609.876186937</v>
      </c>
      <c r="F38" s="502">
        <v>66948584.248492695</v>
      </c>
      <c r="G38" s="502">
        <v>57830360.796609461</v>
      </c>
      <c r="H38" s="502">
        <v>5546494.7276954548</v>
      </c>
      <c r="I38" s="502">
        <v>46488.918107683552</v>
      </c>
      <c r="J38" s="502">
        <v>33206467.253209315</v>
      </c>
      <c r="K38" s="502">
        <v>19030909.897597</v>
      </c>
      <c r="L38" s="502">
        <v>5859058.1767402403</v>
      </c>
      <c r="M38" s="502">
        <v>1600718.5086225446</v>
      </c>
      <c r="N38" s="42"/>
      <c r="O38" s="42" t="s">
        <v>31</v>
      </c>
      <c r="P38" s="660"/>
      <c r="Q38" s="659"/>
      <c r="R38" s="501">
        <v>801045.67770219513</v>
      </c>
      <c r="S38" s="502">
        <v>892656.47684564895</v>
      </c>
      <c r="T38" s="502">
        <v>1847604.4583379263</v>
      </c>
      <c r="U38" s="502">
        <v>561833.23717210838</v>
      </c>
      <c r="V38" s="502">
        <v>155199.81805981888</v>
      </c>
      <c r="W38" s="502">
        <v>3259165.275142963</v>
      </c>
      <c r="X38" s="502">
        <v>1028215.2653480442</v>
      </c>
      <c r="Y38" s="502">
        <v>2626.4228739591426</v>
      </c>
      <c r="Z38" s="502">
        <v>2228323.5869209599</v>
      </c>
      <c r="AA38" s="502">
        <v>3936587.9233932425</v>
      </c>
      <c r="AB38" s="502">
        <v>416562.29569891596</v>
      </c>
      <c r="AD38" s="33"/>
      <c r="AE38" s="33"/>
    </row>
    <row r="39" spans="1:31" ht="18" customHeight="1">
      <c r="A39" s="42"/>
      <c r="B39" s="102" t="s">
        <v>32</v>
      </c>
      <c r="C39" s="660"/>
      <c r="D39" s="659"/>
      <c r="E39" s="501">
        <v>77944748.348765001</v>
      </c>
      <c r="F39" s="502">
        <v>73495096.625649348</v>
      </c>
      <c r="G39" s="502">
        <v>63037027.484008804</v>
      </c>
      <c r="H39" s="502">
        <v>1070685.4078931261</v>
      </c>
      <c r="I39" s="502">
        <v>566153.55365261075</v>
      </c>
      <c r="J39" s="502">
        <v>41994369.433891848</v>
      </c>
      <c r="K39" s="502">
        <v>19405819.088571247</v>
      </c>
      <c r="L39" s="502">
        <v>7463911.4986545118</v>
      </c>
      <c r="M39" s="502">
        <v>1468774.3932634196</v>
      </c>
      <c r="N39" s="42"/>
      <c r="O39" s="102" t="s">
        <v>32</v>
      </c>
      <c r="P39" s="660"/>
      <c r="Q39" s="659"/>
      <c r="R39" s="501">
        <v>891830.66314352397</v>
      </c>
      <c r="S39" s="502">
        <v>1249824.3430245193</v>
      </c>
      <c r="T39" s="502">
        <v>2397965.7447368908</v>
      </c>
      <c r="U39" s="502">
        <v>1085531.0007147442</v>
      </c>
      <c r="V39" s="502">
        <v>369985.3537714096</v>
      </c>
      <c r="W39" s="502">
        <v>2994157.6429860359</v>
      </c>
      <c r="X39" s="502">
        <v>1185209.100385929</v>
      </c>
      <c r="Y39" s="502">
        <v>88822.202057244343</v>
      </c>
      <c r="Z39" s="502">
        <v>1720126.3405428629</v>
      </c>
      <c r="AA39" s="502">
        <v>4958369.4230600363</v>
      </c>
      <c r="AB39" s="502">
        <v>508717.69994439208</v>
      </c>
      <c r="AD39" s="33"/>
      <c r="AE39" s="33"/>
    </row>
    <row r="40" spans="1:31" ht="18" customHeight="1">
      <c r="A40" s="42"/>
      <c r="B40" s="42" t="s">
        <v>901</v>
      </c>
      <c r="C40" s="660"/>
      <c r="D40" s="659"/>
      <c r="E40" s="501">
        <v>133471612.18861786</v>
      </c>
      <c r="F40" s="502">
        <v>127243234.91484591</v>
      </c>
      <c r="G40" s="502">
        <v>111200476.81463738</v>
      </c>
      <c r="H40" s="502">
        <v>1440760.7951681348</v>
      </c>
      <c r="I40" s="502">
        <v>1087983.874643865</v>
      </c>
      <c r="J40" s="502">
        <v>77240143.552718773</v>
      </c>
      <c r="K40" s="502">
        <v>31431588.592106573</v>
      </c>
      <c r="L40" s="502">
        <v>11025811.519113306</v>
      </c>
      <c r="M40" s="502">
        <v>2695912.9414042626</v>
      </c>
      <c r="N40" s="42"/>
      <c r="O40" s="42" t="s">
        <v>901</v>
      </c>
      <c r="P40" s="660"/>
      <c r="Q40" s="659"/>
      <c r="R40" s="501">
        <v>1682689.3746357295</v>
      </c>
      <c r="S40" s="502">
        <v>1420519.7377517312</v>
      </c>
      <c r="T40" s="502">
        <v>2883524.6533872178</v>
      </c>
      <c r="U40" s="502">
        <v>1751072.4022066607</v>
      </c>
      <c r="V40" s="502">
        <v>592092.40972769784</v>
      </c>
      <c r="W40" s="502">
        <v>5016946.5810952634</v>
      </c>
      <c r="X40" s="502">
        <v>2203669.8430792652</v>
      </c>
      <c r="Y40" s="502">
        <v>187599.35535362846</v>
      </c>
      <c r="Z40" s="502">
        <v>2625677.3826623699</v>
      </c>
      <c r="AA40" s="502">
        <v>7147675.6302219639</v>
      </c>
      <c r="AB40" s="502">
        <v>919298.35645010893</v>
      </c>
      <c r="AD40" s="33"/>
      <c r="AE40" s="33"/>
    </row>
    <row r="41" spans="1:31" ht="18" customHeight="1">
      <c r="A41" s="42"/>
      <c r="B41" s="42" t="s">
        <v>902</v>
      </c>
      <c r="C41" s="660"/>
      <c r="D41" s="659"/>
      <c r="E41" s="501">
        <v>28492222.044905033</v>
      </c>
      <c r="F41" s="502">
        <v>25626712.951109685</v>
      </c>
      <c r="G41" s="502">
        <v>20142398.10647019</v>
      </c>
      <c r="H41" s="502">
        <v>741094.25942827598</v>
      </c>
      <c r="I41" s="502">
        <v>101408.63758100836</v>
      </c>
      <c r="J41" s="502">
        <v>10604291.709743178</v>
      </c>
      <c r="K41" s="502">
        <v>8695603.499717731</v>
      </c>
      <c r="L41" s="502">
        <v>4291664.0084759938</v>
      </c>
      <c r="M41" s="502">
        <v>375878.14208237332</v>
      </c>
      <c r="N41" s="42"/>
      <c r="O41" s="42" t="s">
        <v>902</v>
      </c>
      <c r="P41" s="660"/>
      <c r="Q41" s="659"/>
      <c r="R41" s="501">
        <v>187487.60235940301</v>
      </c>
      <c r="S41" s="502">
        <v>1097802.0980434071</v>
      </c>
      <c r="T41" s="502">
        <v>1965524.3453566232</v>
      </c>
      <c r="U41" s="502">
        <v>492796.21636762773</v>
      </c>
      <c r="V41" s="502">
        <v>172175.60426655912</v>
      </c>
      <c r="W41" s="502">
        <v>1192650.8361634922</v>
      </c>
      <c r="X41" s="502">
        <v>278162.43532031466</v>
      </c>
      <c r="Y41" s="502">
        <v>850.73322554104448</v>
      </c>
      <c r="Z41" s="502">
        <v>913637.66761763638</v>
      </c>
      <c r="AA41" s="502">
        <v>3008561.4326585741</v>
      </c>
      <c r="AB41" s="502">
        <v>143052.33886321672</v>
      </c>
      <c r="AD41" s="33"/>
      <c r="AE41" s="33"/>
    </row>
    <row r="42" spans="1:31" ht="18" customHeight="1">
      <c r="A42" s="42"/>
      <c r="B42" s="102" t="s">
        <v>33</v>
      </c>
      <c r="C42" s="660"/>
      <c r="D42" s="659"/>
      <c r="E42" s="501">
        <v>88493799.152429894</v>
      </c>
      <c r="F42" s="502">
        <v>82387370.246075496</v>
      </c>
      <c r="G42" s="502">
        <v>68329103.935413882</v>
      </c>
      <c r="H42" s="502">
        <v>2238014.1602623258</v>
      </c>
      <c r="I42" s="502">
        <v>277398.17889303731</v>
      </c>
      <c r="J42" s="502">
        <v>46865096.112143755</v>
      </c>
      <c r="K42" s="502">
        <v>18948595.484114766</v>
      </c>
      <c r="L42" s="502">
        <v>8963541.9431313649</v>
      </c>
      <c r="M42" s="502">
        <v>1793694.4019002931</v>
      </c>
      <c r="N42" s="42"/>
      <c r="O42" s="102" t="s">
        <v>33</v>
      </c>
      <c r="P42" s="660"/>
      <c r="Q42" s="659"/>
      <c r="R42" s="501">
        <v>1300525.2883496797</v>
      </c>
      <c r="S42" s="502">
        <v>1423637.4857342022</v>
      </c>
      <c r="T42" s="502">
        <v>3506201.20902219</v>
      </c>
      <c r="U42" s="502">
        <v>762263.24093458359</v>
      </c>
      <c r="V42" s="502">
        <v>177220.3171904156</v>
      </c>
      <c r="W42" s="502">
        <v>5094724.3675302286</v>
      </c>
      <c r="X42" s="502">
        <v>2911931.1205369718</v>
      </c>
      <c r="Y42" s="502">
        <v>11880.918575161404</v>
      </c>
      <c r="Z42" s="502">
        <v>2170912.3284180942</v>
      </c>
      <c r="AA42" s="502">
        <v>6569559.7939846572</v>
      </c>
      <c r="AB42" s="502">
        <v>463130.88763024897</v>
      </c>
      <c r="AD42" s="33"/>
      <c r="AE42" s="33"/>
    </row>
    <row r="43" spans="1:31" ht="18" customHeight="1">
      <c r="A43" s="42"/>
      <c r="B43" s="42" t="s">
        <v>903</v>
      </c>
      <c r="C43" s="35"/>
      <c r="D43" s="32"/>
      <c r="E43" s="501">
        <v>59100810.945812464</v>
      </c>
      <c r="F43" s="502">
        <v>55094212.472879879</v>
      </c>
      <c r="G43" s="502">
        <v>46438883.035470575</v>
      </c>
      <c r="H43" s="502">
        <v>1431664.0774340809</v>
      </c>
      <c r="I43" s="502">
        <v>196465.21121570608</v>
      </c>
      <c r="J43" s="502">
        <v>30654273.055567518</v>
      </c>
      <c r="K43" s="502">
        <v>14156480.691253288</v>
      </c>
      <c r="L43" s="502">
        <v>6719399.8224463919</v>
      </c>
      <c r="M43" s="502">
        <v>1103224.0608100509</v>
      </c>
      <c r="N43" s="42"/>
      <c r="O43" s="42" t="s">
        <v>903</v>
      </c>
      <c r="P43" s="35"/>
      <c r="Q43" s="32"/>
      <c r="R43" s="501">
        <v>377811.8536508549</v>
      </c>
      <c r="S43" s="502">
        <v>947172.21061200614</v>
      </c>
      <c r="T43" s="502">
        <v>3629393.3231384959</v>
      </c>
      <c r="U43" s="502">
        <v>418434.67361781554</v>
      </c>
      <c r="V43" s="502">
        <v>243363.70061716798</v>
      </c>
      <c r="W43" s="502">
        <v>1935929.6149628875</v>
      </c>
      <c r="X43" s="502">
        <v>628578.97108653362</v>
      </c>
      <c r="Y43" s="502">
        <v>4563.1894691118705</v>
      </c>
      <c r="Z43" s="502">
        <v>1302787.4544072424</v>
      </c>
      <c r="AA43" s="502">
        <v>4371837.820404835</v>
      </c>
      <c r="AB43" s="502">
        <v>365239.34747222404</v>
      </c>
      <c r="AD43" s="33"/>
      <c r="AE43" s="33"/>
    </row>
    <row r="44" spans="1:31" ht="18" customHeight="1">
      <c r="A44" s="42"/>
      <c r="B44" s="42" t="s">
        <v>904</v>
      </c>
      <c r="C44" s="35"/>
      <c r="D44" s="32"/>
      <c r="E44" s="501">
        <v>146183410.59449691</v>
      </c>
      <c r="F44" s="502">
        <v>136979684.49031994</v>
      </c>
      <c r="G44" s="502">
        <v>115651401.95111425</v>
      </c>
      <c r="H44" s="502">
        <v>1801406.5136232313</v>
      </c>
      <c r="I44" s="502">
        <v>347435.21955181204</v>
      </c>
      <c r="J44" s="502">
        <v>85897355.597034872</v>
      </c>
      <c r="K44" s="502">
        <v>27605204.620904341</v>
      </c>
      <c r="L44" s="502">
        <v>13218900.156333122</v>
      </c>
      <c r="M44" s="502">
        <v>2888457.5493857306</v>
      </c>
      <c r="N44" s="42"/>
      <c r="O44" s="42" t="s">
        <v>904</v>
      </c>
      <c r="P44" s="35"/>
      <c r="Q44" s="32"/>
      <c r="R44" s="501">
        <v>2629845.7606729567</v>
      </c>
      <c r="S44" s="502">
        <v>1931243.1080610985</v>
      </c>
      <c r="T44" s="502">
        <v>4368322.3199291443</v>
      </c>
      <c r="U44" s="502">
        <v>1204012.0457707094</v>
      </c>
      <c r="V44" s="502">
        <v>197019.37251348878</v>
      </c>
      <c r="W44" s="502">
        <v>8109382.3828725666</v>
      </c>
      <c r="X44" s="502">
        <v>4595072.0054792464</v>
      </c>
      <c r="Y44" s="502">
        <v>8247.6208966481081</v>
      </c>
      <c r="Z44" s="502">
        <v>3506062.7564966688</v>
      </c>
      <c r="AA44" s="502">
        <v>10045558.774678415</v>
      </c>
      <c r="AB44" s="502">
        <v>841832.67050155229</v>
      </c>
      <c r="AD44" s="33"/>
      <c r="AE44" s="33"/>
    </row>
    <row r="45" spans="1:31" ht="18" customHeight="1">
      <c r="A45" s="42"/>
      <c r="B45" s="42" t="s">
        <v>34</v>
      </c>
      <c r="C45" s="35"/>
      <c r="D45" s="32"/>
      <c r="E45" s="501">
        <v>42576993.786923423</v>
      </c>
      <c r="F45" s="502">
        <v>38503722.791876003</v>
      </c>
      <c r="G45" s="502">
        <v>28825029.485624894</v>
      </c>
      <c r="H45" s="502">
        <v>3437489.123068349</v>
      </c>
      <c r="I45" s="502">
        <v>259125.00686430457</v>
      </c>
      <c r="J45" s="502">
        <v>12753892.316064902</v>
      </c>
      <c r="K45" s="502">
        <v>12374523.039627347</v>
      </c>
      <c r="L45" s="502">
        <v>5639540.5308553092</v>
      </c>
      <c r="M45" s="502">
        <v>1032220.4573654131</v>
      </c>
      <c r="N45" s="42"/>
      <c r="O45" s="42" t="s">
        <v>34</v>
      </c>
      <c r="P45" s="35"/>
      <c r="Q45" s="32"/>
      <c r="R45" s="501">
        <v>445718.48359364818</v>
      </c>
      <c r="S45" s="502">
        <v>1200015.4086403993</v>
      </c>
      <c r="T45" s="502">
        <v>2354245.7283596885</v>
      </c>
      <c r="U45" s="502">
        <v>509006.80990043783</v>
      </c>
      <c r="V45" s="502">
        <v>98333.642995722563</v>
      </c>
      <c r="W45" s="502">
        <v>4039152.7753957976</v>
      </c>
      <c r="X45" s="502">
        <v>2752987.2087279526</v>
      </c>
      <c r="Y45" s="502">
        <v>22365.665631759341</v>
      </c>
      <c r="Z45" s="502">
        <v>1263799.9010360858</v>
      </c>
      <c r="AA45" s="502">
        <v>4156263.5279016537</v>
      </c>
      <c r="AB45" s="502">
        <v>82992.532854241916</v>
      </c>
      <c r="AD45" s="33"/>
      <c r="AE45" s="33"/>
    </row>
    <row r="46" spans="1:31" ht="18" customHeight="1">
      <c r="A46" s="42"/>
      <c r="B46" s="102" t="s">
        <v>35</v>
      </c>
      <c r="C46" s="35"/>
      <c r="D46" s="32"/>
      <c r="E46" s="501">
        <v>21220693.22613667</v>
      </c>
      <c r="F46" s="502">
        <v>19152617.683252528</v>
      </c>
      <c r="G46" s="502">
        <v>14744362.286110457</v>
      </c>
      <c r="H46" s="502">
        <v>549747.594931892</v>
      </c>
      <c r="I46" s="502">
        <v>285322.6918898024</v>
      </c>
      <c r="J46" s="502">
        <v>7050518.2890785998</v>
      </c>
      <c r="K46" s="502">
        <v>6858773.710210165</v>
      </c>
      <c r="L46" s="502">
        <v>3687162.4705219739</v>
      </c>
      <c r="M46" s="502">
        <v>428385.64917438274</v>
      </c>
      <c r="N46" s="42"/>
      <c r="O46" s="102" t="s">
        <v>35</v>
      </c>
      <c r="P46" s="35"/>
      <c r="Q46" s="32"/>
      <c r="R46" s="501">
        <v>104225.72804400059</v>
      </c>
      <c r="S46" s="502">
        <v>689339.89608380431</v>
      </c>
      <c r="T46" s="502">
        <v>1742225.982040114</v>
      </c>
      <c r="U46" s="502">
        <v>407504.08397502371</v>
      </c>
      <c r="V46" s="502">
        <v>315481.13120464899</v>
      </c>
      <c r="W46" s="502">
        <v>721092.92662009795</v>
      </c>
      <c r="X46" s="502">
        <v>44707.413473453431</v>
      </c>
      <c r="Y46" s="502">
        <v>893.83314224162814</v>
      </c>
      <c r="Z46" s="502">
        <v>675491.68000440311</v>
      </c>
      <c r="AA46" s="502">
        <v>2085608.1183818737</v>
      </c>
      <c r="AB46" s="502">
        <v>17532.575497735419</v>
      </c>
      <c r="AD46" s="33"/>
      <c r="AE46" s="33"/>
    </row>
    <row r="47" spans="1:31" ht="18" customHeight="1">
      <c r="A47" s="1059" t="s">
        <v>36</v>
      </c>
      <c r="B47" s="1059"/>
      <c r="C47" s="35"/>
      <c r="D47" s="32"/>
      <c r="E47" s="501">
        <v>24290783.924072478</v>
      </c>
      <c r="F47" s="502">
        <v>21490281.966615845</v>
      </c>
      <c r="G47" s="502">
        <v>18462134.077799562</v>
      </c>
      <c r="H47" s="502">
        <v>1107050.3952027296</v>
      </c>
      <c r="I47" s="502">
        <v>149151.53231269587</v>
      </c>
      <c r="J47" s="502">
        <v>8279559.1634986978</v>
      </c>
      <c r="K47" s="502">
        <v>8926372.9867854323</v>
      </c>
      <c r="L47" s="502">
        <v>2093714.9085563354</v>
      </c>
      <c r="M47" s="502">
        <v>135618.70741799992</v>
      </c>
      <c r="N47" s="1059" t="s">
        <v>36</v>
      </c>
      <c r="O47" s="1059"/>
      <c r="P47" s="35"/>
      <c r="Q47" s="32"/>
      <c r="R47" s="501">
        <v>36820.85894320433</v>
      </c>
      <c r="S47" s="502">
        <v>590985.05730913021</v>
      </c>
      <c r="T47" s="502">
        <v>1000991.7770165405</v>
      </c>
      <c r="U47" s="502">
        <v>329298.50786946074</v>
      </c>
      <c r="V47" s="502">
        <v>0</v>
      </c>
      <c r="W47" s="502">
        <v>934432.98025994608</v>
      </c>
      <c r="X47" s="502">
        <v>185185.13066229448</v>
      </c>
      <c r="Y47" s="502">
        <v>0</v>
      </c>
      <c r="Z47" s="502">
        <v>749247.84959765151</v>
      </c>
      <c r="AA47" s="502">
        <v>2864892.6398873888</v>
      </c>
      <c r="AB47" s="502">
        <v>64390.682430746143</v>
      </c>
      <c r="AD47" s="33"/>
      <c r="AE47" s="33"/>
    </row>
    <row r="48" spans="1:31" ht="18" customHeight="1">
      <c r="A48" s="1045" t="s">
        <v>166</v>
      </c>
      <c r="B48" s="1045"/>
      <c r="C48" s="1045"/>
      <c r="D48" s="659"/>
      <c r="E48" s="501"/>
      <c r="F48" s="502"/>
      <c r="G48" s="502"/>
      <c r="H48" s="502"/>
      <c r="I48" s="502"/>
      <c r="J48" s="502"/>
      <c r="K48" s="502"/>
      <c r="L48" s="502"/>
      <c r="M48" s="502"/>
      <c r="N48" s="1045" t="s">
        <v>166</v>
      </c>
      <c r="O48" s="1045"/>
      <c r="P48" s="1045"/>
      <c r="Q48" s="659"/>
      <c r="R48" s="501"/>
      <c r="S48" s="502"/>
      <c r="T48" s="502"/>
      <c r="U48" s="502"/>
      <c r="V48" s="502"/>
      <c r="W48" s="502"/>
      <c r="X48" s="502"/>
      <c r="Y48" s="502"/>
      <c r="Z48" s="502"/>
      <c r="AA48" s="502"/>
      <c r="AB48" s="502"/>
      <c r="AD48" s="33"/>
      <c r="AE48" s="33"/>
    </row>
    <row r="49" spans="1:31" ht="18" customHeight="1">
      <c r="A49" s="106"/>
      <c r="B49" s="102" t="s">
        <v>37</v>
      </c>
      <c r="C49" s="106"/>
      <c r="D49" s="659"/>
      <c r="E49" s="501">
        <v>225306059.14744389</v>
      </c>
      <c r="F49" s="502">
        <v>216194803.46423164</v>
      </c>
      <c r="G49" s="502">
        <v>188308615.95699912</v>
      </c>
      <c r="H49" s="502">
        <v>3610739.4676466081</v>
      </c>
      <c r="I49" s="502">
        <v>2218801.9266565852</v>
      </c>
      <c r="J49" s="502">
        <v>139160094.09123367</v>
      </c>
      <c r="K49" s="502">
        <v>43318980.471462198</v>
      </c>
      <c r="L49" s="502">
        <v>15351402.439495569</v>
      </c>
      <c r="M49" s="502">
        <v>3307357.1332419869</v>
      </c>
      <c r="N49" s="1059" t="s">
        <v>37</v>
      </c>
      <c r="O49" s="1059" t="s">
        <v>37</v>
      </c>
      <c r="P49" s="106"/>
      <c r="Q49" s="659"/>
      <c r="R49" s="501">
        <v>1997245.5700046837</v>
      </c>
      <c r="S49" s="502">
        <v>2113172.4088655091</v>
      </c>
      <c r="T49" s="502">
        <v>6176373.8540827138</v>
      </c>
      <c r="U49" s="502">
        <v>1443894.7536885513</v>
      </c>
      <c r="V49" s="502">
        <v>313358.71961213823</v>
      </c>
      <c r="W49" s="502">
        <v>12534785.067736534</v>
      </c>
      <c r="X49" s="502">
        <v>7554078.8797130492</v>
      </c>
      <c r="Y49" s="502">
        <v>28532.265738970353</v>
      </c>
      <c r="Z49" s="502">
        <v>4952173.9222845184</v>
      </c>
      <c r="AA49" s="502">
        <v>10625111.345645355</v>
      </c>
      <c r="AB49" s="502">
        <v>1513855.6624326801</v>
      </c>
      <c r="AD49" s="33"/>
      <c r="AE49" s="33"/>
    </row>
    <row r="50" spans="1:31" ht="18" customHeight="1">
      <c r="A50" s="102"/>
      <c r="B50" s="670" t="s">
        <v>38</v>
      </c>
      <c r="C50" s="102"/>
      <c r="D50" s="659"/>
      <c r="E50" s="501">
        <v>88895117.193235397</v>
      </c>
      <c r="F50" s="502">
        <v>81578339.059403211</v>
      </c>
      <c r="G50" s="502">
        <v>65570159.669037692</v>
      </c>
      <c r="H50" s="502">
        <v>2653776.4027306321</v>
      </c>
      <c r="I50" s="502">
        <v>148371.92066830461</v>
      </c>
      <c r="J50" s="502">
        <v>43072730.23412919</v>
      </c>
      <c r="K50" s="502">
        <v>19695281.111509535</v>
      </c>
      <c r="L50" s="502">
        <v>10249402.828780398</v>
      </c>
      <c r="M50" s="502">
        <v>1217683.9900402608</v>
      </c>
      <c r="N50" s="102"/>
      <c r="O50" s="102" t="s">
        <v>38</v>
      </c>
      <c r="P50" s="102"/>
      <c r="Q50" s="659"/>
      <c r="R50" s="501">
        <v>767486.92754455539</v>
      </c>
      <c r="S50" s="502">
        <v>2091968.1377007088</v>
      </c>
      <c r="T50" s="502">
        <v>5035168.8910231907</v>
      </c>
      <c r="U50" s="502">
        <v>906290.0333291468</v>
      </c>
      <c r="V50" s="502">
        <v>230804.84914253157</v>
      </c>
      <c r="W50" s="502">
        <v>5758776.5615851823</v>
      </c>
      <c r="X50" s="502">
        <v>1934792.0901633268</v>
      </c>
      <c r="Y50" s="502">
        <v>23011.313278243546</v>
      </c>
      <c r="Z50" s="502">
        <v>3800973.1581436093</v>
      </c>
      <c r="AA50" s="502">
        <v>7622206.0869257143</v>
      </c>
      <c r="AB50" s="502">
        <v>305427.95309351856</v>
      </c>
      <c r="AD50" s="33"/>
      <c r="AE50" s="33"/>
    </row>
    <row r="51" spans="1:31" ht="18" customHeight="1">
      <c r="A51" s="102"/>
      <c r="B51" s="670" t="s">
        <v>39</v>
      </c>
      <c r="C51" s="102"/>
      <c r="D51" s="659"/>
      <c r="E51" s="501">
        <v>356594019.25098979</v>
      </c>
      <c r="F51" s="502">
        <v>346707543.78127456</v>
      </c>
      <c r="G51" s="502">
        <v>310031482.76034009</v>
      </c>
      <c r="H51" s="502">
        <v>3507359.0824967516</v>
      </c>
      <c r="I51" s="502">
        <v>5797135.5610029642</v>
      </c>
      <c r="J51" s="502">
        <v>238369212.04619682</v>
      </c>
      <c r="K51" s="502">
        <v>62357776.070643499</v>
      </c>
      <c r="L51" s="502">
        <v>18594035.676710036</v>
      </c>
      <c r="M51" s="502">
        <v>6203842.0274513569</v>
      </c>
      <c r="N51" s="102"/>
      <c r="O51" s="1249" t="s">
        <v>39</v>
      </c>
      <c r="P51" s="1249"/>
      <c r="Q51" s="659"/>
      <c r="R51" s="501">
        <v>1748275.9360671134</v>
      </c>
      <c r="S51" s="502">
        <v>1920986.9076404604</v>
      </c>
      <c r="T51" s="502">
        <v>7212711.7073137397</v>
      </c>
      <c r="U51" s="502">
        <v>1238413.2452989917</v>
      </c>
      <c r="V51" s="502">
        <v>269805.85293836892</v>
      </c>
      <c r="W51" s="502">
        <v>18082025.344224617</v>
      </c>
      <c r="X51" s="502">
        <v>11773022.101994654</v>
      </c>
      <c r="Y51" s="502">
        <v>20309.416785675392</v>
      </c>
      <c r="Z51" s="502">
        <v>6288693.8254442783</v>
      </c>
      <c r="AA51" s="502">
        <v>13602625.975246076</v>
      </c>
      <c r="AB51" s="502">
        <v>3716150.5055308146</v>
      </c>
      <c r="AD51" s="33"/>
      <c r="AE51" s="33"/>
    </row>
    <row r="52" spans="1:31" ht="18" customHeight="1">
      <c r="A52" s="102"/>
      <c r="B52" s="670" t="s">
        <v>40</v>
      </c>
      <c r="C52" s="102"/>
      <c r="D52" s="659"/>
      <c r="E52" s="501">
        <v>612918568.95221472</v>
      </c>
      <c r="F52" s="502">
        <v>597104232.43869293</v>
      </c>
      <c r="G52" s="502">
        <v>531014289.8262682</v>
      </c>
      <c r="H52" s="502">
        <v>8056258.916993822</v>
      </c>
      <c r="I52" s="502">
        <v>5429822.8630261105</v>
      </c>
      <c r="J52" s="502">
        <v>400851056.10919708</v>
      </c>
      <c r="K52" s="502">
        <v>116677151.93705167</v>
      </c>
      <c r="L52" s="502">
        <v>32659233.889599036</v>
      </c>
      <c r="M52" s="502">
        <v>7753304.113261844</v>
      </c>
      <c r="N52" s="102"/>
      <c r="O52" s="1249" t="s">
        <v>40</v>
      </c>
      <c r="P52" s="1249"/>
      <c r="Q52" s="659"/>
      <c r="R52" s="501">
        <v>7905703.4699869119</v>
      </c>
      <c r="S52" s="502">
        <v>2531682.1920041791</v>
      </c>
      <c r="T52" s="502">
        <v>9523610.0804880746</v>
      </c>
      <c r="U52" s="502">
        <v>4189710.3776334496</v>
      </c>
      <c r="V52" s="502">
        <v>755223.65622456698</v>
      </c>
      <c r="W52" s="502">
        <v>33430708.722825527</v>
      </c>
      <c r="X52" s="502">
        <v>25525512.03162244</v>
      </c>
      <c r="Y52" s="502">
        <v>67031.424746141231</v>
      </c>
      <c r="Z52" s="502">
        <v>7838165.2664569458</v>
      </c>
      <c r="AA52" s="502">
        <v>19010625.404322803</v>
      </c>
      <c r="AB52" s="502">
        <v>3196288.8908011313</v>
      </c>
      <c r="AD52" s="33"/>
      <c r="AE52" s="33"/>
    </row>
    <row r="53" spans="1:31" ht="18" customHeight="1" thickBot="1">
      <c r="A53" s="104"/>
      <c r="B53" s="104" t="s">
        <v>41</v>
      </c>
      <c r="C53" s="104"/>
      <c r="D53" s="661"/>
      <c r="E53" s="503">
        <v>118604887.67414401</v>
      </c>
      <c r="F53" s="504">
        <v>111737343.33435588</v>
      </c>
      <c r="G53" s="504">
        <v>96299670.103752956</v>
      </c>
      <c r="H53" s="504">
        <v>3849909.2801494282</v>
      </c>
      <c r="I53" s="504">
        <v>2553665.12183015</v>
      </c>
      <c r="J53" s="504">
        <v>59265119.306711629</v>
      </c>
      <c r="K53" s="504">
        <v>30630976.395061914</v>
      </c>
      <c r="L53" s="504">
        <v>8853421.8789976686</v>
      </c>
      <c r="M53" s="504">
        <v>2937391.3487313455</v>
      </c>
      <c r="N53" s="1060" t="s">
        <v>41</v>
      </c>
      <c r="O53" s="1060"/>
      <c r="P53" s="104"/>
      <c r="Q53" s="661"/>
      <c r="R53" s="503">
        <v>1679330.4131508758</v>
      </c>
      <c r="S53" s="504">
        <v>932961.19944188173</v>
      </c>
      <c r="T53" s="504">
        <v>2375026.8492025458</v>
      </c>
      <c r="U53" s="504">
        <v>604453.36535123119</v>
      </c>
      <c r="V53" s="504">
        <v>324258.70311978267</v>
      </c>
      <c r="W53" s="504">
        <v>6584251.3516051471</v>
      </c>
      <c r="X53" s="504">
        <v>3417769.0716213081</v>
      </c>
      <c r="Y53" s="504">
        <v>48773.644935905002</v>
      </c>
      <c r="Z53" s="504">
        <v>3117708.6350479368</v>
      </c>
      <c r="AA53" s="504">
        <v>8081287.8686365886</v>
      </c>
      <c r="AB53" s="504">
        <v>1213743.5288482481</v>
      </c>
      <c r="AD53" s="33"/>
      <c r="AE53" s="33"/>
    </row>
    <row r="54" spans="1:31" s="43" customFormat="1">
      <c r="B54" s="14"/>
      <c r="C54" s="14"/>
      <c r="D54" s="15"/>
      <c r="H54" s="44"/>
    </row>
    <row r="55" spans="1:31" ht="26.1" customHeight="1"/>
    <row r="56" spans="1:31" ht="26.1" customHeight="1"/>
    <row r="57" spans="1:31" ht="26.1" customHeight="1"/>
    <row r="58" spans="1:31" ht="26.1" customHeight="1"/>
    <row r="59" spans="1:31" ht="26.1" customHeight="1"/>
    <row r="60" spans="1:31" ht="26.1" customHeight="1"/>
    <row r="61" spans="1:31" ht="26.1" customHeight="1"/>
    <row r="62" spans="1:31" ht="26.1" customHeight="1"/>
    <row r="63" spans="1:31" ht="26.1" customHeight="1"/>
    <row r="64" spans="1:31" ht="26.1" customHeight="1"/>
    <row r="65" ht="26.1" customHeight="1"/>
    <row r="66" ht="26.1" customHeight="1"/>
    <row r="67" ht="26.1" customHeight="1"/>
    <row r="68" ht="26.1" customHeight="1"/>
    <row r="69" ht="26.1" customHeight="1"/>
    <row r="70" ht="26.1" customHeight="1"/>
    <row r="71" ht="26.1" customHeight="1"/>
    <row r="72" ht="26.1" customHeight="1"/>
    <row r="73" ht="26.1" customHeight="1"/>
    <row r="74" ht="26.1" customHeight="1"/>
    <row r="75" ht="26.1" customHeight="1"/>
  </sheetData>
  <mergeCells count="64">
    <mergeCell ref="N53:O53"/>
    <mergeCell ref="N16:P16"/>
    <mergeCell ref="N10:P10"/>
    <mergeCell ref="N19:P19"/>
    <mergeCell ref="N47:O47"/>
    <mergeCell ref="A48:C48"/>
    <mergeCell ref="A47:B47"/>
    <mergeCell ref="A18:C18"/>
    <mergeCell ref="A14:C14"/>
    <mergeCell ref="O52:P52"/>
    <mergeCell ref="O51:P51"/>
    <mergeCell ref="N49:O49"/>
    <mergeCell ref="N18:P18"/>
    <mergeCell ref="N20:P20"/>
    <mergeCell ref="N48:P48"/>
    <mergeCell ref="N21:P21"/>
    <mergeCell ref="N26:P26"/>
    <mergeCell ref="N33:O33"/>
    <mergeCell ref="N23:P23"/>
    <mergeCell ref="A21:C21"/>
    <mergeCell ref="A20:C20"/>
    <mergeCell ref="AQ13:AS13"/>
    <mergeCell ref="N13:P13"/>
    <mergeCell ref="A13:C13"/>
    <mergeCell ref="A17:C17"/>
    <mergeCell ref="AD13:AF13"/>
    <mergeCell ref="A15:C15"/>
    <mergeCell ref="A33:B33"/>
    <mergeCell ref="AB3:AB5"/>
    <mergeCell ref="N6:P6"/>
    <mergeCell ref="N7:P7"/>
    <mergeCell ref="N3:P5"/>
    <mergeCell ref="AA3:AA5"/>
    <mergeCell ref="N32:P32"/>
    <mergeCell ref="N12:P12"/>
    <mergeCell ref="N15:P15"/>
    <mergeCell ref="N17:P17"/>
    <mergeCell ref="N8:P8"/>
    <mergeCell ref="G4:K4"/>
    <mergeCell ref="L4:M4"/>
    <mergeCell ref="A32:C32"/>
    <mergeCell ref="A23:C23"/>
    <mergeCell ref="A12:C12"/>
    <mergeCell ref="A26:C26"/>
    <mergeCell ref="A19:C19"/>
    <mergeCell ref="N9:P9"/>
    <mergeCell ref="N14:P14"/>
    <mergeCell ref="A3:C5"/>
    <mergeCell ref="N11:P11"/>
    <mergeCell ref="A16:C16"/>
    <mergeCell ref="A8:C8"/>
    <mergeCell ref="A9:C9"/>
    <mergeCell ref="A10:C10"/>
    <mergeCell ref="A11:C11"/>
    <mergeCell ref="A6:C6"/>
    <mergeCell ref="A7:C7"/>
    <mergeCell ref="A22:C22"/>
    <mergeCell ref="N22:P22"/>
    <mergeCell ref="W4:X4"/>
    <mergeCell ref="R3:X3"/>
    <mergeCell ref="F4:F5"/>
    <mergeCell ref="F3:M3"/>
    <mergeCell ref="E3:E5"/>
    <mergeCell ref="R4:V4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2" manualBreakCount="2">
    <brk id="8" max="1048575" man="1"/>
    <brk id="13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BA71"/>
  <sheetViews>
    <sheetView view="pageBreakPreview" zoomScaleNormal="50" zoomScaleSheetLayoutView="75" workbookViewId="0">
      <selection activeCell="A33" sqref="A33:C33"/>
    </sheetView>
  </sheetViews>
  <sheetFormatPr defaultRowHeight="15.75"/>
  <cols>
    <col min="1" max="1" width="2.28515625" style="14" customWidth="1"/>
    <col min="2" max="2" width="15.7109375" style="14" customWidth="1"/>
    <col min="3" max="3" width="2.28515625" style="14" customWidth="1"/>
    <col min="4" max="4" width="1.7109375" style="15" customWidth="1"/>
    <col min="5" max="8" width="15.85546875" style="160" customWidth="1"/>
    <col min="9" max="13" width="18.28515625" style="160" customWidth="1"/>
    <col min="14" max="14" width="2.28515625" style="14" customWidth="1"/>
    <col min="15" max="15" width="15.7109375" style="14" customWidth="1"/>
    <col min="16" max="16" width="2.28515625" style="14" customWidth="1"/>
    <col min="17" max="17" width="1.7109375" style="15" customWidth="1"/>
    <col min="18" max="22" width="16.28515625" style="160" customWidth="1"/>
    <col min="23" max="26" width="17.85546875" style="160" customWidth="1"/>
    <col min="27" max="27" width="16.28515625" style="160" customWidth="1"/>
    <col min="28" max="28" width="16.42578125" style="160" customWidth="1"/>
    <col min="29" max="29" width="9.140625" style="160"/>
    <col min="30" max="30" width="14.140625" style="160" bestFit="1" customWidth="1"/>
    <col min="31" max="16384" width="9.140625" style="160"/>
  </cols>
  <sheetData>
    <row r="1" spans="1:28" s="159" customFormat="1" ht="28.5" customHeight="1">
      <c r="A1" s="1067" t="s">
        <v>604</v>
      </c>
      <c r="B1" s="1067"/>
      <c r="C1" s="1067"/>
      <c r="D1" s="1067"/>
      <c r="E1" s="1067"/>
      <c r="F1" s="1067"/>
      <c r="G1" s="1067"/>
      <c r="H1" s="1067"/>
      <c r="I1" s="1063" t="s">
        <v>394</v>
      </c>
      <c r="J1" s="1063"/>
      <c r="K1" s="1063"/>
      <c r="L1" s="1063"/>
      <c r="M1" s="1063"/>
      <c r="N1" s="1067" t="s">
        <v>604</v>
      </c>
      <c r="O1" s="1067"/>
      <c r="P1" s="1067"/>
      <c r="Q1" s="1067"/>
      <c r="R1" s="1067"/>
      <c r="S1" s="1067"/>
      <c r="T1" s="1067"/>
      <c r="U1" s="1067"/>
      <c r="V1" s="1067"/>
      <c r="W1" s="1063" t="s">
        <v>395</v>
      </c>
      <c r="X1" s="1063"/>
      <c r="Y1" s="1063"/>
      <c r="Z1" s="1063"/>
      <c r="AA1" s="1063"/>
      <c r="AB1" s="271"/>
    </row>
    <row r="2" spans="1:28" ht="12.95" customHeight="1" thickBot="1">
      <c r="A2" s="160"/>
      <c r="B2" s="161"/>
      <c r="C2" s="161"/>
      <c r="D2" s="162"/>
      <c r="M2" s="299" t="s">
        <v>309</v>
      </c>
      <c r="N2" s="272"/>
      <c r="O2" s="272"/>
      <c r="P2" s="272"/>
      <c r="Q2" s="272"/>
      <c r="R2" s="272"/>
      <c r="S2" s="272"/>
      <c r="T2" s="272"/>
      <c r="U2" s="272"/>
      <c r="AA2" s="163"/>
      <c r="AB2" s="164" t="s">
        <v>309</v>
      </c>
    </row>
    <row r="3" spans="1:28" s="254" customFormat="1" ht="17.25" customHeight="1">
      <c r="A3" s="1042" t="s">
        <v>2</v>
      </c>
      <c r="B3" s="1042"/>
      <c r="C3" s="1042"/>
      <c r="D3" s="165"/>
      <c r="E3" s="1039" t="s">
        <v>912</v>
      </c>
      <c r="F3" s="1113" t="s">
        <v>149</v>
      </c>
      <c r="G3" s="1114"/>
      <c r="H3" s="1114"/>
      <c r="I3" s="1114"/>
      <c r="J3" s="1114"/>
      <c r="K3" s="1114"/>
      <c r="L3" s="1114"/>
      <c r="M3" s="1114"/>
      <c r="N3" s="1042" t="s">
        <v>2</v>
      </c>
      <c r="O3" s="1042"/>
      <c r="P3" s="1042"/>
      <c r="Q3" s="253"/>
      <c r="R3" s="1113" t="s">
        <v>149</v>
      </c>
      <c r="S3" s="1114"/>
      <c r="T3" s="1114"/>
      <c r="U3" s="1114"/>
      <c r="V3" s="1114"/>
      <c r="W3" s="1114"/>
      <c r="X3" s="1114"/>
      <c r="Y3" s="1114"/>
      <c r="Z3" s="1115"/>
      <c r="AA3" s="1039" t="s">
        <v>906</v>
      </c>
      <c r="AB3" s="1046" t="s">
        <v>910</v>
      </c>
    </row>
    <row r="4" spans="1:28" s="254" customFormat="1" ht="18" customHeight="1">
      <c r="A4" s="1043"/>
      <c r="B4" s="1043"/>
      <c r="C4" s="1043"/>
      <c r="D4" s="170"/>
      <c r="E4" s="1040"/>
      <c r="F4" s="1073" t="s">
        <v>913</v>
      </c>
      <c r="G4" s="1116" t="s">
        <v>911</v>
      </c>
      <c r="H4" s="1117"/>
      <c r="I4" s="1117"/>
      <c r="J4" s="1117"/>
      <c r="K4" s="1119"/>
      <c r="L4" s="1116" t="s">
        <v>194</v>
      </c>
      <c r="M4" s="1119"/>
      <c r="N4" s="1043"/>
      <c r="O4" s="1043"/>
      <c r="P4" s="1043"/>
      <c r="Q4" s="259"/>
      <c r="R4" s="1116" t="s">
        <v>195</v>
      </c>
      <c r="S4" s="1117"/>
      <c r="T4" s="1117"/>
      <c r="U4" s="1117"/>
      <c r="V4" s="1119"/>
      <c r="W4" s="1075" t="s">
        <v>69</v>
      </c>
      <c r="X4" s="1075"/>
      <c r="Y4" s="1075"/>
      <c r="Z4" s="1076"/>
      <c r="AA4" s="1040"/>
      <c r="AB4" s="1047"/>
    </row>
    <row r="5" spans="1:28" s="276" customFormat="1" ht="48.75" customHeight="1">
      <c r="A5" s="1044"/>
      <c r="B5" s="1044"/>
      <c r="C5" s="1044"/>
      <c r="D5" s="275"/>
      <c r="E5" s="1041"/>
      <c r="F5" s="1041"/>
      <c r="G5" s="175" t="s">
        <v>70</v>
      </c>
      <c r="H5" s="176" t="s">
        <v>87</v>
      </c>
      <c r="I5" s="257" t="s">
        <v>71</v>
      </c>
      <c r="J5" s="175" t="s">
        <v>414</v>
      </c>
      <c r="K5" s="258" t="s">
        <v>79</v>
      </c>
      <c r="L5" s="175" t="s">
        <v>70</v>
      </c>
      <c r="M5" s="175" t="s">
        <v>72</v>
      </c>
      <c r="N5" s="1044"/>
      <c r="O5" s="1044"/>
      <c r="P5" s="1044"/>
      <c r="Q5" s="275"/>
      <c r="R5" s="288" t="s">
        <v>63</v>
      </c>
      <c r="S5" s="288" t="s">
        <v>73</v>
      </c>
      <c r="T5" s="288" t="s">
        <v>74</v>
      </c>
      <c r="U5" s="288" t="s">
        <v>86</v>
      </c>
      <c r="V5" s="290" t="s">
        <v>78</v>
      </c>
      <c r="W5" s="289" t="s">
        <v>70</v>
      </c>
      <c r="X5" s="290" t="s">
        <v>64</v>
      </c>
      <c r="Y5" s="290" t="s">
        <v>75</v>
      </c>
      <c r="Z5" s="290" t="s">
        <v>76</v>
      </c>
      <c r="AA5" s="1041"/>
      <c r="AB5" s="1048"/>
    </row>
    <row r="6" spans="1:28" s="181" customFormat="1" ht="13.5" hidden="1" customHeight="1">
      <c r="A6" s="1049" t="s">
        <v>878</v>
      </c>
      <c r="B6" s="1049"/>
      <c r="C6" s="1049"/>
      <c r="D6" s="177"/>
      <c r="E6" s="178">
        <v>884014361</v>
      </c>
      <c r="F6" s="179">
        <v>816615772</v>
      </c>
      <c r="G6" s="179">
        <v>597130155</v>
      </c>
      <c r="H6" s="179">
        <v>37601085</v>
      </c>
      <c r="I6" s="179">
        <v>19002633</v>
      </c>
      <c r="J6" s="179">
        <v>217723483</v>
      </c>
      <c r="K6" s="179">
        <v>322802954</v>
      </c>
      <c r="L6" s="179">
        <v>115159176</v>
      </c>
      <c r="M6" s="179">
        <v>38654505</v>
      </c>
      <c r="N6" s="1049" t="s">
        <v>878</v>
      </c>
      <c r="O6" s="1049"/>
      <c r="P6" s="1049"/>
      <c r="Q6" s="2"/>
      <c r="R6" s="178">
        <v>13161363.5</v>
      </c>
      <c r="S6" s="179">
        <v>9300868.9700000007</v>
      </c>
      <c r="T6" s="179">
        <v>24730148.800000001</v>
      </c>
      <c r="U6" s="179">
        <v>14357118.5</v>
      </c>
      <c r="V6" s="179">
        <v>14955171</v>
      </c>
      <c r="W6" s="179">
        <v>104326441</v>
      </c>
      <c r="X6" s="277" t="s">
        <v>77</v>
      </c>
      <c r="Y6" s="277" t="s">
        <v>77</v>
      </c>
      <c r="Z6" s="179">
        <v>104326441</v>
      </c>
      <c r="AA6" s="179">
        <v>76453319</v>
      </c>
      <c r="AB6" s="179">
        <v>9054729</v>
      </c>
    </row>
    <row r="7" spans="1:28" s="181" customFormat="1" ht="13.5" hidden="1" customHeight="1">
      <c r="A7" s="1045" t="s">
        <v>879</v>
      </c>
      <c r="B7" s="1045"/>
      <c r="C7" s="1045"/>
      <c r="D7" s="177"/>
      <c r="E7" s="182">
        <v>1212122873.0867617</v>
      </c>
      <c r="F7" s="183">
        <v>1151826185.799772</v>
      </c>
      <c r="G7" s="183">
        <v>860664202.23223579</v>
      </c>
      <c r="H7" s="183">
        <v>61627792.47016219</v>
      </c>
      <c r="I7" s="183">
        <v>25981233.91723733</v>
      </c>
      <c r="J7" s="183">
        <v>414187546.63982821</v>
      </c>
      <c r="K7" s="183">
        <v>358867629.20500857</v>
      </c>
      <c r="L7" s="183">
        <v>128972230.68458322</v>
      </c>
      <c r="M7" s="183">
        <v>65227930.940402821</v>
      </c>
      <c r="N7" s="1045" t="s">
        <v>879</v>
      </c>
      <c r="O7" s="1045"/>
      <c r="P7" s="1045"/>
      <c r="Q7" s="2"/>
      <c r="R7" s="182">
        <v>14934836.423175786</v>
      </c>
      <c r="S7" s="183">
        <v>8358378.8585563535</v>
      </c>
      <c r="T7" s="183">
        <v>20710325.182485808</v>
      </c>
      <c r="U7" s="183">
        <v>6131037.8917467138</v>
      </c>
      <c r="V7" s="183">
        <v>13399372.418269351</v>
      </c>
      <c r="W7" s="183">
        <v>162400101.85289735</v>
      </c>
      <c r="X7" s="278" t="s">
        <v>77</v>
      </c>
      <c r="Y7" s="183">
        <v>210348.96994636179</v>
      </c>
      <c r="Z7" s="183">
        <v>162189752.88295099</v>
      </c>
      <c r="AA7" s="183">
        <v>78676303.587583244</v>
      </c>
      <c r="AB7" s="183">
        <v>18379616.300594278</v>
      </c>
    </row>
    <row r="8" spans="1:28" s="181" customFormat="1" ht="13.5" hidden="1" customHeight="1">
      <c r="A8" s="1045" t="s">
        <v>880</v>
      </c>
      <c r="B8" s="1045"/>
      <c r="C8" s="1045"/>
      <c r="D8" s="177"/>
      <c r="E8" s="182">
        <v>948584982</v>
      </c>
      <c r="F8" s="183">
        <v>937957568</v>
      </c>
      <c r="G8" s="183">
        <v>649592760</v>
      </c>
      <c r="H8" s="183">
        <v>33961983</v>
      </c>
      <c r="I8" s="183">
        <v>12274553</v>
      </c>
      <c r="J8" s="183">
        <v>331576729</v>
      </c>
      <c r="K8" s="183">
        <v>271779495</v>
      </c>
      <c r="L8" s="183">
        <v>281966764</v>
      </c>
      <c r="M8" s="183">
        <v>82824847</v>
      </c>
      <c r="N8" s="1045" t="s">
        <v>880</v>
      </c>
      <c r="O8" s="1045"/>
      <c r="P8" s="1045"/>
      <c r="Q8" s="2"/>
      <c r="R8" s="182">
        <v>15951384</v>
      </c>
      <c r="S8" s="183">
        <v>12407920</v>
      </c>
      <c r="T8" s="183">
        <v>114995367.11999992</v>
      </c>
      <c r="U8" s="183">
        <v>30836771.879999924</v>
      </c>
      <c r="V8" s="183">
        <v>24950474</v>
      </c>
      <c r="W8" s="183">
        <v>6398044</v>
      </c>
      <c r="X8" s="278" t="s">
        <v>77</v>
      </c>
      <c r="Y8" s="278" t="s">
        <v>77</v>
      </c>
      <c r="Z8" s="183">
        <v>6398044</v>
      </c>
      <c r="AA8" s="183">
        <v>11727329</v>
      </c>
      <c r="AB8" s="183">
        <v>1099915</v>
      </c>
    </row>
    <row r="9" spans="1:28" s="181" customFormat="1" ht="13.5" hidden="1" customHeight="1">
      <c r="A9" s="1045" t="s">
        <v>881</v>
      </c>
      <c r="B9" s="1045"/>
      <c r="C9" s="1045"/>
      <c r="D9" s="177"/>
      <c r="E9" s="262">
        <v>887937777.42154884</v>
      </c>
      <c r="F9" s="261">
        <v>868414421.03194356</v>
      </c>
      <c r="G9" s="261">
        <v>647532310.41547668</v>
      </c>
      <c r="H9" s="261">
        <v>52581956.153102256</v>
      </c>
      <c r="I9" s="261">
        <v>10688689.552511062</v>
      </c>
      <c r="J9" s="261">
        <v>276449626.26490414</v>
      </c>
      <c r="K9" s="261">
        <v>307812038.4449591</v>
      </c>
      <c r="L9" s="261">
        <v>121604697.7510175</v>
      </c>
      <c r="M9" s="261">
        <v>54210746.42529235</v>
      </c>
      <c r="N9" s="1045" t="s">
        <v>881</v>
      </c>
      <c r="O9" s="1045"/>
      <c r="P9" s="1045"/>
      <c r="Q9" s="2"/>
      <c r="R9" s="182">
        <v>9975501.050405724</v>
      </c>
      <c r="S9" s="183">
        <v>7094721.0586746205</v>
      </c>
      <c r="T9" s="183">
        <v>19192127.933018804</v>
      </c>
      <c r="U9" s="183">
        <v>23702336.870805494</v>
      </c>
      <c r="V9" s="183">
        <v>7167053.1466036355</v>
      </c>
      <c r="W9" s="183">
        <v>99539624.131666765</v>
      </c>
      <c r="X9" s="278" t="s">
        <v>77</v>
      </c>
      <c r="Y9" s="183">
        <v>262211.26621657744</v>
      </c>
      <c r="Z9" s="183">
        <v>99277412.865450189</v>
      </c>
      <c r="AA9" s="183">
        <v>56690793.854573004</v>
      </c>
      <c r="AB9" s="183">
        <v>37167437.464967608</v>
      </c>
    </row>
    <row r="10" spans="1:28" s="181" customFormat="1" ht="13.5" hidden="1" customHeight="1">
      <c r="A10" s="1045" t="s">
        <v>882</v>
      </c>
      <c r="B10" s="1045"/>
      <c r="C10" s="1045"/>
      <c r="D10" s="177"/>
      <c r="E10" s="262">
        <v>1094008385.2415526</v>
      </c>
      <c r="F10" s="261">
        <v>1050978800.6989181</v>
      </c>
      <c r="G10" s="261">
        <v>817188245.88725257</v>
      </c>
      <c r="H10" s="261">
        <v>141809653.47389013</v>
      </c>
      <c r="I10" s="261">
        <v>20316280.878726214</v>
      </c>
      <c r="J10" s="261">
        <v>296025460.82286692</v>
      </c>
      <c r="K10" s="261">
        <v>359036850.71176863</v>
      </c>
      <c r="L10" s="261">
        <v>118356200.48719232</v>
      </c>
      <c r="M10" s="261">
        <v>56668654.987001732</v>
      </c>
      <c r="N10" s="1045" t="s">
        <v>882</v>
      </c>
      <c r="O10" s="1045"/>
      <c r="P10" s="1045"/>
      <c r="Q10" s="2"/>
      <c r="R10" s="182">
        <v>18549099.55864086</v>
      </c>
      <c r="S10" s="183">
        <v>7603529.6621497804</v>
      </c>
      <c r="T10" s="183">
        <v>21131095.142126884</v>
      </c>
      <c r="U10" s="183">
        <v>7135229.0334181515</v>
      </c>
      <c r="V10" s="183">
        <v>7268592.103854835</v>
      </c>
      <c r="W10" s="183">
        <v>115434354.32447402</v>
      </c>
      <c r="X10" s="183">
        <v>57305211.741886877</v>
      </c>
      <c r="Y10" s="183">
        <v>200175.56460030255</v>
      </c>
      <c r="Z10" s="183">
        <v>57928967.017986692</v>
      </c>
      <c r="AA10" s="183">
        <v>56317162.047994226</v>
      </c>
      <c r="AB10" s="183">
        <v>13287577.505359702</v>
      </c>
    </row>
    <row r="11" spans="1:28" s="181" customFormat="1" ht="13.7" hidden="1" customHeight="1">
      <c r="A11" s="1045" t="s">
        <v>883</v>
      </c>
      <c r="B11" s="1045"/>
      <c r="C11" s="1045"/>
      <c r="D11" s="177"/>
      <c r="E11" s="262">
        <v>1104507474.4175601</v>
      </c>
      <c r="F11" s="149">
        <v>1067995063.900094</v>
      </c>
      <c r="G11" s="149">
        <v>844266328.09188735</v>
      </c>
      <c r="H11" s="149">
        <v>83545723.626557037</v>
      </c>
      <c r="I11" s="149">
        <v>16213505.051686004</v>
      </c>
      <c r="J11" s="149">
        <v>331835129.9245007</v>
      </c>
      <c r="K11" s="149">
        <v>412671969.48914409</v>
      </c>
      <c r="L11" s="149">
        <v>106821589.75731826</v>
      </c>
      <c r="M11" s="149">
        <v>51170554.744952828</v>
      </c>
      <c r="N11" s="1045" t="s">
        <v>883</v>
      </c>
      <c r="O11" s="1045"/>
      <c r="P11" s="1045"/>
      <c r="Q11" s="2"/>
      <c r="R11" s="50">
        <v>11038304.911934117</v>
      </c>
      <c r="S11" s="50">
        <v>6102262.1218957547</v>
      </c>
      <c r="T11" s="50">
        <v>21675359.431122921</v>
      </c>
      <c r="U11" s="50">
        <v>5090005.8642972233</v>
      </c>
      <c r="V11" s="50">
        <v>11745102.683115313</v>
      </c>
      <c r="W11" s="50">
        <v>116907146.05088861</v>
      </c>
      <c r="X11" s="50">
        <v>60633284.890478961</v>
      </c>
      <c r="Y11" s="50">
        <v>260847.84887009184</v>
      </c>
      <c r="Z11" s="50">
        <v>56013013.311539777</v>
      </c>
      <c r="AA11" s="50">
        <v>54090675.056642227</v>
      </c>
      <c r="AB11" s="50">
        <v>17578264.539178129</v>
      </c>
    </row>
    <row r="12" spans="1:28" s="181" customFormat="1" ht="13.7" hidden="1" customHeight="1">
      <c r="A12" s="1045" t="s">
        <v>884</v>
      </c>
      <c r="B12" s="1045"/>
      <c r="C12" s="1045"/>
      <c r="D12" s="177"/>
      <c r="E12" s="262">
        <v>1110604457.444062</v>
      </c>
      <c r="F12" s="149">
        <v>1067774924.8796263</v>
      </c>
      <c r="G12" s="149">
        <v>840124875.26148772</v>
      </c>
      <c r="H12" s="149">
        <v>59000259.028558321</v>
      </c>
      <c r="I12" s="149">
        <v>22343556.438847698</v>
      </c>
      <c r="J12" s="149">
        <v>368720316.52669519</v>
      </c>
      <c r="K12" s="149">
        <v>390060743.2673859</v>
      </c>
      <c r="L12" s="149">
        <v>106536985.83278736</v>
      </c>
      <c r="M12" s="149">
        <v>59212231.787924983</v>
      </c>
      <c r="N12" s="1045" t="s">
        <v>884</v>
      </c>
      <c r="O12" s="1045"/>
      <c r="P12" s="1045"/>
      <c r="Q12" s="2"/>
      <c r="R12" s="50">
        <v>13264109.14223442</v>
      </c>
      <c r="S12" s="50">
        <v>6443666.8464137558</v>
      </c>
      <c r="T12" s="50">
        <v>16799833.136507984</v>
      </c>
      <c r="U12" s="50">
        <v>5424305.6061611259</v>
      </c>
      <c r="V12" s="50">
        <v>5392839.3135451013</v>
      </c>
      <c r="W12" s="50">
        <v>121113063.78535204</v>
      </c>
      <c r="X12" s="50">
        <v>64287966.028651543</v>
      </c>
      <c r="Y12" s="50">
        <v>218282.99935192775</v>
      </c>
      <c r="Z12" s="50">
        <v>56606814.757348619</v>
      </c>
      <c r="AA12" s="50">
        <v>65462529.495163396</v>
      </c>
      <c r="AB12" s="50">
        <v>22632996.930729311</v>
      </c>
    </row>
    <row r="13" spans="1:28" s="181" customFormat="1" ht="13.7" hidden="1" customHeight="1">
      <c r="A13" s="1196" t="s">
        <v>221</v>
      </c>
      <c r="B13" s="1196"/>
      <c r="C13" s="1196"/>
      <c r="D13" s="177"/>
      <c r="E13" s="262">
        <v>146780622.53023165</v>
      </c>
      <c r="F13" s="149">
        <v>143001382.56733996</v>
      </c>
      <c r="G13" s="50">
        <v>119960002.54658288</v>
      </c>
      <c r="H13" s="50">
        <v>7917480.7959044157</v>
      </c>
      <c r="I13" s="50">
        <v>2040265.0259258342</v>
      </c>
      <c r="J13" s="50">
        <v>71809239.311739042</v>
      </c>
      <c r="K13" s="50">
        <v>38193017.413013585</v>
      </c>
      <c r="L13" s="50">
        <v>13530705.637603836</v>
      </c>
      <c r="M13" s="50">
        <v>4675975.0158018842</v>
      </c>
      <c r="N13" s="1196" t="s">
        <v>221</v>
      </c>
      <c r="O13" s="1196"/>
      <c r="P13" s="1196"/>
      <c r="Q13" s="2"/>
      <c r="R13" s="50">
        <v>1490705.0193350115</v>
      </c>
      <c r="S13" s="50">
        <v>1403260.7133909594</v>
      </c>
      <c r="T13" s="50">
        <v>4286256.6598616885</v>
      </c>
      <c r="U13" s="50">
        <v>998946.15075458155</v>
      </c>
      <c r="V13" s="50">
        <v>675562.07845969696</v>
      </c>
      <c r="W13" s="50">
        <v>9510674.3831532467</v>
      </c>
      <c r="X13" s="50">
        <v>5309810.0966065452</v>
      </c>
      <c r="Y13" s="50">
        <v>28767.497585439385</v>
      </c>
      <c r="Z13" s="50">
        <v>4172096.7889612587</v>
      </c>
      <c r="AA13" s="50">
        <v>5193657.541908388</v>
      </c>
      <c r="AB13" s="50">
        <v>1414417.5790166846</v>
      </c>
    </row>
    <row r="14" spans="1:28" s="181" customFormat="1" ht="13.7" hidden="1" customHeight="1">
      <c r="A14" s="1196" t="s">
        <v>222</v>
      </c>
      <c r="B14" s="1196"/>
      <c r="C14" s="1196"/>
      <c r="D14" s="2"/>
      <c r="E14" s="50">
        <v>142563971.52652556</v>
      </c>
      <c r="F14" s="50">
        <v>138918407.13926512</v>
      </c>
      <c r="G14" s="50">
        <v>116916360.37959389</v>
      </c>
      <c r="H14" s="50">
        <v>8288400.2429973911</v>
      </c>
      <c r="I14" s="50">
        <v>2000137.3884093289</v>
      </c>
      <c r="J14" s="50">
        <v>75208787.652484447</v>
      </c>
      <c r="K14" s="149">
        <v>31419035.095702622</v>
      </c>
      <c r="L14" s="149">
        <v>12595587.883650118</v>
      </c>
      <c r="M14" s="149">
        <v>4239219.5702600004</v>
      </c>
      <c r="N14" s="1196" t="s">
        <v>222</v>
      </c>
      <c r="O14" s="1196"/>
      <c r="P14" s="1196"/>
      <c r="Q14" s="2"/>
      <c r="R14" s="50">
        <v>1655499.6211214128</v>
      </c>
      <c r="S14" s="50">
        <v>1222322.6123992209</v>
      </c>
      <c r="T14" s="50">
        <v>4014626.7826262685</v>
      </c>
      <c r="U14" s="50">
        <v>940013.90939599776</v>
      </c>
      <c r="V14" s="50">
        <v>523905.38784717658</v>
      </c>
      <c r="W14" s="50">
        <v>9406458.8760212418</v>
      </c>
      <c r="X14" s="50">
        <v>5844205.5756820925</v>
      </c>
      <c r="Y14" s="50">
        <v>46367.97641107747</v>
      </c>
      <c r="Z14" s="50">
        <v>3515885.3239280712</v>
      </c>
      <c r="AA14" s="50">
        <v>5408309.7648466369</v>
      </c>
      <c r="AB14" s="50">
        <v>1762745.3775861782</v>
      </c>
    </row>
    <row r="15" spans="1:28" s="181" customFormat="1" ht="13.7" hidden="1" customHeight="1">
      <c r="A15" s="1238" t="s">
        <v>223</v>
      </c>
      <c r="B15" s="1238"/>
      <c r="C15" s="1238"/>
      <c r="D15" s="177"/>
      <c r="E15" s="60">
        <v>125005487.21383116</v>
      </c>
      <c r="F15" s="59">
        <v>120107007.28976133</v>
      </c>
      <c r="G15" s="59">
        <v>99344878.109365329</v>
      </c>
      <c r="H15" s="59">
        <v>5901751.8982499372</v>
      </c>
      <c r="I15" s="59">
        <v>1851669.0540231902</v>
      </c>
      <c r="J15" s="59">
        <v>58220775.785370037</v>
      </c>
      <c r="K15" s="261">
        <v>33370681.371722151</v>
      </c>
      <c r="L15" s="261">
        <v>11563395.124876047</v>
      </c>
      <c r="M15" s="261">
        <v>3271480.4167044037</v>
      </c>
      <c r="N15" s="1238" t="s">
        <v>223</v>
      </c>
      <c r="O15" s="1238"/>
      <c r="P15" s="1238"/>
      <c r="Q15" s="2"/>
      <c r="R15" s="182">
        <v>1564970.2609267996</v>
      </c>
      <c r="S15" s="183">
        <v>1295099.0748718949</v>
      </c>
      <c r="T15" s="183">
        <v>4072134.433514433</v>
      </c>
      <c r="U15" s="183">
        <v>992958.92069310474</v>
      </c>
      <c r="V15" s="183">
        <v>366752.01816541789</v>
      </c>
      <c r="W15" s="183">
        <v>9198734.0555199534</v>
      </c>
      <c r="X15" s="183">
        <v>5459214.1753182644</v>
      </c>
      <c r="Y15" s="183">
        <v>12245.046602341225</v>
      </c>
      <c r="Z15" s="183">
        <v>3727274.8335993416</v>
      </c>
      <c r="AA15" s="183">
        <v>6396276.2625272684</v>
      </c>
      <c r="AB15" s="183">
        <v>1497796.3384574514</v>
      </c>
    </row>
    <row r="16" spans="1:28" s="33" customFormat="1" ht="15.75" hidden="1" customHeight="1">
      <c r="A16" s="1238" t="s">
        <v>224</v>
      </c>
      <c r="B16" s="1238"/>
      <c r="C16" s="1238"/>
      <c r="D16" s="32"/>
      <c r="E16" s="60">
        <v>126579858.74866116</v>
      </c>
      <c r="F16" s="59">
        <v>120805309.31411588</v>
      </c>
      <c r="G16" s="59">
        <v>102611471.26171812</v>
      </c>
      <c r="H16" s="59">
        <v>4618843.1283259485</v>
      </c>
      <c r="I16" s="59">
        <v>1909767.8397831721</v>
      </c>
      <c r="J16" s="59">
        <v>64557615.092847526</v>
      </c>
      <c r="K16" s="59">
        <v>31525245.200761393</v>
      </c>
      <c r="L16" s="59">
        <v>9996490.5900571551</v>
      </c>
      <c r="M16" s="59">
        <v>2769633.1062185625</v>
      </c>
      <c r="N16" s="1238" t="s">
        <v>224</v>
      </c>
      <c r="O16" s="1238"/>
      <c r="P16" s="1238"/>
      <c r="Q16" s="32"/>
      <c r="R16" s="60">
        <v>1096568.2385734632</v>
      </c>
      <c r="S16" s="59">
        <v>1260681.9693816386</v>
      </c>
      <c r="T16" s="59">
        <v>3230483.5580346812</v>
      </c>
      <c r="U16" s="59">
        <v>1243696.4306494528</v>
      </c>
      <c r="V16" s="59">
        <v>395427.28719935525</v>
      </c>
      <c r="W16" s="59">
        <v>8197347.4623405142</v>
      </c>
      <c r="X16" s="59">
        <v>4722229.3189674988</v>
      </c>
      <c r="Y16" s="59">
        <v>18612.250242336053</v>
      </c>
      <c r="Z16" s="59">
        <v>3456505.8931306712</v>
      </c>
      <c r="AA16" s="59">
        <v>7326450.6869520592</v>
      </c>
      <c r="AB16" s="59">
        <v>1551901.2524067771</v>
      </c>
    </row>
    <row r="17" spans="1:31" s="33" customFormat="1" ht="15.75" hidden="1" customHeight="1">
      <c r="A17" s="1238" t="s">
        <v>367</v>
      </c>
      <c r="B17" s="1238"/>
      <c r="C17" s="1238"/>
      <c r="D17" s="32"/>
      <c r="E17" s="644">
        <v>141274629.52243242</v>
      </c>
      <c r="F17" s="644">
        <v>134142381.99444896</v>
      </c>
      <c r="G17" s="644">
        <v>114712954.49892333</v>
      </c>
      <c r="H17" s="644">
        <v>4035883.6265496998</v>
      </c>
      <c r="I17" s="644">
        <v>1461599.7471238622</v>
      </c>
      <c r="J17" s="644">
        <v>74709661.413526639</v>
      </c>
      <c r="K17" s="644">
        <v>34505809.71172294</v>
      </c>
      <c r="L17" s="644">
        <v>10627421.681619221</v>
      </c>
      <c r="M17" s="644">
        <v>2690930.7672343333</v>
      </c>
      <c r="N17" s="1238" t="s">
        <v>367</v>
      </c>
      <c r="O17" s="1238"/>
      <c r="P17" s="1238"/>
      <c r="Q17" s="32"/>
      <c r="R17" s="644">
        <v>1315376.008510883</v>
      </c>
      <c r="S17" s="644">
        <v>1275279.0712456543</v>
      </c>
      <c r="T17" s="644">
        <v>3539614.9435191471</v>
      </c>
      <c r="U17" s="644">
        <v>1144189.0751976778</v>
      </c>
      <c r="V17" s="644">
        <v>662031.81591153692</v>
      </c>
      <c r="W17" s="644">
        <v>8802005.8139064535</v>
      </c>
      <c r="X17" s="644">
        <v>5124959.8067901563</v>
      </c>
      <c r="Y17" s="644">
        <v>25383.933866772786</v>
      </c>
      <c r="Z17" s="644">
        <v>3651662.0732495147</v>
      </c>
      <c r="AA17" s="644">
        <v>8539037.0184852835</v>
      </c>
      <c r="AB17" s="644">
        <v>1406789.490502018</v>
      </c>
    </row>
    <row r="18" spans="1:31" s="33" customFormat="1" ht="14.25" customHeight="1">
      <c r="A18" s="1238" t="s">
        <v>1023</v>
      </c>
      <c r="B18" s="1238"/>
      <c r="C18" s="1238"/>
      <c r="D18" s="32"/>
      <c r="E18" s="285">
        <f>'[1]11'!E18/'[1]1'!$E$19*1000</f>
        <v>114446958.49194515</v>
      </c>
      <c r="F18" s="285">
        <f>'[1]11'!F18/'[1]1'!$E$19*1000</f>
        <v>109583161.46628129</v>
      </c>
      <c r="G18" s="285">
        <f>'[1]11'!G18/'[1]1'!$E$19*1000</f>
        <v>93247508.794795215</v>
      </c>
      <c r="H18" s="285">
        <f>'[1]11'!H18/'[1]1'!$E$19*1000</f>
        <v>3395041.0590333133</v>
      </c>
      <c r="I18" s="285">
        <f>'[1]11'!I18/'[1]1'!$E$19*1000</f>
        <v>1525101.2626764025</v>
      </c>
      <c r="J18" s="285">
        <f>'[1]11'!J18/'[1]1'!$E$19*1000</f>
        <v>60367369.199577861</v>
      </c>
      <c r="K18" s="285">
        <f>'[1]11'!K18/'[1]1'!$E$19*1000</f>
        <v>27959997.273507643</v>
      </c>
      <c r="L18" s="285">
        <f>'[1]11'!L18/'[1]1'!$E$19*1000</f>
        <v>8919640.8999438006</v>
      </c>
      <c r="M18" s="285">
        <f>'[1]11'!M18/'[1]1'!$E$19*1000</f>
        <v>2401064.5057882848</v>
      </c>
      <c r="N18" s="1238" t="s">
        <v>1023</v>
      </c>
      <c r="O18" s="1238"/>
      <c r="P18" s="1238"/>
      <c r="Q18" s="32"/>
      <c r="R18" s="285">
        <f>'[1]11'!R18/'[1]1'!$E$19*1000</f>
        <v>1098867.7090195029</v>
      </c>
      <c r="S18" s="285">
        <f>'[1]11'!S18/'[1]1'!$E$19*1000</f>
        <v>1060278.4518592288</v>
      </c>
      <c r="T18" s="285">
        <f>'[1]11'!T18/'[1]1'!$E$19*1000</f>
        <v>2931895.2690630588</v>
      </c>
      <c r="U18" s="285">
        <f>'[1]11'!U18/'[1]1'!$E$19*1000</f>
        <v>1029199.2207673902</v>
      </c>
      <c r="V18" s="285">
        <f>'[1]11'!V18/'[1]1'!$E$19*1000</f>
        <v>398335.74344633892</v>
      </c>
      <c r="W18" s="285">
        <f>'[1]11'!W18/'[1]1'!$E$19*1000</f>
        <v>7416011.7715422865</v>
      </c>
      <c r="X18" s="285">
        <f>'[1]11'!X18/'[1]1'!$E$19*1000</f>
        <v>4265347.7597170947</v>
      </c>
      <c r="Y18" s="285">
        <f>'[1]11'!Y18/'[1]1'!$E$19*1000</f>
        <v>18602.583078554151</v>
      </c>
      <c r="Z18" s="285">
        <f>'[1]11'!Z18/'[1]1'!$E$19*1000</f>
        <v>3132061.4287466346</v>
      </c>
      <c r="AA18" s="285">
        <f>'[1]11'!AA18/'[1]1'!$E$19*1000</f>
        <v>5709187.877394814</v>
      </c>
      <c r="AB18" s="285">
        <f>'[1]11'!AB18/'[1]1'!$E$19*1000</f>
        <v>845390.85173096182</v>
      </c>
    </row>
    <row r="19" spans="1:31" s="33" customFormat="1" ht="14.25" customHeight="1">
      <c r="A19" s="1238" t="s">
        <v>1024</v>
      </c>
      <c r="B19" s="1238"/>
      <c r="C19" s="1238"/>
      <c r="D19" s="32"/>
      <c r="E19" s="644">
        <v>137147900.06457341</v>
      </c>
      <c r="F19" s="644">
        <v>130989321.04371627</v>
      </c>
      <c r="G19" s="644">
        <v>111291924.9787202</v>
      </c>
      <c r="H19" s="644">
        <v>3455054.3242028197</v>
      </c>
      <c r="I19" s="644">
        <v>2028155.1103764928</v>
      </c>
      <c r="J19" s="644">
        <v>73054826.979995519</v>
      </c>
      <c r="K19" s="644">
        <v>32753888.564145356</v>
      </c>
      <c r="L19" s="644">
        <v>11132294.350281619</v>
      </c>
      <c r="M19" s="644">
        <v>2872868.7127631912</v>
      </c>
      <c r="N19" s="1238" t="s">
        <v>1024</v>
      </c>
      <c r="O19" s="1238"/>
      <c r="P19" s="1238"/>
      <c r="Q19" s="32"/>
      <c r="R19" s="644">
        <v>1429316.4316769636</v>
      </c>
      <c r="S19" s="644">
        <v>1393076.1303157089</v>
      </c>
      <c r="T19" s="644">
        <v>3718742.0342102782</v>
      </c>
      <c r="U19" s="644">
        <v>1287348.0470051584</v>
      </c>
      <c r="V19" s="644">
        <v>430942.9943103047</v>
      </c>
      <c r="W19" s="644">
        <v>8565101.7147146482</v>
      </c>
      <c r="X19" s="644">
        <v>4559328.2581069004</v>
      </c>
      <c r="Y19" s="644">
        <v>21961.493155565771</v>
      </c>
      <c r="Z19" s="644">
        <v>3983811.9634521911</v>
      </c>
      <c r="AA19" s="644">
        <v>7519735.9777127951</v>
      </c>
      <c r="AB19" s="644">
        <v>1361156.9568557751</v>
      </c>
    </row>
    <row r="20" spans="1:31" s="33" customFormat="1" ht="14.25" customHeight="1">
      <c r="A20" s="1238" t="s">
        <v>1025</v>
      </c>
      <c r="B20" s="1238"/>
      <c r="C20" s="1238"/>
      <c r="D20" s="32"/>
      <c r="E20" s="644">
        <v>141563031.27312219</v>
      </c>
      <c r="F20" s="644">
        <v>135418557.56906894</v>
      </c>
      <c r="G20" s="644">
        <v>116235537.79577959</v>
      </c>
      <c r="H20" s="644">
        <v>2317008.6863031718</v>
      </c>
      <c r="I20" s="644">
        <v>1920600.0515636096</v>
      </c>
      <c r="J20" s="644">
        <v>77532382.107397094</v>
      </c>
      <c r="K20" s="644">
        <v>34465546.950515926</v>
      </c>
      <c r="L20" s="644">
        <v>10949863.740386892</v>
      </c>
      <c r="M20" s="644">
        <v>3012096.6369991056</v>
      </c>
      <c r="N20" s="1238" t="s">
        <v>1025</v>
      </c>
      <c r="O20" s="1238"/>
      <c r="P20" s="1238"/>
      <c r="Q20" s="32"/>
      <c r="R20" s="644">
        <v>1676373.873450367</v>
      </c>
      <c r="S20" s="644">
        <v>1378493.9970936168</v>
      </c>
      <c r="T20" s="644">
        <v>3475223.923718641</v>
      </c>
      <c r="U20" s="644">
        <v>1000138.900472324</v>
      </c>
      <c r="V20" s="644">
        <v>407536.40865282662</v>
      </c>
      <c r="W20" s="644">
        <v>8233156.0329025127</v>
      </c>
      <c r="X20" s="644">
        <v>4828324.219584736</v>
      </c>
      <c r="Y20" s="644">
        <v>30978.969950469778</v>
      </c>
      <c r="Z20" s="644">
        <v>3373852.8433673126</v>
      </c>
      <c r="AA20" s="644">
        <v>7578399.2825483959</v>
      </c>
      <c r="AB20" s="644">
        <v>1433925.578495237</v>
      </c>
    </row>
    <row r="21" spans="1:31" s="33" customFormat="1" ht="14.25" customHeight="1">
      <c r="A21" s="1238" t="s">
        <v>1026</v>
      </c>
      <c r="B21" s="1238"/>
      <c r="C21" s="1238"/>
      <c r="D21" s="32"/>
      <c r="E21" s="644">
        <v>157044583.47221437</v>
      </c>
      <c r="F21" s="644">
        <v>150244613.1813702</v>
      </c>
      <c r="G21" s="644">
        <v>130006893.41413972</v>
      </c>
      <c r="H21" s="644">
        <v>3403180.6123666922</v>
      </c>
      <c r="I21" s="644">
        <v>2126428.5064143236</v>
      </c>
      <c r="J21" s="644">
        <v>87793081.96749571</v>
      </c>
      <c r="K21" s="644">
        <v>36684202.327863</v>
      </c>
      <c r="L21" s="644">
        <v>11538187.508254867</v>
      </c>
      <c r="M21" s="644">
        <v>3108235.7612018664</v>
      </c>
      <c r="N21" s="1238" t="s">
        <v>1026</v>
      </c>
      <c r="O21" s="1238"/>
      <c r="P21" s="1238"/>
      <c r="Q21" s="32"/>
      <c r="R21" s="644">
        <v>1752223.8296792279</v>
      </c>
      <c r="S21" s="644">
        <v>1448811.6378877412</v>
      </c>
      <c r="T21" s="644">
        <v>3824838.9874192793</v>
      </c>
      <c r="U21" s="644">
        <v>997281.11264588579</v>
      </c>
      <c r="V21" s="644">
        <v>406796.17942085979</v>
      </c>
      <c r="W21" s="644">
        <v>8699532.2589756809</v>
      </c>
      <c r="X21" s="644">
        <v>5148030.4085478839</v>
      </c>
      <c r="Y21" s="644">
        <v>23432.915222230979</v>
      </c>
      <c r="Z21" s="644">
        <v>3528068.9352055662</v>
      </c>
      <c r="AA21" s="644">
        <v>8165791.6577958595</v>
      </c>
      <c r="AB21" s="644">
        <v>1365821.366951748</v>
      </c>
    </row>
    <row r="22" spans="1:31" s="33" customFormat="1" ht="18" customHeight="1">
      <c r="A22" s="1238" t="s">
        <v>1027</v>
      </c>
      <c r="B22" s="1238"/>
      <c r="C22" s="1238"/>
      <c r="D22" s="32"/>
      <c r="E22" s="644">
        <v>158152578.38222393</v>
      </c>
      <c r="F22" s="644">
        <v>150453425.53221205</v>
      </c>
      <c r="G22" s="644">
        <v>130401838.64359072</v>
      </c>
      <c r="H22" s="644">
        <v>3761263.4514207472</v>
      </c>
      <c r="I22" s="644">
        <v>2429551.5259868479</v>
      </c>
      <c r="J22" s="644">
        <v>88877369.184387386</v>
      </c>
      <c r="K22" s="644">
        <v>35333654.481795788</v>
      </c>
      <c r="L22" s="644">
        <v>11261831.476431098</v>
      </c>
      <c r="M22" s="644">
        <v>3074515.3579280037</v>
      </c>
      <c r="N22" s="1238" t="s">
        <v>1027</v>
      </c>
      <c r="O22" s="1238"/>
      <c r="P22" s="1238"/>
      <c r="Q22" s="32"/>
      <c r="R22" s="644">
        <v>1797162.3930725837</v>
      </c>
      <c r="S22" s="644">
        <v>1370394.3338304185</v>
      </c>
      <c r="T22" s="644">
        <v>3783956.98133989</v>
      </c>
      <c r="U22" s="644">
        <v>915583.67381117574</v>
      </c>
      <c r="V22" s="644">
        <v>320218.73644901911</v>
      </c>
      <c r="W22" s="644">
        <v>8789755.4121903684</v>
      </c>
      <c r="X22" s="644">
        <v>4950849.7182957623</v>
      </c>
      <c r="Y22" s="644">
        <v>41271.386123445271</v>
      </c>
      <c r="Z22" s="644">
        <v>3797634.3077711733</v>
      </c>
      <c r="AA22" s="644">
        <v>9024129.8514902294</v>
      </c>
      <c r="AB22" s="644">
        <v>1324977.0014789477</v>
      </c>
    </row>
    <row r="23" spans="1:31" ht="13.7" customHeight="1">
      <c r="A23" s="1045" t="s">
        <v>739</v>
      </c>
      <c r="B23" s="1045"/>
      <c r="C23" s="1045"/>
      <c r="D23" s="177"/>
      <c r="E23" s="268"/>
      <c r="F23" s="250"/>
      <c r="G23" s="250"/>
      <c r="H23" s="250"/>
      <c r="I23" s="250"/>
      <c r="J23" s="250"/>
      <c r="K23" s="250"/>
      <c r="L23" s="250"/>
      <c r="M23" s="250"/>
      <c r="N23" s="1045" t="s">
        <v>739</v>
      </c>
      <c r="O23" s="1045"/>
      <c r="P23" s="1045"/>
      <c r="Q23" s="2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D23" s="181"/>
      <c r="AE23" s="181"/>
    </row>
    <row r="24" spans="1:31" ht="13.7" customHeight="1">
      <c r="A24" s="102"/>
      <c r="B24" s="190" t="s">
        <v>303</v>
      </c>
      <c r="C24" s="102"/>
      <c r="D24" s="191"/>
      <c r="E24" s="281">
        <v>26784714.508072108</v>
      </c>
      <c r="F24" s="281">
        <v>22235495.989126541</v>
      </c>
      <c r="G24" s="281">
        <v>17702438.452451997</v>
      </c>
      <c r="H24" s="281">
        <v>1015862.1143613713</v>
      </c>
      <c r="I24" s="281">
        <v>88275.024617677191</v>
      </c>
      <c r="J24" s="281">
        <v>8424003.0897475686</v>
      </c>
      <c r="K24" s="281">
        <v>8174298.223725358</v>
      </c>
      <c r="L24" s="281">
        <v>3332420.9564820519</v>
      </c>
      <c r="M24" s="281">
        <v>643982.10826617177</v>
      </c>
      <c r="N24" s="102"/>
      <c r="O24" s="190" t="s">
        <v>303</v>
      </c>
      <c r="P24" s="102"/>
      <c r="Q24" s="191"/>
      <c r="R24" s="281">
        <v>372627.85345371242</v>
      </c>
      <c r="S24" s="281">
        <v>783392.48016290471</v>
      </c>
      <c r="T24" s="281">
        <v>1170166.6058896377</v>
      </c>
      <c r="U24" s="281">
        <v>311561.1553114361</v>
      </c>
      <c r="V24" s="281">
        <v>50690.753398185559</v>
      </c>
      <c r="W24" s="281">
        <v>1200636.5801925377</v>
      </c>
      <c r="X24" s="281">
        <v>426930.72177633242</v>
      </c>
      <c r="Y24" s="281">
        <v>2220.4902056990245</v>
      </c>
      <c r="Z24" s="281">
        <v>771485.36821050616</v>
      </c>
      <c r="AA24" s="281">
        <v>4746544.4594133943</v>
      </c>
      <c r="AB24" s="281">
        <v>197325.94046789344</v>
      </c>
      <c r="AD24" s="181"/>
      <c r="AE24" s="181"/>
    </row>
    <row r="25" spans="1:31" ht="13.7" customHeight="1">
      <c r="A25" s="102"/>
      <c r="B25" s="190" t="s">
        <v>894</v>
      </c>
      <c r="C25" s="102"/>
      <c r="D25" s="191"/>
      <c r="E25" s="281">
        <v>163500828.27504328</v>
      </c>
      <c r="F25" s="281">
        <v>152210174.76073241</v>
      </c>
      <c r="G25" s="281">
        <v>128032311.88705386</v>
      </c>
      <c r="H25" s="281">
        <v>6401627.4586871061</v>
      </c>
      <c r="I25" s="281">
        <v>1892098.6372271976</v>
      </c>
      <c r="J25" s="281">
        <v>71056949.87784344</v>
      </c>
      <c r="K25" s="281">
        <v>48681635.913296051</v>
      </c>
      <c r="L25" s="281">
        <v>15926725.586310556</v>
      </c>
      <c r="M25" s="281">
        <v>4318626.1647969708</v>
      </c>
      <c r="N25" s="102"/>
      <c r="O25" s="190" t="s">
        <v>894</v>
      </c>
      <c r="P25" s="102"/>
      <c r="Q25" s="191"/>
      <c r="R25" s="281">
        <v>1733104.2386720208</v>
      </c>
      <c r="S25" s="281">
        <v>2246453.7694622809</v>
      </c>
      <c r="T25" s="281">
        <v>4850712.7856545961</v>
      </c>
      <c r="U25" s="281">
        <v>1399302.0065811109</v>
      </c>
      <c r="V25" s="281">
        <v>1378526.6211435776</v>
      </c>
      <c r="W25" s="281">
        <v>8251137.2873679772</v>
      </c>
      <c r="X25" s="281">
        <v>2748537.1080554905</v>
      </c>
      <c r="Y25" s="281">
        <v>22342.75515892329</v>
      </c>
      <c r="Z25" s="281">
        <v>5480257.4241535608</v>
      </c>
      <c r="AA25" s="281">
        <v>12768229.52585493</v>
      </c>
      <c r="AB25" s="281">
        <v>1477576.0115440919</v>
      </c>
      <c r="AD25" s="181"/>
      <c r="AE25" s="181"/>
    </row>
    <row r="26" spans="1:31" ht="13.7" customHeight="1">
      <c r="A26" s="102"/>
      <c r="B26" s="190" t="s">
        <v>895</v>
      </c>
      <c r="C26" s="102"/>
      <c r="D26" s="191"/>
      <c r="E26" s="281">
        <v>470226691.6914748</v>
      </c>
      <c r="F26" s="281">
        <v>449877990.62701094</v>
      </c>
      <c r="G26" s="281">
        <v>389192719.66480279</v>
      </c>
      <c r="H26" s="281">
        <v>12766037.470886981</v>
      </c>
      <c r="I26" s="281">
        <v>4596561.5293409536</v>
      </c>
      <c r="J26" s="281">
        <v>262464480.44517276</v>
      </c>
      <c r="K26" s="281">
        <v>109365640.21940199</v>
      </c>
      <c r="L26" s="281">
        <v>37550811.53158883</v>
      </c>
      <c r="M26" s="281">
        <v>11053678.327676212</v>
      </c>
      <c r="N26" s="102"/>
      <c r="O26" s="190" t="s">
        <v>895</v>
      </c>
      <c r="P26" s="102"/>
      <c r="Q26" s="191"/>
      <c r="R26" s="281">
        <v>4574688.7746427236</v>
      </c>
      <c r="S26" s="281">
        <v>4040391.3944592858</v>
      </c>
      <c r="T26" s="281">
        <v>12411672.700151339</v>
      </c>
      <c r="U26" s="281">
        <v>4902162.2757780682</v>
      </c>
      <c r="V26" s="281">
        <v>568218.0588811757</v>
      </c>
      <c r="W26" s="281">
        <v>23134459.430619482</v>
      </c>
      <c r="X26" s="281">
        <v>9978134.0924034864</v>
      </c>
      <c r="Y26" s="281">
        <v>424937.87238233216</v>
      </c>
      <c r="Z26" s="281">
        <v>12731387.46583364</v>
      </c>
      <c r="AA26" s="281">
        <v>23824453.116686318</v>
      </c>
      <c r="AB26" s="281">
        <v>3475752.0522223366</v>
      </c>
      <c r="AD26" s="181"/>
      <c r="AE26" s="181"/>
    </row>
    <row r="27" spans="1:31" ht="13.7" customHeight="1">
      <c r="A27" s="102"/>
      <c r="B27" s="190" t="s">
        <v>896</v>
      </c>
      <c r="C27" s="102"/>
      <c r="D27" s="191"/>
      <c r="E27" s="281">
        <v>1197704137.6618981</v>
      </c>
      <c r="F27" s="281">
        <v>1170225236.2527282</v>
      </c>
      <c r="G27" s="281">
        <v>1042115300.289214</v>
      </c>
      <c r="H27" s="281">
        <v>10174267.04982543</v>
      </c>
      <c r="I27" s="281">
        <v>8784309.7919131424</v>
      </c>
      <c r="J27" s="281">
        <v>752740127.08026767</v>
      </c>
      <c r="K27" s="281">
        <v>270416596.36720783</v>
      </c>
      <c r="L27" s="281">
        <v>68496671.036806718</v>
      </c>
      <c r="M27" s="281">
        <v>18904227.945028834</v>
      </c>
      <c r="N27" s="102"/>
      <c r="O27" s="190" t="s">
        <v>896</v>
      </c>
      <c r="P27" s="102"/>
      <c r="Q27" s="191"/>
      <c r="R27" s="281">
        <v>12342968.17690503</v>
      </c>
      <c r="S27" s="281">
        <v>8870751.7664395757</v>
      </c>
      <c r="T27" s="281">
        <v>23354077.906141799</v>
      </c>
      <c r="U27" s="281">
        <v>4142965.9106891807</v>
      </c>
      <c r="V27" s="281">
        <v>881679.33160230587</v>
      </c>
      <c r="W27" s="281">
        <v>59613264.926707707</v>
      </c>
      <c r="X27" s="281">
        <v>23649640.36706423</v>
      </c>
      <c r="Y27" s="281">
        <v>93253.05205560528</v>
      </c>
      <c r="Z27" s="281">
        <v>35870371.507587858</v>
      </c>
      <c r="AA27" s="281">
        <v>35086705.864308596</v>
      </c>
      <c r="AB27" s="281">
        <v>7607804.4551389227</v>
      </c>
      <c r="AD27" s="181"/>
      <c r="AE27" s="181"/>
    </row>
    <row r="28" spans="1:31" ht="13.7" customHeight="1">
      <c r="A28" s="102"/>
      <c r="B28" s="190" t="s">
        <v>897</v>
      </c>
      <c r="C28" s="102"/>
      <c r="D28" s="191"/>
      <c r="E28" s="281">
        <v>6058748351.9540844</v>
      </c>
      <c r="F28" s="281">
        <v>5973047488.8033838</v>
      </c>
      <c r="G28" s="281">
        <v>5154335310.1011772</v>
      </c>
      <c r="H28" s="281">
        <v>182459381.14092681</v>
      </c>
      <c r="I28" s="281">
        <v>128199150.46380898</v>
      </c>
      <c r="J28" s="281">
        <v>3615181130.1721163</v>
      </c>
      <c r="K28" s="281">
        <v>1228495648.3243251</v>
      </c>
      <c r="L28" s="281">
        <v>353206477.05624604</v>
      </c>
      <c r="M28" s="281">
        <v>86003866.777475312</v>
      </c>
      <c r="N28" s="102"/>
      <c r="O28" s="190" t="s">
        <v>897</v>
      </c>
      <c r="P28" s="102"/>
      <c r="Q28" s="191"/>
      <c r="R28" s="281">
        <v>91269321.546948269</v>
      </c>
      <c r="S28" s="281">
        <v>9315047.3582368568</v>
      </c>
      <c r="T28" s="281">
        <v>141106958.43730935</v>
      </c>
      <c r="U28" s="281">
        <v>14112868.475091008</v>
      </c>
      <c r="V28" s="281">
        <v>11398414.461185267</v>
      </c>
      <c r="W28" s="281">
        <v>465505701.64596105</v>
      </c>
      <c r="X28" s="281">
        <v>290268123.38276863</v>
      </c>
      <c r="Y28" s="281">
        <v>983442.71161982219</v>
      </c>
      <c r="Z28" s="281">
        <v>174254135.55157256</v>
      </c>
      <c r="AA28" s="281">
        <v>147266846.42996293</v>
      </c>
      <c r="AB28" s="281">
        <v>61565983.279262729</v>
      </c>
      <c r="AD28" s="181"/>
      <c r="AE28" s="181"/>
    </row>
    <row r="29" spans="1:31" ht="13.7" customHeight="1">
      <c r="A29" s="102"/>
      <c r="B29" s="190" t="s">
        <v>308</v>
      </c>
      <c r="C29" s="102"/>
      <c r="D29" s="191"/>
      <c r="E29" s="281">
        <v>31158876592.684212</v>
      </c>
      <c r="F29" s="281">
        <v>30642170451.578949</v>
      </c>
      <c r="G29" s="281">
        <v>27691761045.736843</v>
      </c>
      <c r="H29" s="281">
        <v>261994287</v>
      </c>
      <c r="I29" s="281">
        <v>835795491.78947365</v>
      </c>
      <c r="J29" s="281">
        <v>21780302619.789474</v>
      </c>
      <c r="K29" s="281">
        <v>4813668647.1578951</v>
      </c>
      <c r="L29" s="281">
        <v>1260670456.6315789</v>
      </c>
      <c r="M29" s="281">
        <v>514830192.7368421</v>
      </c>
      <c r="N29" s="102"/>
      <c r="O29" s="190" t="s">
        <v>308</v>
      </c>
      <c r="P29" s="102"/>
      <c r="Q29" s="191"/>
      <c r="R29" s="281">
        <v>283059852.68421054</v>
      </c>
      <c r="S29" s="281">
        <v>46309512.894736841</v>
      </c>
      <c r="T29" s="281">
        <v>348202547</v>
      </c>
      <c r="U29" s="281">
        <v>49856176.157894738</v>
      </c>
      <c r="V29" s="281">
        <v>18412175.157894738</v>
      </c>
      <c r="W29" s="281">
        <v>1689738949.2105262</v>
      </c>
      <c r="X29" s="281">
        <v>1423217414.1578948</v>
      </c>
      <c r="Y29" s="281">
        <v>2423575.4736842103</v>
      </c>
      <c r="Z29" s="281">
        <v>264097959.57894737</v>
      </c>
      <c r="AA29" s="281">
        <v>793063944.73684216</v>
      </c>
      <c r="AB29" s="281">
        <v>276357803.63157892</v>
      </c>
      <c r="AD29" s="181"/>
      <c r="AE29" s="181"/>
    </row>
    <row r="30" spans="1:31" ht="13.7" customHeight="1">
      <c r="A30" s="1045" t="s">
        <v>740</v>
      </c>
      <c r="B30" s="1045"/>
      <c r="C30" s="1045"/>
      <c r="D30" s="2"/>
      <c r="E30" s="281"/>
      <c r="F30" s="281"/>
      <c r="G30" s="281"/>
      <c r="H30" s="281"/>
      <c r="I30" s="281"/>
      <c r="J30" s="281"/>
      <c r="K30" s="281"/>
      <c r="L30" s="281"/>
      <c r="M30" s="281"/>
      <c r="N30" s="1045" t="s">
        <v>740</v>
      </c>
      <c r="O30" s="1045"/>
      <c r="P30" s="1045"/>
      <c r="Q30" s="2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D30" s="181"/>
      <c r="AE30" s="181"/>
    </row>
    <row r="31" spans="1:31" ht="13.7" customHeight="1">
      <c r="A31" s="102"/>
      <c r="B31" s="62" t="s">
        <v>741</v>
      </c>
      <c r="C31" s="102"/>
      <c r="D31" s="191"/>
      <c r="E31" s="281">
        <v>18281203.86590226</v>
      </c>
      <c r="F31" s="281">
        <v>14411790.419493111</v>
      </c>
      <c r="G31" s="281">
        <v>11650062.887173673</v>
      </c>
      <c r="H31" s="281">
        <v>492727.10894191253</v>
      </c>
      <c r="I31" s="281">
        <v>299166.29853125755</v>
      </c>
      <c r="J31" s="281">
        <v>5399498.0377209308</v>
      </c>
      <c r="K31" s="281">
        <v>5458671.4419795563</v>
      </c>
      <c r="L31" s="281">
        <v>1932335.5608507108</v>
      </c>
      <c r="M31" s="281">
        <v>285907.1538632114</v>
      </c>
      <c r="N31" s="102"/>
      <c r="O31" s="102" t="s">
        <v>958</v>
      </c>
      <c r="P31" s="102"/>
      <c r="Q31" s="191"/>
      <c r="R31" s="281">
        <v>238630.00769332171</v>
      </c>
      <c r="S31" s="281">
        <v>443649.33934955386</v>
      </c>
      <c r="T31" s="281">
        <v>729079.34942327463</v>
      </c>
      <c r="U31" s="281">
        <v>220771.57942602428</v>
      </c>
      <c r="V31" s="281">
        <v>14298.131095325649</v>
      </c>
      <c r="W31" s="281">
        <v>829391.97146873223</v>
      </c>
      <c r="X31" s="281">
        <v>257451.52396170259</v>
      </c>
      <c r="Y31" s="281">
        <v>1010.2898698667507</v>
      </c>
      <c r="Z31" s="281">
        <v>570930.15763716213</v>
      </c>
      <c r="AA31" s="281">
        <v>3997318.0961593562</v>
      </c>
      <c r="AB31" s="281">
        <v>127904.64975019748</v>
      </c>
      <c r="AD31" s="181"/>
      <c r="AE31" s="181"/>
    </row>
    <row r="32" spans="1:31" ht="13.7" customHeight="1">
      <c r="A32" s="102"/>
      <c r="B32" s="62" t="s">
        <v>742</v>
      </c>
      <c r="C32" s="102"/>
      <c r="D32" s="191"/>
      <c r="E32" s="281">
        <v>19291534.797449213</v>
      </c>
      <c r="F32" s="281">
        <v>14535766.358647654</v>
      </c>
      <c r="G32" s="281">
        <v>10538853.443463974</v>
      </c>
      <c r="H32" s="281">
        <v>662752.74924053019</v>
      </c>
      <c r="I32" s="281">
        <v>118681.72453713724</v>
      </c>
      <c r="J32" s="281">
        <v>4232519.4000616819</v>
      </c>
      <c r="K32" s="281">
        <v>5524899.5696246214</v>
      </c>
      <c r="L32" s="281">
        <v>3477908.2621743046</v>
      </c>
      <c r="M32" s="281">
        <v>744137.54146101931</v>
      </c>
      <c r="N32" s="102"/>
      <c r="O32" s="102" t="s">
        <v>743</v>
      </c>
      <c r="P32" s="102"/>
      <c r="Q32" s="191"/>
      <c r="R32" s="281">
        <v>297572.15686838754</v>
      </c>
      <c r="S32" s="281">
        <v>776598.13531848649</v>
      </c>
      <c r="T32" s="281">
        <v>1064172.0264038739</v>
      </c>
      <c r="U32" s="281">
        <v>421471.14992930694</v>
      </c>
      <c r="V32" s="281">
        <v>173957.25219323166</v>
      </c>
      <c r="W32" s="281">
        <v>519004.65300937771</v>
      </c>
      <c r="X32" s="281">
        <v>174779.54438573215</v>
      </c>
      <c r="Y32" s="281">
        <v>212.27890560263054</v>
      </c>
      <c r="Z32" s="281">
        <v>344012.82971804269</v>
      </c>
      <c r="AA32" s="281">
        <v>5093529.7561365496</v>
      </c>
      <c r="AB32" s="281">
        <v>337761.31733499246</v>
      </c>
      <c r="AD32" s="181"/>
      <c r="AE32" s="181"/>
    </row>
    <row r="33" spans="1:53" ht="13.7" customHeight="1">
      <c r="A33" s="190"/>
      <c r="B33" s="62" t="s">
        <v>744</v>
      </c>
      <c r="C33" s="190"/>
      <c r="D33" s="191"/>
      <c r="E33" s="281">
        <v>31029681.096994456</v>
      </c>
      <c r="F33" s="281">
        <v>25523841.852025095</v>
      </c>
      <c r="G33" s="281">
        <v>20257634.974043328</v>
      </c>
      <c r="H33" s="281">
        <v>1869606.6786749237</v>
      </c>
      <c r="I33" s="281">
        <v>36137.252961236998</v>
      </c>
      <c r="J33" s="281">
        <v>7591797.7118059089</v>
      </c>
      <c r="K33" s="281">
        <v>10760093.330601258</v>
      </c>
      <c r="L33" s="281">
        <v>4106276.5484179873</v>
      </c>
      <c r="M33" s="281">
        <v>505994.22464649013</v>
      </c>
      <c r="N33" s="190"/>
      <c r="O33" s="102" t="s">
        <v>745</v>
      </c>
      <c r="P33" s="190"/>
      <c r="Q33" s="191"/>
      <c r="R33" s="281">
        <v>171228.03642803687</v>
      </c>
      <c r="S33" s="281">
        <v>1250851.5409298593</v>
      </c>
      <c r="T33" s="281">
        <v>1759118.6222651999</v>
      </c>
      <c r="U33" s="281">
        <v>334844.73023254343</v>
      </c>
      <c r="V33" s="281">
        <v>84239.393915858062</v>
      </c>
      <c r="W33" s="281">
        <v>1159930.3295637742</v>
      </c>
      <c r="X33" s="281">
        <v>404422.56827193924</v>
      </c>
      <c r="Y33" s="281">
        <v>183.12818340510498</v>
      </c>
      <c r="Z33" s="281">
        <v>755324.63310842973</v>
      </c>
      <c r="AA33" s="281">
        <v>5642352.1462788684</v>
      </c>
      <c r="AB33" s="281">
        <v>136512.90130949096</v>
      </c>
      <c r="AD33" s="181"/>
      <c r="AE33" s="181"/>
    </row>
    <row r="34" spans="1:53" ht="13.7" customHeight="1">
      <c r="A34" s="190"/>
      <c r="B34" s="62" t="s">
        <v>746</v>
      </c>
      <c r="C34" s="190"/>
      <c r="D34" s="191"/>
      <c r="E34" s="281">
        <v>70647445.913579956</v>
      </c>
      <c r="F34" s="281">
        <v>62392660.699322321</v>
      </c>
      <c r="G34" s="281">
        <v>48868437.288621999</v>
      </c>
      <c r="H34" s="281">
        <v>3485704.7536298945</v>
      </c>
      <c r="I34" s="281">
        <v>528833.9216689649</v>
      </c>
      <c r="J34" s="281">
        <v>23921955.300857008</v>
      </c>
      <c r="K34" s="281">
        <v>20931943.312466174</v>
      </c>
      <c r="L34" s="281">
        <v>9924429.7292131223</v>
      </c>
      <c r="M34" s="281">
        <v>2816052.7073247712</v>
      </c>
      <c r="N34" s="190"/>
      <c r="O34" s="102" t="s">
        <v>747</v>
      </c>
      <c r="P34" s="190"/>
      <c r="Q34" s="191"/>
      <c r="R34" s="281">
        <v>1086006.4842424332</v>
      </c>
      <c r="S34" s="281">
        <v>1690025.9221847747</v>
      </c>
      <c r="T34" s="281">
        <v>2975363.2914926065</v>
      </c>
      <c r="U34" s="281">
        <v>771633.3927024568</v>
      </c>
      <c r="V34" s="281">
        <v>585347.93126607942</v>
      </c>
      <c r="W34" s="281">
        <v>3599793.6814871407</v>
      </c>
      <c r="X34" s="281">
        <v>825493.08959287382</v>
      </c>
      <c r="Y34" s="281">
        <v>15995.478303001932</v>
      </c>
      <c r="Z34" s="281">
        <v>2758305.1135912663</v>
      </c>
      <c r="AA34" s="281">
        <v>9195638.8536819462</v>
      </c>
      <c r="AB34" s="281">
        <v>940853.63942433568</v>
      </c>
      <c r="AD34" s="181"/>
      <c r="AE34" s="181"/>
    </row>
    <row r="35" spans="1:53" ht="13.7" customHeight="1">
      <c r="A35" s="190"/>
      <c r="B35" s="62" t="s">
        <v>748</v>
      </c>
      <c r="C35" s="190"/>
      <c r="D35" s="191"/>
      <c r="E35" s="281">
        <v>229617466.09384343</v>
      </c>
      <c r="F35" s="281">
        <v>217436599.49740797</v>
      </c>
      <c r="G35" s="281">
        <v>184781490.90480137</v>
      </c>
      <c r="H35" s="281">
        <v>6918077.7264035987</v>
      </c>
      <c r="I35" s="281">
        <v>3373151.3478581109</v>
      </c>
      <c r="J35" s="281">
        <v>115188566.89452264</v>
      </c>
      <c r="K35" s="281">
        <v>59301694.93601694</v>
      </c>
      <c r="L35" s="281">
        <v>19944075.818686306</v>
      </c>
      <c r="M35" s="281">
        <v>5678526.2855764236</v>
      </c>
      <c r="N35" s="190"/>
      <c r="O35" s="102" t="s">
        <v>749</v>
      </c>
      <c r="P35" s="190"/>
      <c r="Q35" s="191"/>
      <c r="R35" s="281">
        <v>2348823.1973897335</v>
      </c>
      <c r="S35" s="281">
        <v>2903552.3791044275</v>
      </c>
      <c r="T35" s="281">
        <v>6676975.4607246993</v>
      </c>
      <c r="U35" s="281">
        <v>2088375.7530313018</v>
      </c>
      <c r="V35" s="281">
        <v>247822.74285971248</v>
      </c>
      <c r="W35" s="281">
        <v>12711032.77392046</v>
      </c>
      <c r="X35" s="281">
        <v>5483619.054398437</v>
      </c>
      <c r="Y35" s="281">
        <v>427395.3481910383</v>
      </c>
      <c r="Z35" s="281">
        <v>6800018.3713309914</v>
      </c>
      <c r="AA35" s="281">
        <v>13615504.482642505</v>
      </c>
      <c r="AB35" s="281">
        <v>1434637.8862070478</v>
      </c>
      <c r="AD35" s="181"/>
      <c r="AE35" s="181"/>
    </row>
    <row r="36" spans="1:53" ht="13.7" customHeight="1">
      <c r="A36" s="190"/>
      <c r="B36" s="62" t="s">
        <v>750</v>
      </c>
      <c r="C36" s="190"/>
      <c r="D36" s="191"/>
      <c r="E36" s="281">
        <v>518180403.91522563</v>
      </c>
      <c r="F36" s="281">
        <v>498450101.73179477</v>
      </c>
      <c r="G36" s="281">
        <v>424665664.53195184</v>
      </c>
      <c r="H36" s="281">
        <v>8949163.1570797116</v>
      </c>
      <c r="I36" s="281">
        <v>1859886.1702329833</v>
      </c>
      <c r="J36" s="281">
        <v>278605063.11268318</v>
      </c>
      <c r="K36" s="281">
        <v>135251552.09195575</v>
      </c>
      <c r="L36" s="281">
        <v>49240823.993020013</v>
      </c>
      <c r="M36" s="281">
        <v>13406184.843299896</v>
      </c>
      <c r="N36" s="190"/>
      <c r="O36" s="102" t="s">
        <v>751</v>
      </c>
      <c r="P36" s="190"/>
      <c r="Q36" s="191"/>
      <c r="R36" s="281">
        <v>6283938.9129748149</v>
      </c>
      <c r="S36" s="281">
        <v>4022549.8587148092</v>
      </c>
      <c r="T36" s="281">
        <v>17784263.094112553</v>
      </c>
      <c r="U36" s="281">
        <v>5960010.7818273706</v>
      </c>
      <c r="V36" s="281">
        <v>1783876.5020905631</v>
      </c>
      <c r="W36" s="281">
        <v>24543613.206823077</v>
      </c>
      <c r="X36" s="281">
        <v>10101737.64348088</v>
      </c>
      <c r="Y36" s="281">
        <v>57256.315385262853</v>
      </c>
      <c r="Z36" s="281">
        <v>14384619.247956928</v>
      </c>
      <c r="AA36" s="281">
        <v>24240643.988911264</v>
      </c>
      <c r="AB36" s="281">
        <v>4510341.8054805677</v>
      </c>
      <c r="AD36" s="181"/>
      <c r="AE36" s="181"/>
    </row>
    <row r="37" spans="1:53" ht="13.7" customHeight="1">
      <c r="A37" s="190"/>
      <c r="B37" s="62" t="s">
        <v>752</v>
      </c>
      <c r="C37" s="190"/>
      <c r="D37" s="191"/>
      <c r="E37" s="281">
        <v>1205841174.2129405</v>
      </c>
      <c r="F37" s="281">
        <v>1168272445.040025</v>
      </c>
      <c r="G37" s="281">
        <v>1031635909.5886946</v>
      </c>
      <c r="H37" s="281">
        <v>25765404.767182756</v>
      </c>
      <c r="I37" s="281">
        <v>2949978.4652694426</v>
      </c>
      <c r="J37" s="281">
        <v>729773982.7389276</v>
      </c>
      <c r="K37" s="281">
        <v>273146543.61731488</v>
      </c>
      <c r="L37" s="281">
        <v>62420615.665163398</v>
      </c>
      <c r="M37" s="281">
        <v>21494782.602176916</v>
      </c>
      <c r="N37" s="190"/>
      <c r="O37" s="102" t="s">
        <v>753</v>
      </c>
      <c r="P37" s="190"/>
      <c r="Q37" s="191"/>
      <c r="R37" s="281">
        <v>9558309.1303888131</v>
      </c>
      <c r="S37" s="281">
        <v>5180457.5201584725</v>
      </c>
      <c r="T37" s="281">
        <v>21845193.82168895</v>
      </c>
      <c r="U37" s="281">
        <v>3965882.3041394576</v>
      </c>
      <c r="V37" s="281">
        <v>375990.28661079897</v>
      </c>
      <c r="W37" s="281">
        <v>74215919.786166906</v>
      </c>
      <c r="X37" s="281">
        <v>46733473.02290225</v>
      </c>
      <c r="Y37" s="281">
        <v>139800.65445940211</v>
      </c>
      <c r="Z37" s="281">
        <v>27342646.108805254</v>
      </c>
      <c r="AA37" s="281">
        <v>45862210.61542365</v>
      </c>
      <c r="AB37" s="281">
        <v>8293481.4425082039</v>
      </c>
      <c r="AD37" s="181"/>
      <c r="AE37" s="181"/>
    </row>
    <row r="38" spans="1:53" ht="13.7" customHeight="1">
      <c r="A38" s="190"/>
      <c r="B38" s="62" t="s">
        <v>754</v>
      </c>
      <c r="C38" s="190"/>
      <c r="D38" s="191"/>
      <c r="E38" s="281">
        <v>3061836632.9465237</v>
      </c>
      <c r="F38" s="281">
        <v>3019976082.0762048</v>
      </c>
      <c r="G38" s="281">
        <v>2688098730.5338926</v>
      </c>
      <c r="H38" s="281">
        <v>50611953.688793056</v>
      </c>
      <c r="I38" s="281">
        <v>63164679.405281045</v>
      </c>
      <c r="J38" s="281">
        <v>1840831484.6290543</v>
      </c>
      <c r="K38" s="281">
        <v>733490612.81076431</v>
      </c>
      <c r="L38" s="281">
        <v>212789056.6973072</v>
      </c>
      <c r="M38" s="281">
        <v>61973022.245002061</v>
      </c>
      <c r="N38" s="190"/>
      <c r="O38" s="102" t="s">
        <v>755</v>
      </c>
      <c r="P38" s="190"/>
      <c r="Q38" s="191"/>
      <c r="R38" s="281">
        <v>46044631.728939585</v>
      </c>
      <c r="S38" s="281">
        <v>24152225.819232885</v>
      </c>
      <c r="T38" s="281">
        <v>64977099.442446619</v>
      </c>
      <c r="U38" s="281">
        <v>12280284.733370464</v>
      </c>
      <c r="V38" s="281">
        <v>3361792.7283155625</v>
      </c>
      <c r="W38" s="281">
        <v>119088294.8450048</v>
      </c>
      <c r="X38" s="281">
        <v>56729146.038945228</v>
      </c>
      <c r="Y38" s="281">
        <v>165330.87556672073</v>
      </c>
      <c r="Z38" s="281">
        <v>62193817.930492841</v>
      </c>
      <c r="AA38" s="281">
        <v>63454284.842233464</v>
      </c>
      <c r="AB38" s="281">
        <v>21593733.97191453</v>
      </c>
      <c r="AD38" s="181"/>
      <c r="AE38" s="181"/>
    </row>
    <row r="39" spans="1:53" ht="13.7" customHeight="1">
      <c r="A39" s="190"/>
      <c r="B39" s="62" t="s">
        <v>756</v>
      </c>
      <c r="C39" s="190"/>
      <c r="D39" s="191"/>
      <c r="E39" s="281">
        <v>11562675413.692308</v>
      </c>
      <c r="F39" s="281">
        <v>11390295014.435898</v>
      </c>
      <c r="G39" s="281">
        <v>10301770778.179487</v>
      </c>
      <c r="H39" s="281">
        <v>58472199.769230768</v>
      </c>
      <c r="I39" s="281">
        <v>185394650.8974359</v>
      </c>
      <c r="J39" s="281">
        <v>8093540351.8717947</v>
      </c>
      <c r="K39" s="281">
        <v>1964363575.6410255</v>
      </c>
      <c r="L39" s="281">
        <v>462081283.87179488</v>
      </c>
      <c r="M39" s="281">
        <v>73654467.384615391</v>
      </c>
      <c r="N39" s="190"/>
      <c r="O39" s="102" t="s">
        <v>757</v>
      </c>
      <c r="P39" s="190"/>
      <c r="Q39" s="191"/>
      <c r="R39" s="281">
        <v>140893796.1025641</v>
      </c>
      <c r="S39" s="281">
        <v>16621407.333333334</v>
      </c>
      <c r="T39" s="281">
        <v>189804869.53846154</v>
      </c>
      <c r="U39" s="281">
        <v>15000202.153846154</v>
      </c>
      <c r="V39" s="281">
        <v>26106541.35897436</v>
      </c>
      <c r="W39" s="281">
        <v>626442952.38461542</v>
      </c>
      <c r="X39" s="281">
        <v>534543564.53846157</v>
      </c>
      <c r="Y39" s="281">
        <v>1743293.1282051282</v>
      </c>
      <c r="Z39" s="281">
        <v>90156094.71794872</v>
      </c>
      <c r="AA39" s="281">
        <v>257077625.48717949</v>
      </c>
      <c r="AB39" s="281">
        <v>84697226.230769232</v>
      </c>
      <c r="AD39" s="181"/>
      <c r="AE39" s="181"/>
    </row>
    <row r="40" spans="1:53" ht="13.7" customHeight="1">
      <c r="A40" s="190"/>
      <c r="B40" s="62" t="s">
        <v>758</v>
      </c>
      <c r="C40" s="190"/>
      <c r="D40" s="191"/>
      <c r="E40" s="281">
        <v>32353331237.375</v>
      </c>
      <c r="F40" s="281">
        <v>31860072848.3125</v>
      </c>
      <c r="G40" s="281">
        <v>28158208960.625</v>
      </c>
      <c r="H40" s="281">
        <v>1005953707.6875</v>
      </c>
      <c r="I40" s="281">
        <v>992507146.5</v>
      </c>
      <c r="J40" s="281">
        <v>20999014091.1875</v>
      </c>
      <c r="K40" s="281">
        <v>5160734015.25</v>
      </c>
      <c r="L40" s="281">
        <v>1252843556.1875</v>
      </c>
      <c r="M40" s="281">
        <v>587554613.25</v>
      </c>
      <c r="N40" s="190"/>
      <c r="O40" s="102" t="s">
        <v>758</v>
      </c>
      <c r="P40" s="190"/>
      <c r="Q40" s="191"/>
      <c r="R40" s="281">
        <v>298106457.6875</v>
      </c>
      <c r="S40" s="281">
        <v>30675961.9375</v>
      </c>
      <c r="T40" s="281">
        <v>283976613.25</v>
      </c>
      <c r="U40" s="281">
        <v>49879981.6875</v>
      </c>
      <c r="V40" s="281">
        <v>2649928.375</v>
      </c>
      <c r="W40" s="281">
        <v>2449020331.5</v>
      </c>
      <c r="X40" s="281">
        <v>1498102427.625</v>
      </c>
      <c r="Y40" s="281">
        <v>2345512.5</v>
      </c>
      <c r="Z40" s="281">
        <v>948572391.375</v>
      </c>
      <c r="AA40" s="281">
        <v>811957184.375</v>
      </c>
      <c r="AB40" s="281">
        <v>318698795.3125</v>
      </c>
      <c r="AD40" s="181"/>
      <c r="AE40" s="181"/>
    </row>
    <row r="41" spans="1:53" ht="13.7" customHeight="1">
      <c r="A41" s="1045" t="s">
        <v>759</v>
      </c>
      <c r="B41" s="1045"/>
      <c r="C41" s="1045"/>
      <c r="D41" s="191"/>
      <c r="E41" s="281"/>
      <c r="F41" s="281"/>
      <c r="G41" s="281"/>
      <c r="H41" s="281"/>
      <c r="I41" s="281"/>
      <c r="J41" s="281"/>
      <c r="K41" s="281"/>
      <c r="L41" s="281"/>
      <c r="M41" s="281"/>
      <c r="N41" s="1045" t="s">
        <v>759</v>
      </c>
      <c r="O41" s="1045"/>
      <c r="P41" s="1045"/>
      <c r="Q41" s="191"/>
      <c r="R41" s="281"/>
      <c r="S41" s="281"/>
      <c r="T41" s="281"/>
      <c r="U41" s="281"/>
      <c r="V41" s="281"/>
      <c r="W41" s="281"/>
      <c r="X41" s="281"/>
      <c r="Y41" s="281"/>
      <c r="Z41" s="281"/>
      <c r="AA41" s="281"/>
      <c r="AB41" s="281"/>
      <c r="AD41" s="181"/>
      <c r="AE41" s="181"/>
    </row>
    <row r="42" spans="1:53" ht="13.7" customHeight="1">
      <c r="A42" s="190"/>
      <c r="B42" s="62" t="s">
        <v>741</v>
      </c>
      <c r="C42" s="190"/>
      <c r="D42" s="191"/>
      <c r="E42" s="281">
        <v>14243852.315275509</v>
      </c>
      <c r="F42" s="281">
        <v>10502821.579694815</v>
      </c>
      <c r="G42" s="281">
        <v>7665684.9749559807</v>
      </c>
      <c r="H42" s="281">
        <v>342487.19759609964</v>
      </c>
      <c r="I42" s="281">
        <v>64226.291892166366</v>
      </c>
      <c r="J42" s="281">
        <v>2589823.1260889447</v>
      </c>
      <c r="K42" s="281">
        <v>4669148.3593787747</v>
      </c>
      <c r="L42" s="281">
        <v>1988863.5012238007</v>
      </c>
      <c r="M42" s="281">
        <v>367613.86193861399</v>
      </c>
      <c r="N42" s="190"/>
      <c r="O42" s="102" t="s">
        <v>958</v>
      </c>
      <c r="P42" s="190"/>
      <c r="Q42" s="191"/>
      <c r="R42" s="281">
        <v>293836.67934817012</v>
      </c>
      <c r="S42" s="281">
        <v>417545.11562491133</v>
      </c>
      <c r="T42" s="281">
        <v>687724.96460923087</v>
      </c>
      <c r="U42" s="281">
        <v>207515.48108984483</v>
      </c>
      <c r="V42" s="281">
        <v>14627.39861303004</v>
      </c>
      <c r="W42" s="281">
        <v>848273.10351502197</v>
      </c>
      <c r="X42" s="281">
        <v>334317.92232185189</v>
      </c>
      <c r="Y42" s="281">
        <v>1048.5186807139094</v>
      </c>
      <c r="Z42" s="281">
        <v>512906.66251245583</v>
      </c>
      <c r="AA42" s="281">
        <v>3944179.2686269032</v>
      </c>
      <c r="AB42" s="281">
        <v>203148.53304620791</v>
      </c>
      <c r="AD42" s="181"/>
      <c r="AE42" s="181"/>
    </row>
    <row r="43" spans="1:53" ht="13.7" customHeight="1">
      <c r="A43" s="190"/>
      <c r="B43" s="62" t="s">
        <v>742</v>
      </c>
      <c r="C43" s="190"/>
      <c r="D43" s="191"/>
      <c r="E43" s="281">
        <v>20838120.437782284</v>
      </c>
      <c r="F43" s="281">
        <v>16277278.175759377</v>
      </c>
      <c r="G43" s="281">
        <v>11223278.462422313</v>
      </c>
      <c r="H43" s="281">
        <v>786846.44526867825</v>
      </c>
      <c r="I43" s="281">
        <v>42263.203232924185</v>
      </c>
      <c r="J43" s="281">
        <v>4522519.5407288233</v>
      </c>
      <c r="K43" s="281">
        <v>5871649.2731918907</v>
      </c>
      <c r="L43" s="281">
        <v>3977070.9282961129</v>
      </c>
      <c r="M43" s="281">
        <v>901317.67873981991</v>
      </c>
      <c r="N43" s="190"/>
      <c r="O43" s="102" t="s">
        <v>743</v>
      </c>
      <c r="P43" s="190"/>
      <c r="Q43" s="191"/>
      <c r="R43" s="281">
        <v>333334.95964636694</v>
      </c>
      <c r="S43" s="281">
        <v>805689.55041258479</v>
      </c>
      <c r="T43" s="281">
        <v>1471918.0860679485</v>
      </c>
      <c r="U43" s="281">
        <v>384476.39115443063</v>
      </c>
      <c r="V43" s="281">
        <v>80334.262274963825</v>
      </c>
      <c r="W43" s="281">
        <v>1076928.7850409518</v>
      </c>
      <c r="X43" s="281">
        <v>396372.18680677842</v>
      </c>
      <c r="Y43" s="281">
        <v>421.48043872877946</v>
      </c>
      <c r="Z43" s="281">
        <v>680135.11779544526</v>
      </c>
      <c r="AA43" s="281">
        <v>4730084.7754315017</v>
      </c>
      <c r="AB43" s="281">
        <v>169242.51340861231</v>
      </c>
      <c r="AD43" s="181"/>
      <c r="AE43" s="181"/>
    </row>
    <row r="44" spans="1:53" ht="13.7" customHeight="1">
      <c r="A44" s="190"/>
      <c r="B44" s="62" t="s">
        <v>744</v>
      </c>
      <c r="C44" s="190"/>
      <c r="D44" s="191"/>
      <c r="E44" s="281">
        <v>36425698.801789254</v>
      </c>
      <c r="F44" s="281">
        <v>30985075.35862929</v>
      </c>
      <c r="G44" s="281">
        <v>23454057.785612773</v>
      </c>
      <c r="H44" s="281">
        <v>2886350.8167876233</v>
      </c>
      <c r="I44" s="281">
        <v>246925.27254221198</v>
      </c>
      <c r="J44" s="281">
        <v>8584219.3940886185</v>
      </c>
      <c r="K44" s="281">
        <v>11736562.302194314</v>
      </c>
      <c r="L44" s="281">
        <v>5717266.8262331532</v>
      </c>
      <c r="M44" s="281">
        <v>1284338.3248216091</v>
      </c>
      <c r="N44" s="190"/>
      <c r="O44" s="102" t="s">
        <v>745</v>
      </c>
      <c r="P44" s="190"/>
      <c r="Q44" s="191"/>
      <c r="R44" s="281">
        <v>531141.59801123012</v>
      </c>
      <c r="S44" s="281">
        <v>1191321.6751472862</v>
      </c>
      <c r="T44" s="281">
        <v>2136105.0371865924</v>
      </c>
      <c r="U44" s="281">
        <v>394876.76319557521</v>
      </c>
      <c r="V44" s="281">
        <v>179483.42787086207</v>
      </c>
      <c r="W44" s="281">
        <v>1813750.7467833541</v>
      </c>
      <c r="X44" s="281">
        <v>825110.65435049322</v>
      </c>
      <c r="Y44" s="281">
        <v>239.03409195397234</v>
      </c>
      <c r="Z44" s="281">
        <v>988401.05834090803</v>
      </c>
      <c r="AA44" s="281">
        <v>5851869.494939426</v>
      </c>
      <c r="AB44" s="281">
        <v>411246.05177943688</v>
      </c>
      <c r="AD44" s="181"/>
      <c r="AE44" s="181"/>
    </row>
    <row r="45" spans="1:53" ht="13.7" customHeight="1">
      <c r="A45" s="102"/>
      <c r="B45" s="62" t="s">
        <v>746</v>
      </c>
      <c r="C45" s="102"/>
      <c r="D45" s="191"/>
      <c r="E45" s="281">
        <v>75517068.159225821</v>
      </c>
      <c r="F45" s="281">
        <v>66061475.036907129</v>
      </c>
      <c r="G45" s="281">
        <v>52013143.936425149</v>
      </c>
      <c r="H45" s="281">
        <v>3477433.4635442747</v>
      </c>
      <c r="I45" s="281">
        <v>1074983.0976955106</v>
      </c>
      <c r="J45" s="281">
        <v>25715475.747725006</v>
      </c>
      <c r="K45" s="281">
        <v>21745251.627460383</v>
      </c>
      <c r="L45" s="281">
        <v>9547853.6817667056</v>
      </c>
      <c r="M45" s="281">
        <v>2540989.5375455325</v>
      </c>
      <c r="N45" s="102"/>
      <c r="O45" s="102" t="s">
        <v>747</v>
      </c>
      <c r="P45" s="102"/>
      <c r="Q45" s="191"/>
      <c r="R45" s="281">
        <v>951120.90215743647</v>
      </c>
      <c r="S45" s="281">
        <v>1811785.5668867666</v>
      </c>
      <c r="T45" s="281">
        <v>2934695.3008302357</v>
      </c>
      <c r="U45" s="281">
        <v>893889.05329158122</v>
      </c>
      <c r="V45" s="281">
        <v>415373.32105515338</v>
      </c>
      <c r="W45" s="281">
        <v>4500477.4187152274</v>
      </c>
      <c r="X45" s="281">
        <v>1640884.9163758196</v>
      </c>
      <c r="Y45" s="281">
        <v>18128.988569735229</v>
      </c>
      <c r="Z45" s="281">
        <v>2841463.5137696764</v>
      </c>
      <c r="AA45" s="281">
        <v>10175108.877150672</v>
      </c>
      <c r="AB45" s="281">
        <v>719515.75483200001</v>
      </c>
      <c r="AD45" s="181"/>
      <c r="AE45" s="181"/>
    </row>
    <row r="46" spans="1:53" ht="13.7" customHeight="1">
      <c r="A46" s="102"/>
      <c r="B46" s="62" t="s">
        <v>748</v>
      </c>
      <c r="C46" s="102"/>
      <c r="D46" s="191"/>
      <c r="E46" s="281">
        <v>222070136.33285585</v>
      </c>
      <c r="F46" s="281">
        <v>212050215.19421941</v>
      </c>
      <c r="G46" s="281">
        <v>180704663.57845274</v>
      </c>
      <c r="H46" s="281">
        <v>7656498.9951475738</v>
      </c>
      <c r="I46" s="281">
        <v>1929280.1025181226</v>
      </c>
      <c r="J46" s="281">
        <v>114828554.34281753</v>
      </c>
      <c r="K46" s="281">
        <v>56290330.137969494</v>
      </c>
      <c r="L46" s="281">
        <v>21225728.068250321</v>
      </c>
      <c r="M46" s="281">
        <v>6433309.3063344415</v>
      </c>
      <c r="N46" s="102"/>
      <c r="O46" s="102" t="s">
        <v>749</v>
      </c>
      <c r="P46" s="102"/>
      <c r="Q46" s="191"/>
      <c r="R46" s="281">
        <v>2410296.9772632183</v>
      </c>
      <c r="S46" s="281">
        <v>2723847.2302570017</v>
      </c>
      <c r="T46" s="281">
        <v>7420975.6380572906</v>
      </c>
      <c r="U46" s="281">
        <v>1585129.8573659619</v>
      </c>
      <c r="V46" s="281">
        <v>652169.05897240259</v>
      </c>
      <c r="W46" s="281">
        <v>10119823.547516383</v>
      </c>
      <c r="X46" s="281">
        <v>2745153.4436553153</v>
      </c>
      <c r="Y46" s="281">
        <v>417363.8005545073</v>
      </c>
      <c r="Z46" s="281">
        <v>6957306.3033065656</v>
      </c>
      <c r="AA46" s="281">
        <v>11395718.648728756</v>
      </c>
      <c r="AB46" s="281">
        <v>1375797.5100923667</v>
      </c>
      <c r="AD46" s="181"/>
      <c r="AE46" s="181"/>
    </row>
    <row r="47" spans="1:53" ht="13.7" customHeight="1">
      <c r="A47" s="102"/>
      <c r="B47" s="62" t="s">
        <v>750</v>
      </c>
      <c r="C47" s="102"/>
      <c r="D47" s="191"/>
      <c r="E47" s="281">
        <v>517210982.08194345</v>
      </c>
      <c r="F47" s="281">
        <v>498211437.69449687</v>
      </c>
      <c r="G47" s="281">
        <v>433881235.82809728</v>
      </c>
      <c r="H47" s="281">
        <v>8474418.9568244442</v>
      </c>
      <c r="I47" s="281">
        <v>4047048.4632610697</v>
      </c>
      <c r="J47" s="281">
        <v>282790552.88217068</v>
      </c>
      <c r="K47" s="281">
        <v>138569215.52584106</v>
      </c>
      <c r="L47" s="281">
        <v>38100762.580420323</v>
      </c>
      <c r="M47" s="281">
        <v>8381696.205985303</v>
      </c>
      <c r="N47" s="102"/>
      <c r="O47" s="102" t="s">
        <v>751</v>
      </c>
      <c r="P47" s="102"/>
      <c r="Q47" s="191"/>
      <c r="R47" s="281">
        <v>4269303.9860562785</v>
      </c>
      <c r="S47" s="281">
        <v>4023432.984243779</v>
      </c>
      <c r="T47" s="281">
        <v>14270073.870162087</v>
      </c>
      <c r="U47" s="281">
        <v>5470822.4268432809</v>
      </c>
      <c r="V47" s="281">
        <v>1685433.1071295824</v>
      </c>
      <c r="W47" s="281">
        <v>26229439.285979316</v>
      </c>
      <c r="X47" s="281">
        <v>12669748.976330616</v>
      </c>
      <c r="Y47" s="281">
        <v>54443.305489894796</v>
      </c>
      <c r="Z47" s="281">
        <v>13505247.004158806</v>
      </c>
      <c r="AA47" s="281">
        <v>23074596.235007897</v>
      </c>
      <c r="AB47" s="281">
        <v>4075051.8475612234</v>
      </c>
      <c r="AD47" s="181"/>
      <c r="AE47" s="181"/>
    </row>
    <row r="48" spans="1:53" ht="13.7" customHeight="1">
      <c r="A48" s="102"/>
      <c r="B48" s="62" t="s">
        <v>752</v>
      </c>
      <c r="C48" s="102"/>
      <c r="D48" s="191"/>
      <c r="E48" s="281">
        <v>1242672930.2433529</v>
      </c>
      <c r="F48" s="281">
        <v>1194490958.3223569</v>
      </c>
      <c r="G48" s="281">
        <v>1070166073.1223255</v>
      </c>
      <c r="H48" s="281">
        <v>14089574.176631194</v>
      </c>
      <c r="I48" s="281">
        <v>11328397.564264424</v>
      </c>
      <c r="J48" s="281">
        <v>768041290.39489579</v>
      </c>
      <c r="K48" s="281">
        <v>276706810.98653424</v>
      </c>
      <c r="L48" s="281">
        <v>75193634.551365554</v>
      </c>
      <c r="M48" s="281">
        <v>29377862.705185212</v>
      </c>
      <c r="N48" s="102"/>
      <c r="O48" s="102" t="s">
        <v>753</v>
      </c>
      <c r="P48" s="102"/>
      <c r="Q48" s="191"/>
      <c r="R48" s="281">
        <v>11089249.701870561</v>
      </c>
      <c r="S48" s="281">
        <v>6000082.9000932826</v>
      </c>
      <c r="T48" s="281">
        <v>23633521.938576125</v>
      </c>
      <c r="U48" s="281">
        <v>4670265.9626094112</v>
      </c>
      <c r="V48" s="281">
        <v>422651.34303095861</v>
      </c>
      <c r="W48" s="281">
        <v>49131250.648665294</v>
      </c>
      <c r="X48" s="281">
        <v>24440901.895309132</v>
      </c>
      <c r="Y48" s="281">
        <v>130283.14407568488</v>
      </c>
      <c r="Z48" s="281">
        <v>24560065.609280474</v>
      </c>
      <c r="AA48" s="281">
        <v>55357944.964142337</v>
      </c>
      <c r="AB48" s="281">
        <v>7175973.0431461036</v>
      </c>
      <c r="AC48" s="168"/>
      <c r="AD48" s="181"/>
      <c r="AE48" s="181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</row>
    <row r="49" spans="1:53" ht="13.7" customHeight="1">
      <c r="A49" s="102"/>
      <c r="B49" s="62" t="s">
        <v>754</v>
      </c>
      <c r="C49" s="102"/>
      <c r="D49" s="191"/>
      <c r="E49" s="281">
        <v>2918841283.2342515</v>
      </c>
      <c r="F49" s="281">
        <v>2902241176.3443098</v>
      </c>
      <c r="G49" s="281">
        <v>2530733314.1684422</v>
      </c>
      <c r="H49" s="281">
        <v>38235364.230935991</v>
      </c>
      <c r="I49" s="281">
        <v>89672398.436050504</v>
      </c>
      <c r="J49" s="281">
        <v>1707235099.7300987</v>
      </c>
      <c r="K49" s="281">
        <v>695590451.77135658</v>
      </c>
      <c r="L49" s="281">
        <v>237824427.85374945</v>
      </c>
      <c r="M49" s="281">
        <v>55972450.679068454</v>
      </c>
      <c r="N49" s="102"/>
      <c r="O49" s="102" t="s">
        <v>755</v>
      </c>
      <c r="P49" s="102"/>
      <c r="Q49" s="191"/>
      <c r="R49" s="281">
        <v>82103491.016146138</v>
      </c>
      <c r="S49" s="281">
        <v>21353567.766570833</v>
      </c>
      <c r="T49" s="281">
        <v>59924861.976449095</v>
      </c>
      <c r="U49" s="281">
        <v>15396465.651847141</v>
      </c>
      <c r="V49" s="281">
        <v>3073590.7636677315</v>
      </c>
      <c r="W49" s="281">
        <v>133683434.32211831</v>
      </c>
      <c r="X49" s="281">
        <v>84823942.899373412</v>
      </c>
      <c r="Y49" s="281">
        <v>198486.8259982497</v>
      </c>
      <c r="Z49" s="281">
        <v>48661004.596746661</v>
      </c>
      <c r="AA49" s="281">
        <v>60905868.213985689</v>
      </c>
      <c r="AB49" s="281">
        <v>44305761.324043423</v>
      </c>
      <c r="AC49" s="168"/>
      <c r="AD49" s="181"/>
      <c r="AE49" s="181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</row>
    <row r="50" spans="1:53" ht="13.7" customHeight="1">
      <c r="A50" s="102"/>
      <c r="B50" s="62" t="s">
        <v>756</v>
      </c>
      <c r="C50" s="102"/>
      <c r="D50" s="191"/>
      <c r="E50" s="281">
        <v>10428051648.666666</v>
      </c>
      <c r="F50" s="281">
        <v>10248992842.222221</v>
      </c>
      <c r="G50" s="281">
        <v>9372057103.4222221</v>
      </c>
      <c r="H50" s="281">
        <v>62311895.333333336</v>
      </c>
      <c r="I50" s="281">
        <v>67989357.755555555</v>
      </c>
      <c r="J50" s="281">
        <v>7399552822.0444441</v>
      </c>
      <c r="K50" s="281">
        <v>1842203028.2888889</v>
      </c>
      <c r="L50" s="281">
        <v>339843046.66666669</v>
      </c>
      <c r="M50" s="281">
        <v>72359381.977777779</v>
      </c>
      <c r="N50" s="102"/>
      <c r="O50" s="102" t="s">
        <v>757</v>
      </c>
      <c r="P50" s="102"/>
      <c r="Q50" s="191"/>
      <c r="R50" s="281">
        <v>62332636.866666667</v>
      </c>
      <c r="S50" s="281">
        <v>15622183.422222223</v>
      </c>
      <c r="T50" s="281">
        <v>156558501.66666666</v>
      </c>
      <c r="U50" s="281">
        <v>13579190.800000001</v>
      </c>
      <c r="V50" s="281">
        <v>19391151.933333334</v>
      </c>
      <c r="W50" s="281">
        <v>537092692.13333333</v>
      </c>
      <c r="X50" s="281">
        <v>436142624.55555558</v>
      </c>
      <c r="Y50" s="281">
        <v>1592588.8</v>
      </c>
      <c r="Z50" s="281">
        <v>99357478.777777776</v>
      </c>
      <c r="AA50" s="281">
        <v>212098724.2888889</v>
      </c>
      <c r="AB50" s="281">
        <v>33039917.844444446</v>
      </c>
      <c r="AD50" s="181"/>
      <c r="AE50" s="181"/>
    </row>
    <row r="51" spans="1:53" ht="13.7" customHeight="1">
      <c r="A51" s="102"/>
      <c r="B51" s="62" t="s">
        <v>758</v>
      </c>
      <c r="C51" s="102"/>
      <c r="D51" s="191"/>
      <c r="E51" s="281">
        <v>33709500609.266666</v>
      </c>
      <c r="F51" s="281">
        <v>33152990817.466667</v>
      </c>
      <c r="G51" s="281">
        <v>29253373485.933334</v>
      </c>
      <c r="H51" s="281">
        <v>1077149418.8</v>
      </c>
      <c r="I51" s="281">
        <v>1058674289.6</v>
      </c>
      <c r="J51" s="281">
        <v>21959225329.599998</v>
      </c>
      <c r="K51" s="281">
        <v>5158324447.9333334</v>
      </c>
      <c r="L51" s="281">
        <v>1308993210.9333334</v>
      </c>
      <c r="M51" s="281">
        <v>585250643.13333333</v>
      </c>
      <c r="N51" s="102"/>
      <c r="O51" s="102" t="s">
        <v>758</v>
      </c>
      <c r="P51" s="102"/>
      <c r="Q51" s="191"/>
      <c r="R51" s="281">
        <v>288338024.06666666</v>
      </c>
      <c r="S51" s="281">
        <v>33506440.733333334</v>
      </c>
      <c r="T51" s="281">
        <v>335924742.66666669</v>
      </c>
      <c r="U51" s="281">
        <v>53372533.466666669</v>
      </c>
      <c r="V51" s="281">
        <v>12600826.866666667</v>
      </c>
      <c r="W51" s="281">
        <v>2590624120.5999999</v>
      </c>
      <c r="X51" s="281">
        <v>1571554022</v>
      </c>
      <c r="Y51" s="281">
        <v>2365336.2666666666</v>
      </c>
      <c r="Z51" s="281">
        <v>1016704762.3333334</v>
      </c>
      <c r="AA51" s="281">
        <v>899049983.39999998</v>
      </c>
      <c r="AB51" s="281">
        <v>342540191.60000002</v>
      </c>
      <c r="AD51" s="181"/>
      <c r="AE51" s="181"/>
    </row>
    <row r="52" spans="1:53" ht="13.7" customHeight="1">
      <c r="A52" s="1045" t="s">
        <v>760</v>
      </c>
      <c r="B52" s="1045"/>
      <c r="C52" s="1045"/>
      <c r="D52" s="2"/>
      <c r="E52" s="281"/>
      <c r="F52" s="281"/>
      <c r="G52" s="281"/>
      <c r="H52" s="281"/>
      <c r="I52" s="281"/>
      <c r="J52" s="281"/>
      <c r="K52" s="281"/>
      <c r="L52" s="281"/>
      <c r="M52" s="281"/>
      <c r="N52" s="1045" t="s">
        <v>760</v>
      </c>
      <c r="O52" s="1045"/>
      <c r="P52" s="1045"/>
      <c r="Q52" s="2"/>
      <c r="R52" s="281"/>
      <c r="S52" s="281"/>
      <c r="T52" s="281"/>
      <c r="U52" s="281"/>
      <c r="V52" s="281"/>
      <c r="W52" s="281"/>
      <c r="X52" s="281"/>
      <c r="Y52" s="281"/>
      <c r="Z52" s="281"/>
      <c r="AA52" s="281"/>
      <c r="AB52" s="281"/>
      <c r="AD52" s="181"/>
      <c r="AE52" s="181"/>
    </row>
    <row r="53" spans="1:53" ht="13.7" customHeight="1">
      <c r="A53" s="168"/>
      <c r="B53" s="62" t="s">
        <v>741</v>
      </c>
      <c r="C53" s="168"/>
      <c r="D53" s="192"/>
      <c r="E53" s="281">
        <v>3763472.7668584143</v>
      </c>
      <c r="F53" s="281">
        <v>2554246.9927116572</v>
      </c>
      <c r="G53" s="281">
        <v>1609633.8586640824</v>
      </c>
      <c r="H53" s="281">
        <v>149981.34353594732</v>
      </c>
      <c r="I53" s="281">
        <v>11498.955793509351</v>
      </c>
      <c r="J53" s="281">
        <v>134699.73750662338</v>
      </c>
      <c r="K53" s="281">
        <v>1313453.8218280021</v>
      </c>
      <c r="L53" s="281">
        <v>871781.29944399232</v>
      </c>
      <c r="M53" s="281">
        <v>20618.970680206421</v>
      </c>
      <c r="N53" s="168"/>
      <c r="O53" s="102" t="s">
        <v>958</v>
      </c>
      <c r="P53" s="168"/>
      <c r="Q53" s="192"/>
      <c r="R53" s="281">
        <v>30614.837540772973</v>
      </c>
      <c r="S53" s="281">
        <v>412438.2564528372</v>
      </c>
      <c r="T53" s="281">
        <v>270279.89027273387</v>
      </c>
      <c r="U53" s="281">
        <v>137782.18894678869</v>
      </c>
      <c r="V53" s="281">
        <v>47.155550653101415</v>
      </c>
      <c r="W53" s="281">
        <v>72831.834603582465</v>
      </c>
      <c r="X53" s="281">
        <v>565.43656636951494</v>
      </c>
      <c r="Y53" s="281">
        <v>110.14851214658194</v>
      </c>
      <c r="Z53" s="281">
        <v>72156.249525066363</v>
      </c>
      <c r="AA53" s="281">
        <v>1370730.4601024087</v>
      </c>
      <c r="AB53" s="281">
        <v>161504.68595564915</v>
      </c>
      <c r="AD53" s="181"/>
      <c r="AE53" s="181"/>
    </row>
    <row r="54" spans="1:53" ht="13.7" customHeight="1">
      <c r="A54" s="6"/>
      <c r="B54" s="62" t="s">
        <v>742</v>
      </c>
      <c r="C54" s="6"/>
      <c r="D54" s="2"/>
      <c r="E54" s="281">
        <v>8771422.107976485</v>
      </c>
      <c r="F54" s="281">
        <v>5638055.5264745597</v>
      </c>
      <c r="G54" s="281">
        <v>3941339.5885276678</v>
      </c>
      <c r="H54" s="281">
        <v>272163.2114134414</v>
      </c>
      <c r="I54" s="281">
        <v>21070.546714427761</v>
      </c>
      <c r="J54" s="281">
        <v>649430.04882861895</v>
      </c>
      <c r="K54" s="281">
        <v>2998675.7815711787</v>
      </c>
      <c r="L54" s="281">
        <v>1623902.4375379588</v>
      </c>
      <c r="M54" s="281">
        <v>84903.579698322981</v>
      </c>
      <c r="N54" s="6"/>
      <c r="O54" s="102" t="s">
        <v>743</v>
      </c>
      <c r="P54" s="6"/>
      <c r="Q54" s="2"/>
      <c r="R54" s="281">
        <v>81491.195018162849</v>
      </c>
      <c r="S54" s="281">
        <v>676498.08608538797</v>
      </c>
      <c r="T54" s="281">
        <v>525018.74306215765</v>
      </c>
      <c r="U54" s="281">
        <v>244608.50743203214</v>
      </c>
      <c r="V54" s="281">
        <v>11382.326241895502</v>
      </c>
      <c r="W54" s="281">
        <v>72813.500408933018</v>
      </c>
      <c r="X54" s="281">
        <v>17.985686477247132</v>
      </c>
      <c r="Y54" s="281">
        <v>86.65831280625936</v>
      </c>
      <c r="Z54" s="281">
        <v>72708.85640964951</v>
      </c>
      <c r="AA54" s="281">
        <v>3187228.3108205227</v>
      </c>
      <c r="AB54" s="281">
        <v>53861.729318595062</v>
      </c>
      <c r="AD54" s="181"/>
      <c r="AE54" s="181"/>
    </row>
    <row r="55" spans="1:53" ht="13.7" customHeight="1">
      <c r="A55" s="102"/>
      <c r="B55" s="62" t="s">
        <v>744</v>
      </c>
      <c r="C55" s="102"/>
      <c r="D55" s="191"/>
      <c r="E55" s="281">
        <v>15498289.988617262</v>
      </c>
      <c r="F55" s="281">
        <v>9922986.2726811208</v>
      </c>
      <c r="G55" s="281">
        <v>7221612.9630232435</v>
      </c>
      <c r="H55" s="281">
        <v>496607.08210384502</v>
      </c>
      <c r="I55" s="281">
        <v>161443.79076909798</v>
      </c>
      <c r="J55" s="281">
        <v>1901859.1311323852</v>
      </c>
      <c r="K55" s="281">
        <v>4661702.9590179175</v>
      </c>
      <c r="L55" s="281">
        <v>2291390.454361741</v>
      </c>
      <c r="M55" s="281">
        <v>116581.68297526379</v>
      </c>
      <c r="N55" s="102"/>
      <c r="O55" s="102" t="s">
        <v>745</v>
      </c>
      <c r="P55" s="102"/>
      <c r="Q55" s="191"/>
      <c r="R55" s="281">
        <v>77552.012764492669</v>
      </c>
      <c r="S55" s="281">
        <v>832347.73127134377</v>
      </c>
      <c r="T55" s="281">
        <v>921082.54564482986</v>
      </c>
      <c r="U55" s="281">
        <v>331007.9585314552</v>
      </c>
      <c r="V55" s="281">
        <v>12818.52317435535</v>
      </c>
      <c r="W55" s="281">
        <v>409982.85529613658</v>
      </c>
      <c r="X55" s="281">
        <v>13118.028011482262</v>
      </c>
      <c r="Y55" s="281">
        <v>1252.9228086107942</v>
      </c>
      <c r="Z55" s="281">
        <v>395611.90447604354</v>
      </c>
      <c r="AA55" s="281">
        <v>5669172.325491176</v>
      </c>
      <c r="AB55" s="281">
        <v>93868.609555043484</v>
      </c>
      <c r="AD55" s="181"/>
      <c r="AE55" s="181"/>
    </row>
    <row r="56" spans="1:53" ht="13.7" customHeight="1">
      <c r="A56" s="102"/>
      <c r="B56" s="62" t="s">
        <v>746</v>
      </c>
      <c r="C56" s="102"/>
      <c r="D56" s="191"/>
      <c r="E56" s="281">
        <v>35267639.202289969</v>
      </c>
      <c r="F56" s="281">
        <v>26893481.060047165</v>
      </c>
      <c r="G56" s="281">
        <v>20451914.793121897</v>
      </c>
      <c r="H56" s="281">
        <v>1656191.090985931</v>
      </c>
      <c r="I56" s="281">
        <v>37432.373683139958</v>
      </c>
      <c r="J56" s="281">
        <v>6219812.2607369348</v>
      </c>
      <c r="K56" s="281">
        <v>12538479.067715889</v>
      </c>
      <c r="L56" s="281">
        <v>5004471.1125997575</v>
      </c>
      <c r="M56" s="281">
        <v>477987.6528190918</v>
      </c>
      <c r="N56" s="102"/>
      <c r="O56" s="102" t="s">
        <v>747</v>
      </c>
      <c r="P56" s="102"/>
      <c r="Q56" s="191"/>
      <c r="R56" s="281">
        <v>202407.35750355702</v>
      </c>
      <c r="S56" s="281">
        <v>1381018.1500518208</v>
      </c>
      <c r="T56" s="281">
        <v>2389480.2740372084</v>
      </c>
      <c r="U56" s="281">
        <v>437806.84554186411</v>
      </c>
      <c r="V56" s="281">
        <v>115770.83264621394</v>
      </c>
      <c r="W56" s="281">
        <v>1437095.1543255234</v>
      </c>
      <c r="X56" s="281">
        <v>19772.54646064611</v>
      </c>
      <c r="Y56" s="281">
        <v>4612.3014978846695</v>
      </c>
      <c r="Z56" s="281">
        <v>1412710.3063669926</v>
      </c>
      <c r="AA56" s="281">
        <v>8463958.945806304</v>
      </c>
      <c r="AB56" s="281">
        <v>89800.803563522742</v>
      </c>
      <c r="AD56" s="181"/>
      <c r="AE56" s="181"/>
    </row>
    <row r="57" spans="1:53" ht="13.7" customHeight="1">
      <c r="A57" s="102"/>
      <c r="B57" s="62" t="s">
        <v>748</v>
      </c>
      <c r="C57" s="102"/>
      <c r="D57" s="191"/>
      <c r="E57" s="281">
        <v>75549538.46688576</v>
      </c>
      <c r="F57" s="281">
        <v>62981655.647959843</v>
      </c>
      <c r="G57" s="281">
        <v>50369215.371787906</v>
      </c>
      <c r="H57" s="281">
        <v>3716639.6888099923</v>
      </c>
      <c r="I57" s="281">
        <v>260804.09988016519</v>
      </c>
      <c r="J57" s="281">
        <v>20792515.924114697</v>
      </c>
      <c r="K57" s="281">
        <v>25599255.658983056</v>
      </c>
      <c r="L57" s="281">
        <v>9326462.6350808907</v>
      </c>
      <c r="M57" s="281">
        <v>1706829.4501786258</v>
      </c>
      <c r="N57" s="102"/>
      <c r="O57" s="102" t="s">
        <v>749</v>
      </c>
      <c r="P57" s="102"/>
      <c r="Q57" s="191"/>
      <c r="R57" s="281">
        <v>620263.42295787635</v>
      </c>
      <c r="S57" s="281">
        <v>1897245.6853134446</v>
      </c>
      <c r="T57" s="281">
        <v>3727062.198529725</v>
      </c>
      <c r="U57" s="281">
        <v>933512.96217594354</v>
      </c>
      <c r="V57" s="281">
        <v>441548.91592527943</v>
      </c>
      <c r="W57" s="281">
        <v>3285977.6410910045</v>
      </c>
      <c r="X57" s="281">
        <v>536905.65714918019</v>
      </c>
      <c r="Y57" s="281">
        <v>14926.916026647008</v>
      </c>
      <c r="Z57" s="281">
        <v>2734145.067915177</v>
      </c>
      <c r="AA57" s="281">
        <v>13100260.054322222</v>
      </c>
      <c r="AB57" s="281">
        <v>532377.23539632629</v>
      </c>
      <c r="AD57" s="181"/>
      <c r="AE57" s="181"/>
    </row>
    <row r="58" spans="1:53" ht="13.7" customHeight="1">
      <c r="A58" s="102"/>
      <c r="B58" s="62" t="s">
        <v>750</v>
      </c>
      <c r="C58" s="102"/>
      <c r="D58" s="191"/>
      <c r="E58" s="281">
        <v>182273968.83107147</v>
      </c>
      <c r="F58" s="281">
        <v>169655117.75327188</v>
      </c>
      <c r="G58" s="281">
        <v>133462635.67780115</v>
      </c>
      <c r="H58" s="281">
        <v>7066064.1695790496</v>
      </c>
      <c r="I58" s="281">
        <v>1387174.2157930515</v>
      </c>
      <c r="J58" s="281">
        <v>67538101.724170953</v>
      </c>
      <c r="K58" s="281">
        <v>57471295.568258189</v>
      </c>
      <c r="L58" s="281">
        <v>24244158.507858377</v>
      </c>
      <c r="M58" s="281">
        <v>5588536.4938530326</v>
      </c>
      <c r="N58" s="102"/>
      <c r="O58" s="102" t="s">
        <v>751</v>
      </c>
      <c r="P58" s="102"/>
      <c r="Q58" s="191"/>
      <c r="R58" s="281">
        <v>3317428.5223504603</v>
      </c>
      <c r="S58" s="281">
        <v>2894063.4390202719</v>
      </c>
      <c r="T58" s="281">
        <v>9430911.5192001928</v>
      </c>
      <c r="U58" s="281">
        <v>1856642.7681270137</v>
      </c>
      <c r="V58" s="281">
        <v>1156575.7653073859</v>
      </c>
      <c r="W58" s="281">
        <v>11948323.567612227</v>
      </c>
      <c r="X58" s="281">
        <v>3251205.3758159592</v>
      </c>
      <c r="Y58" s="281">
        <v>13030.455806899141</v>
      </c>
      <c r="Z58" s="281">
        <v>8684087.7359893713</v>
      </c>
      <c r="AA58" s="281">
        <v>15021220.316196077</v>
      </c>
      <c r="AB58" s="281">
        <v>2402369.2383965175</v>
      </c>
      <c r="AD58" s="181"/>
      <c r="AE58" s="181"/>
    </row>
    <row r="59" spans="1:53" ht="13.7" customHeight="1">
      <c r="A59" s="102"/>
      <c r="B59" s="62" t="s">
        <v>752</v>
      </c>
      <c r="C59" s="102"/>
      <c r="D59" s="191"/>
      <c r="E59" s="281">
        <v>407920925.54498047</v>
      </c>
      <c r="F59" s="281">
        <v>391037331.24498409</v>
      </c>
      <c r="G59" s="281">
        <v>325048103.59074068</v>
      </c>
      <c r="H59" s="281">
        <v>6802199.8347297916</v>
      </c>
      <c r="I59" s="281">
        <v>3440827.8563750172</v>
      </c>
      <c r="J59" s="281">
        <v>203442149.26520047</v>
      </c>
      <c r="K59" s="281">
        <v>111362926.63443533</v>
      </c>
      <c r="L59" s="281">
        <v>43712658.003887646</v>
      </c>
      <c r="M59" s="281">
        <v>14557443.445112087</v>
      </c>
      <c r="N59" s="102"/>
      <c r="O59" s="102" t="s">
        <v>753</v>
      </c>
      <c r="P59" s="102"/>
      <c r="Q59" s="191"/>
      <c r="R59" s="281">
        <v>5467178.0989288967</v>
      </c>
      <c r="S59" s="281">
        <v>3673304.8842175128</v>
      </c>
      <c r="T59" s="281">
        <v>10955438.872338248</v>
      </c>
      <c r="U59" s="281">
        <v>8378101.7181228176</v>
      </c>
      <c r="V59" s="281">
        <v>681190.98516808322</v>
      </c>
      <c r="W59" s="281">
        <v>22276569.65035573</v>
      </c>
      <c r="X59" s="281">
        <v>7368392.1000292096</v>
      </c>
      <c r="Y59" s="281">
        <v>1194547.9918968452</v>
      </c>
      <c r="Z59" s="281">
        <v>13713629.558429683</v>
      </c>
      <c r="AA59" s="281">
        <v>20403940.872537121</v>
      </c>
      <c r="AB59" s="281">
        <v>3520346.572540625</v>
      </c>
      <c r="AD59" s="181"/>
      <c r="AE59" s="181"/>
    </row>
    <row r="60" spans="1:53" ht="13.7" customHeight="1">
      <c r="A60" s="102"/>
      <c r="B60" s="62" t="s">
        <v>754</v>
      </c>
      <c r="C60" s="102"/>
      <c r="D60" s="191"/>
      <c r="E60" s="281">
        <v>711773321.95809877</v>
      </c>
      <c r="F60" s="281">
        <v>688638081.24866748</v>
      </c>
      <c r="G60" s="281">
        <v>597783450.2316072</v>
      </c>
      <c r="H60" s="281">
        <v>19357077.59319127</v>
      </c>
      <c r="I60" s="281">
        <v>2414051.5624999078</v>
      </c>
      <c r="J60" s="281">
        <v>373939233.35098875</v>
      </c>
      <c r="K60" s="281">
        <v>202073087.72492719</v>
      </c>
      <c r="L60" s="281">
        <v>57414686.485459603</v>
      </c>
      <c r="M60" s="281">
        <v>18151347.134666722</v>
      </c>
      <c r="N60" s="102"/>
      <c r="O60" s="102" t="s">
        <v>755</v>
      </c>
      <c r="P60" s="102"/>
      <c r="Q60" s="191"/>
      <c r="R60" s="281">
        <v>8091898.5269551761</v>
      </c>
      <c r="S60" s="281">
        <v>3941809.9123296188</v>
      </c>
      <c r="T60" s="281">
        <v>20355579.899300903</v>
      </c>
      <c r="U60" s="281">
        <v>3362739.3504565465</v>
      </c>
      <c r="V60" s="281">
        <v>3511311.661750637</v>
      </c>
      <c r="W60" s="281">
        <v>33439944.531600833</v>
      </c>
      <c r="X60" s="281">
        <v>12995085.211115919</v>
      </c>
      <c r="Y60" s="281">
        <v>32413.804811895177</v>
      </c>
      <c r="Z60" s="281">
        <v>20412445.515673023</v>
      </c>
      <c r="AA60" s="281">
        <v>29619096.20424087</v>
      </c>
      <c r="AB60" s="281">
        <v>6483855.4948098157</v>
      </c>
      <c r="AD60" s="181"/>
      <c r="AE60" s="181"/>
    </row>
    <row r="61" spans="1:53" ht="13.7" customHeight="1">
      <c r="A61" s="102"/>
      <c r="B61" s="62" t="s">
        <v>756</v>
      </c>
      <c r="C61" s="102"/>
      <c r="D61" s="191"/>
      <c r="E61" s="281">
        <v>1758068665.3523209</v>
      </c>
      <c r="F61" s="281">
        <v>1712124779.739172</v>
      </c>
      <c r="G61" s="281">
        <v>1505110402.7249563</v>
      </c>
      <c r="H61" s="281">
        <v>38447400.935905941</v>
      </c>
      <c r="I61" s="281">
        <v>20925356.640264753</v>
      </c>
      <c r="J61" s="281">
        <v>1016598187.4443445</v>
      </c>
      <c r="K61" s="281">
        <v>429139457.70444137</v>
      </c>
      <c r="L61" s="281">
        <v>118184432.9249889</v>
      </c>
      <c r="M61" s="281">
        <v>48741782.591449402</v>
      </c>
      <c r="N61" s="102"/>
      <c r="O61" s="102" t="s">
        <v>757</v>
      </c>
      <c r="P61" s="102"/>
      <c r="Q61" s="191"/>
      <c r="R61" s="281">
        <v>20060830.554669369</v>
      </c>
      <c r="S61" s="281">
        <v>12590214.316537127</v>
      </c>
      <c r="T61" s="281">
        <v>26182244.278807711</v>
      </c>
      <c r="U61" s="281">
        <v>8543537.6038430575</v>
      </c>
      <c r="V61" s="281">
        <v>2065823.5796822251</v>
      </c>
      <c r="W61" s="281">
        <v>88829944.089226454</v>
      </c>
      <c r="X61" s="281">
        <v>60989163.712633118</v>
      </c>
      <c r="Y61" s="281">
        <v>186518.53540639332</v>
      </c>
      <c r="Z61" s="281">
        <v>27654261.841186941</v>
      </c>
      <c r="AA61" s="281">
        <v>56071750.914549313</v>
      </c>
      <c r="AB61" s="281">
        <v>10127865.301400503</v>
      </c>
      <c r="AD61" s="181"/>
      <c r="AE61" s="181"/>
    </row>
    <row r="62" spans="1:53" ht="13.7" customHeight="1" thickBot="1">
      <c r="A62" s="104"/>
      <c r="B62" s="63" t="s">
        <v>758</v>
      </c>
      <c r="C62" s="104"/>
      <c r="D62" s="193"/>
      <c r="E62" s="282">
        <v>12286368664.504406</v>
      </c>
      <c r="F62" s="282">
        <v>12098540872.545521</v>
      </c>
      <c r="G62" s="282">
        <v>10838170496.011646</v>
      </c>
      <c r="H62" s="282">
        <v>222459059.7061266</v>
      </c>
      <c r="I62" s="282">
        <v>276819943.2660253</v>
      </c>
      <c r="J62" s="282">
        <v>8317088850.1820755</v>
      </c>
      <c r="K62" s="282">
        <v>2021802642.8574176</v>
      </c>
      <c r="L62" s="282">
        <v>513138052.96749371</v>
      </c>
      <c r="M62" s="282">
        <v>164734390.03665823</v>
      </c>
      <c r="N62" s="104"/>
      <c r="O62" s="104" t="s">
        <v>758</v>
      </c>
      <c r="P62" s="104"/>
      <c r="Q62" s="193"/>
      <c r="R62" s="282">
        <v>133828593.99392405</v>
      </c>
      <c r="S62" s="282">
        <v>14441541.270481013</v>
      </c>
      <c r="T62" s="282">
        <v>169401405.56172153</v>
      </c>
      <c r="U62" s="282">
        <v>19992588.572354428</v>
      </c>
      <c r="V62" s="282">
        <v>10739533.532354431</v>
      </c>
      <c r="W62" s="282">
        <v>747232323.56637967</v>
      </c>
      <c r="X62" s="282">
        <v>512199941.29012662</v>
      </c>
      <c r="Y62" s="282">
        <v>1137481.8616708862</v>
      </c>
      <c r="Z62" s="282">
        <v>233894900.41458228</v>
      </c>
      <c r="AA62" s="282">
        <v>289803967.54653168</v>
      </c>
      <c r="AB62" s="282">
        <v>101976175.58764556</v>
      </c>
      <c r="AD62" s="181"/>
      <c r="AE62" s="181"/>
    </row>
    <row r="63" spans="1:53" s="279" customFormat="1" ht="13.7" customHeight="1">
      <c r="A63" s="1110"/>
      <c r="B63" s="1110"/>
      <c r="C63" s="1110"/>
      <c r="D63" s="1110"/>
      <c r="E63" s="1118"/>
      <c r="F63" s="1118"/>
      <c r="G63" s="1118"/>
      <c r="H63" s="1118"/>
      <c r="K63" s="280"/>
      <c r="L63" s="280"/>
      <c r="M63" s="280"/>
      <c r="N63" s="1110"/>
      <c r="O63" s="1110"/>
      <c r="P63" s="1110"/>
      <c r="Q63" s="1110"/>
      <c r="R63" s="1110"/>
      <c r="S63" s="1110"/>
      <c r="T63" s="1110"/>
      <c r="U63" s="1110"/>
      <c r="V63" s="1110"/>
    </row>
    <row r="64" spans="1:53" ht="12.75" customHeight="1">
      <c r="K64" s="168"/>
      <c r="L64" s="168"/>
      <c r="M64" s="168"/>
    </row>
    <row r="65" spans="11:13">
      <c r="K65" s="168"/>
      <c r="L65" s="168"/>
      <c r="M65" s="168"/>
    </row>
    <row r="66" spans="11:13">
      <c r="K66" s="168"/>
      <c r="L66" s="168"/>
      <c r="M66" s="168"/>
    </row>
    <row r="67" spans="11:13">
      <c r="K67" s="168"/>
      <c r="L67" s="168"/>
      <c r="M67" s="168"/>
    </row>
    <row r="68" spans="11:13">
      <c r="K68" s="168"/>
      <c r="L68" s="168"/>
      <c r="M68" s="168"/>
    </row>
    <row r="69" spans="11:13">
      <c r="K69" s="168"/>
      <c r="L69" s="168"/>
      <c r="M69" s="168"/>
    </row>
    <row r="70" spans="11:13">
      <c r="K70" s="168"/>
      <c r="L70" s="168"/>
      <c r="M70" s="168"/>
    </row>
    <row r="71" spans="11:13">
      <c r="K71" s="168"/>
      <c r="L71" s="168"/>
      <c r="M71" s="168"/>
    </row>
  </sheetData>
  <mergeCells count="60">
    <mergeCell ref="A21:C21"/>
    <mergeCell ref="N21:P21"/>
    <mergeCell ref="N19:P19"/>
    <mergeCell ref="N12:P12"/>
    <mergeCell ref="A18:C18"/>
    <mergeCell ref="A16:C16"/>
    <mergeCell ref="A13:C13"/>
    <mergeCell ref="A14:C14"/>
    <mergeCell ref="N18:P18"/>
    <mergeCell ref="N13:P13"/>
    <mergeCell ref="A12:C12"/>
    <mergeCell ref="A19:C19"/>
    <mergeCell ref="A15:C15"/>
    <mergeCell ref="A17:C17"/>
    <mergeCell ref="N16:P16"/>
    <mergeCell ref="N14:P14"/>
    <mergeCell ref="A10:C10"/>
    <mergeCell ref="AB3:AB5"/>
    <mergeCell ref="W4:Z4"/>
    <mergeCell ref="AA3:AA5"/>
    <mergeCell ref="A3:C5"/>
    <mergeCell ref="E3:E5"/>
    <mergeCell ref="N3:P5"/>
    <mergeCell ref="A9:C9"/>
    <mergeCell ref="A8:C8"/>
    <mergeCell ref="N8:P8"/>
    <mergeCell ref="N7:P7"/>
    <mergeCell ref="N9:P9"/>
    <mergeCell ref="N1:V1"/>
    <mergeCell ref="G4:K4"/>
    <mergeCell ref="F3:M3"/>
    <mergeCell ref="R3:Z3"/>
    <mergeCell ref="R4:V4"/>
    <mergeCell ref="W1:AA1"/>
    <mergeCell ref="F4:F5"/>
    <mergeCell ref="L4:M4"/>
    <mergeCell ref="A1:H1"/>
    <mergeCell ref="I1:M1"/>
    <mergeCell ref="A63:H63"/>
    <mergeCell ref="N63:V63"/>
    <mergeCell ref="N41:P41"/>
    <mergeCell ref="A41:C41"/>
    <mergeCell ref="N52:P52"/>
    <mergeCell ref="A52:C52"/>
    <mergeCell ref="A22:C22"/>
    <mergeCell ref="N22:P22"/>
    <mergeCell ref="A30:C30"/>
    <mergeCell ref="N17:P17"/>
    <mergeCell ref="N6:P6"/>
    <mergeCell ref="N20:P20"/>
    <mergeCell ref="A20:C20"/>
    <mergeCell ref="N10:P10"/>
    <mergeCell ref="N11:P11"/>
    <mergeCell ref="N15:P15"/>
    <mergeCell ref="A11:C11"/>
    <mergeCell ref="N30:P30"/>
    <mergeCell ref="N23:P23"/>
    <mergeCell ref="A23:C23"/>
    <mergeCell ref="A6:C6"/>
    <mergeCell ref="A7:C7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3" manualBreakCount="3">
    <brk id="8" max="1048575" man="1"/>
    <brk id="13" max="1048575" man="1"/>
    <brk id="22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U75"/>
  <sheetViews>
    <sheetView view="pageBreakPreview" topLeftCell="A2" zoomScaleNormal="50" workbookViewId="0">
      <selection activeCell="A33" sqref="A33:C33"/>
    </sheetView>
  </sheetViews>
  <sheetFormatPr defaultRowHeight="15.75"/>
  <cols>
    <col min="1" max="1" width="2.28515625" style="37" customWidth="1"/>
    <col min="2" max="2" width="15.7109375" style="37" customWidth="1"/>
    <col min="3" max="3" width="2.28515625" style="37" customWidth="1"/>
    <col min="4" max="4" width="1.7109375" style="38" customWidth="1"/>
    <col min="5" max="7" width="21.42578125" style="48" customWidth="1"/>
    <col min="8" max="12" width="18.28515625" style="48" customWidth="1"/>
    <col min="13" max="16384" width="9.140625" style="48"/>
  </cols>
  <sheetData>
    <row r="1" spans="1:21" s="24" customFormat="1" ht="35.1" customHeight="1">
      <c r="A1" s="648"/>
      <c r="B1" s="648"/>
      <c r="C1" s="648"/>
      <c r="D1" s="648"/>
      <c r="E1" s="648"/>
      <c r="F1" s="648"/>
      <c r="G1" s="108" t="s">
        <v>605</v>
      </c>
      <c r="H1" s="107" t="s">
        <v>310</v>
      </c>
      <c r="I1" s="648"/>
      <c r="J1" s="648"/>
      <c r="K1" s="648"/>
      <c r="L1" s="648"/>
    </row>
    <row r="2" spans="1:21" ht="12.95" customHeight="1" thickBot="1">
      <c r="A2" s="51"/>
      <c r="B2" s="652"/>
      <c r="C2" s="652"/>
      <c r="D2" s="672"/>
      <c r="E2" s="51"/>
      <c r="F2" s="51"/>
      <c r="G2" s="51"/>
      <c r="H2" s="51"/>
      <c r="I2" s="51"/>
      <c r="J2" s="51"/>
      <c r="K2" s="51"/>
      <c r="L2" s="28" t="s">
        <v>68</v>
      </c>
    </row>
    <row r="3" spans="1:21" ht="18.75" customHeight="1">
      <c r="A3" s="1242" t="s">
        <v>25</v>
      </c>
      <c r="B3" s="1242"/>
      <c r="C3" s="1242"/>
      <c r="D3" s="30"/>
      <c r="E3" s="1252" t="s">
        <v>197</v>
      </c>
      <c r="F3" s="673" t="s">
        <v>198</v>
      </c>
      <c r="G3" s="673"/>
      <c r="H3" s="673"/>
      <c r="I3" s="673"/>
      <c r="J3" s="673" t="s">
        <v>199</v>
      </c>
      <c r="K3" s="673"/>
      <c r="L3" s="674"/>
      <c r="U3" s="675"/>
    </row>
    <row r="4" spans="1:21" ht="15" customHeight="1">
      <c r="A4" s="1243"/>
      <c r="B4" s="1243"/>
      <c r="C4" s="1243"/>
      <c r="D4" s="30"/>
      <c r="E4" s="1253"/>
      <c r="F4" s="1250" t="s">
        <v>70</v>
      </c>
      <c r="G4" s="1250" t="s">
        <v>200</v>
      </c>
      <c r="H4" s="1256" t="s">
        <v>201</v>
      </c>
      <c r="I4" s="1250" t="s">
        <v>202</v>
      </c>
      <c r="J4" s="1250" t="s">
        <v>70</v>
      </c>
      <c r="K4" s="1250" t="s">
        <v>203</v>
      </c>
      <c r="L4" s="1254" t="s">
        <v>204</v>
      </c>
    </row>
    <row r="5" spans="1:21" ht="48.75" customHeight="1">
      <c r="A5" s="1244"/>
      <c r="B5" s="1244"/>
      <c r="C5" s="1244"/>
      <c r="D5" s="31"/>
      <c r="E5" s="1251"/>
      <c r="F5" s="1251"/>
      <c r="G5" s="1251"/>
      <c r="H5" s="1257"/>
      <c r="I5" s="1251"/>
      <c r="J5" s="1251"/>
      <c r="K5" s="1251"/>
      <c r="L5" s="1255"/>
    </row>
    <row r="6" spans="1:21" s="33" customFormat="1" ht="25.5" hidden="1" customHeight="1">
      <c r="A6" s="1239" t="s">
        <v>215</v>
      </c>
      <c r="B6" s="1239"/>
      <c r="C6" s="1239"/>
      <c r="D6" s="32"/>
      <c r="E6" s="57">
        <v>74990003</v>
      </c>
      <c r="F6" s="58">
        <v>58161851</v>
      </c>
      <c r="G6" s="58">
        <v>52375308</v>
      </c>
      <c r="H6" s="58">
        <v>3755126</v>
      </c>
      <c r="I6" s="58">
        <v>2031417</v>
      </c>
      <c r="J6" s="58">
        <v>16828152</v>
      </c>
      <c r="K6" s="58">
        <v>17277708</v>
      </c>
      <c r="L6" s="58">
        <v>-449557</v>
      </c>
    </row>
    <row r="7" spans="1:21" s="33" customFormat="1" ht="26.1" hidden="1" customHeight="1">
      <c r="A7" s="1238" t="s">
        <v>216</v>
      </c>
      <c r="B7" s="1238"/>
      <c r="C7" s="1238"/>
      <c r="D7" s="32"/>
      <c r="E7" s="657" t="s">
        <v>16</v>
      </c>
      <c r="F7" s="657" t="s">
        <v>16</v>
      </c>
      <c r="G7" s="657" t="s">
        <v>16</v>
      </c>
      <c r="H7" s="657" t="s">
        <v>16</v>
      </c>
      <c r="I7" s="657" t="s">
        <v>16</v>
      </c>
      <c r="J7" s="657" t="s">
        <v>16</v>
      </c>
      <c r="K7" s="657" t="s">
        <v>16</v>
      </c>
      <c r="L7" s="657" t="s">
        <v>16</v>
      </c>
    </row>
    <row r="8" spans="1:21" s="33" customFormat="1" ht="19.5" hidden="1" customHeight="1">
      <c r="A8" s="1238" t="s">
        <v>217</v>
      </c>
      <c r="B8" s="1238"/>
      <c r="C8" s="1238"/>
      <c r="D8" s="32"/>
      <c r="E8" s="60">
        <v>51970332.588697411</v>
      </c>
      <c r="F8" s="59">
        <v>38713351.4125432</v>
      </c>
      <c r="G8" s="59">
        <v>32893379.431805667</v>
      </c>
      <c r="H8" s="59">
        <v>4030220.8991872966</v>
      </c>
      <c r="I8" s="59">
        <v>1789751.081550261</v>
      </c>
      <c r="J8" s="59">
        <v>13254731.07182784</v>
      </c>
      <c r="K8" s="59">
        <v>14805676.077794304</v>
      </c>
      <c r="L8" s="59">
        <v>-1550945.0059664624</v>
      </c>
    </row>
    <row r="9" spans="1:21" s="33" customFormat="1" ht="19.5" hidden="1" customHeight="1">
      <c r="A9" s="1238" t="s">
        <v>218</v>
      </c>
      <c r="B9" s="1238"/>
      <c r="C9" s="1238"/>
      <c r="D9" s="32"/>
      <c r="E9" s="60">
        <v>63564721.567627676</v>
      </c>
      <c r="F9" s="59">
        <v>48247703.374103725</v>
      </c>
      <c r="G9" s="59">
        <v>41327165.478006288</v>
      </c>
      <c r="H9" s="59">
        <v>4142162.3751524482</v>
      </c>
      <c r="I9" s="59">
        <v>2778375.5209448449</v>
      </c>
      <c r="J9" s="59">
        <v>15317018.193524031</v>
      </c>
      <c r="K9" s="59">
        <v>17081478.033633858</v>
      </c>
      <c r="L9" s="59">
        <v>-1764459.8401099897</v>
      </c>
    </row>
    <row r="10" spans="1:21" s="658" customFormat="1" ht="19.5" hidden="1" customHeight="1">
      <c r="A10" s="1196" t="s">
        <v>219</v>
      </c>
      <c r="B10" s="1196"/>
      <c r="C10" s="1196"/>
      <c r="D10" s="22"/>
      <c r="E10" s="183">
        <v>82077761.725776732</v>
      </c>
      <c r="F10" s="183">
        <v>63897563.078995369</v>
      </c>
      <c r="G10" s="183">
        <v>55542771.507400461</v>
      </c>
      <c r="H10" s="183">
        <v>5553456.6513082953</v>
      </c>
      <c r="I10" s="183">
        <v>2801334.9202866782</v>
      </c>
      <c r="J10" s="183">
        <v>18180198.646780994</v>
      </c>
      <c r="K10" s="183">
        <v>19960205.087424088</v>
      </c>
      <c r="L10" s="183">
        <v>-1780006.4406430328</v>
      </c>
    </row>
    <row r="11" spans="1:21" s="33" customFormat="1" ht="19.5" hidden="1" customHeight="1">
      <c r="A11" s="1238" t="s">
        <v>220</v>
      </c>
      <c r="B11" s="1238"/>
      <c r="C11" s="1238"/>
      <c r="D11" s="32"/>
      <c r="E11" s="50">
        <v>84196098.96249029</v>
      </c>
      <c r="F11" s="50">
        <v>64594358.191684365</v>
      </c>
      <c r="G11" s="50">
        <v>56725504.260963507</v>
      </c>
      <c r="H11" s="50">
        <v>5214763.4847813947</v>
      </c>
      <c r="I11" s="50">
        <v>2654090.4459394794</v>
      </c>
      <c r="J11" s="50">
        <v>19601740.770805914</v>
      </c>
      <c r="K11" s="50">
        <v>21442343.416419532</v>
      </c>
      <c r="L11" s="50">
        <v>-1840602.6456136233</v>
      </c>
    </row>
    <row r="12" spans="1:21" s="33" customFormat="1" ht="18" hidden="1" customHeight="1">
      <c r="A12" s="1196" t="s">
        <v>221</v>
      </c>
      <c r="B12" s="1196"/>
      <c r="C12" s="1196"/>
      <c r="D12" s="32"/>
      <c r="E12" s="185" t="s">
        <v>17</v>
      </c>
      <c r="F12" s="185" t="s">
        <v>17</v>
      </c>
      <c r="G12" s="185" t="s">
        <v>17</v>
      </c>
      <c r="H12" s="185" t="s">
        <v>17</v>
      </c>
      <c r="I12" s="185" t="s">
        <v>17</v>
      </c>
      <c r="J12" s="185" t="s">
        <v>17</v>
      </c>
      <c r="K12" s="185" t="s">
        <v>17</v>
      </c>
      <c r="L12" s="185" t="s">
        <v>17</v>
      </c>
    </row>
    <row r="13" spans="1:21" s="33" customFormat="1" ht="18" hidden="1" customHeight="1">
      <c r="A13" s="1238" t="s">
        <v>222</v>
      </c>
      <c r="B13" s="1238"/>
      <c r="C13" s="1238"/>
      <c r="D13" s="32"/>
      <c r="E13" s="50">
        <v>134598936.41352648</v>
      </c>
      <c r="F13" s="50">
        <v>112046491.58161767</v>
      </c>
      <c r="G13" s="50">
        <v>103143496.21509439</v>
      </c>
      <c r="H13" s="50">
        <v>5649288.7835852951</v>
      </c>
      <c r="I13" s="50">
        <v>3253706.5829379209</v>
      </c>
      <c r="J13" s="50">
        <v>22552444.831909012</v>
      </c>
      <c r="K13" s="50">
        <v>22456195.072108287</v>
      </c>
      <c r="L13" s="50">
        <v>96249.759800656073</v>
      </c>
    </row>
    <row r="14" spans="1:21" s="33" customFormat="1" ht="18" hidden="1" customHeight="1">
      <c r="A14" s="1238" t="s">
        <v>223</v>
      </c>
      <c r="B14" s="1238"/>
      <c r="C14" s="1238"/>
      <c r="D14" s="32"/>
      <c r="E14" s="60">
        <f>('13'!E14/'1'!$E$16)*1000</f>
        <v>115871991.23645146</v>
      </c>
      <c r="F14" s="59">
        <f>('13'!F14/'1'!$E$16)*1000</f>
        <v>95210606.434280694</v>
      </c>
      <c r="G14" s="59">
        <f>('13'!G14/'1'!$E$16)*1000</f>
        <v>86015548.003525987</v>
      </c>
      <c r="H14" s="59">
        <f>('13'!H14/'1'!$E$16)*1000</f>
        <v>6516783.368643512</v>
      </c>
      <c r="I14" s="59">
        <f>('13'!I14/'1'!$E$16)*1000</f>
        <v>2678275.0621112026</v>
      </c>
      <c r="J14" s="59">
        <f>('13'!J14/'1'!$E$16)*1000</f>
        <v>20661384.80217078</v>
      </c>
      <c r="K14" s="59">
        <f>('13'!K14/'1'!$E$16)*1000</f>
        <v>21797162.505395111</v>
      </c>
      <c r="L14" s="59">
        <f>('13'!L14/'1'!$E$16)*1000</f>
        <v>-1135777.7032243209</v>
      </c>
    </row>
    <row r="15" spans="1:21" s="33" customFormat="1" ht="15.75" hidden="1" customHeight="1">
      <c r="A15" s="1238" t="s">
        <v>224</v>
      </c>
      <c r="B15" s="1238"/>
      <c r="C15" s="1238"/>
      <c r="D15" s="32"/>
      <c r="E15" s="59">
        <v>117037441.93935125</v>
      </c>
      <c r="F15" s="59">
        <v>96101499.943777695</v>
      </c>
      <c r="G15" s="59">
        <v>90655953.207687452</v>
      </c>
      <c r="H15" s="59">
        <v>2404292.6571702561</v>
      </c>
      <c r="I15" s="59">
        <v>3041254.0789198852</v>
      </c>
      <c r="J15" s="59">
        <v>20935941.995573465</v>
      </c>
      <c r="K15" s="59">
        <v>21122603.460555427</v>
      </c>
      <c r="L15" s="59">
        <v>-186661.4649820257</v>
      </c>
    </row>
    <row r="16" spans="1:21" s="33" customFormat="1" ht="20.25" hidden="1" customHeight="1">
      <c r="A16" s="1238" t="s">
        <v>367</v>
      </c>
      <c r="B16" s="1238"/>
      <c r="C16" s="1238"/>
      <c r="D16" s="32"/>
      <c r="E16" s="644">
        <v>130139560.14273787</v>
      </c>
      <c r="F16" s="644">
        <v>107044277.06257814</v>
      </c>
      <c r="G16" s="644">
        <v>100915050.77688251</v>
      </c>
      <c r="H16" s="644">
        <v>2449870.5589152686</v>
      </c>
      <c r="I16" s="644">
        <v>3679355.7267803587</v>
      </c>
      <c r="J16" s="644">
        <v>23095283.080159731</v>
      </c>
      <c r="K16" s="644">
        <v>22350964.708077282</v>
      </c>
      <c r="L16" s="644">
        <v>744318.37208262493</v>
      </c>
    </row>
    <row r="17" spans="1:12" s="33" customFormat="1" ht="18.75" customHeight="1">
      <c r="A17" s="1238" t="s">
        <v>1023</v>
      </c>
      <c r="B17" s="1238"/>
      <c r="C17" s="1238"/>
      <c r="D17" s="32"/>
      <c r="E17" s="294" t="s">
        <v>832</v>
      </c>
      <c r="F17" s="294" t="s">
        <v>832</v>
      </c>
      <c r="G17" s="294" t="s">
        <v>832</v>
      </c>
      <c r="H17" s="294" t="s">
        <v>832</v>
      </c>
      <c r="I17" s="294" t="s">
        <v>832</v>
      </c>
      <c r="J17" s="294" t="s">
        <v>832</v>
      </c>
      <c r="K17" s="294" t="s">
        <v>832</v>
      </c>
      <c r="L17" s="294" t="s">
        <v>832</v>
      </c>
    </row>
    <row r="18" spans="1:12" s="33" customFormat="1" ht="17.25" customHeight="1">
      <c r="A18" s="1238" t="s">
        <v>1024</v>
      </c>
      <c r="B18" s="1238"/>
      <c r="C18" s="1238"/>
      <c r="D18" s="32"/>
      <c r="E18" s="644">
        <v>126928992.47056101</v>
      </c>
      <c r="F18" s="644">
        <v>101927168.79747547</v>
      </c>
      <c r="G18" s="644">
        <v>97160277.225532174</v>
      </c>
      <c r="H18" s="644">
        <v>2718080.5209836001</v>
      </c>
      <c r="I18" s="644">
        <v>2048811.0509597764</v>
      </c>
      <c r="J18" s="644">
        <v>25001823.67308525</v>
      </c>
      <c r="K18" s="644">
        <v>23571814.181840964</v>
      </c>
      <c r="L18" s="644">
        <v>1430009.491244151</v>
      </c>
    </row>
    <row r="19" spans="1:12" s="33" customFormat="1" ht="18" customHeight="1">
      <c r="A19" s="1238" t="s">
        <v>1025</v>
      </c>
      <c r="B19" s="1238"/>
      <c r="C19" s="1238"/>
      <c r="D19" s="32"/>
      <c r="E19" s="644">
        <v>131399461.55056205</v>
      </c>
      <c r="F19" s="644">
        <v>106604703.88994884</v>
      </c>
      <c r="G19" s="644">
        <v>101460032.75041255</v>
      </c>
      <c r="H19" s="644">
        <v>2749786.9435802544</v>
      </c>
      <c r="I19" s="644">
        <v>2394884.1959560583</v>
      </c>
      <c r="J19" s="644">
        <v>24794757.660612945</v>
      </c>
      <c r="K19" s="644">
        <v>21957904.25008788</v>
      </c>
      <c r="L19" s="644">
        <v>2836853.4105249681</v>
      </c>
    </row>
    <row r="20" spans="1:12" s="33" customFormat="1" ht="18" customHeight="1">
      <c r="A20" s="1238" t="s">
        <v>1026</v>
      </c>
      <c r="B20" s="1238"/>
      <c r="C20" s="1238"/>
      <c r="D20" s="32"/>
      <c r="E20" s="644">
        <v>145901447.23306477</v>
      </c>
      <c r="F20" s="644">
        <v>120788531.6604147</v>
      </c>
      <c r="G20" s="644">
        <v>113715264.05442163</v>
      </c>
      <c r="H20" s="644">
        <v>3834229.5552696628</v>
      </c>
      <c r="I20" s="644">
        <v>3239038.0507234237</v>
      </c>
      <c r="J20" s="644">
        <v>25112915.572650075</v>
      </c>
      <c r="K20" s="644">
        <v>22459416.915849142</v>
      </c>
      <c r="L20" s="644">
        <v>2653498.6568009527</v>
      </c>
    </row>
    <row r="21" spans="1:12" s="33" customFormat="1" ht="18" customHeight="1">
      <c r="A21" s="1238" t="s">
        <v>1027</v>
      </c>
      <c r="B21" s="1238"/>
      <c r="C21" s="1238"/>
      <c r="D21" s="32"/>
      <c r="E21" s="644">
        <v>146098499.39765069</v>
      </c>
      <c r="F21" s="644">
        <v>120781066.214588</v>
      </c>
      <c r="G21" s="644">
        <v>113924714.44491777</v>
      </c>
      <c r="H21" s="644">
        <v>3488797.4683511006</v>
      </c>
      <c r="I21" s="644">
        <v>3367554.3013192322</v>
      </c>
      <c r="J21" s="644">
        <v>25317433.183062732</v>
      </c>
      <c r="K21" s="644">
        <v>22543901.875294793</v>
      </c>
      <c r="L21" s="644">
        <v>2773531.3077678038</v>
      </c>
    </row>
    <row r="22" spans="1:12" ht="18" customHeight="1">
      <c r="A22" s="1238" t="s">
        <v>65</v>
      </c>
      <c r="B22" s="1238"/>
      <c r="C22" s="1238"/>
      <c r="D22" s="32"/>
      <c r="E22" s="645"/>
      <c r="F22" s="250"/>
      <c r="G22" s="250"/>
      <c r="H22" s="250"/>
      <c r="I22" s="250"/>
      <c r="J22" s="250"/>
      <c r="K22" s="250"/>
      <c r="L22" s="250"/>
    </row>
    <row r="23" spans="1:12" ht="18" customHeight="1">
      <c r="A23" s="34"/>
      <c r="B23" s="34" t="s">
        <v>66</v>
      </c>
      <c r="C23" s="34"/>
      <c r="D23" s="659"/>
      <c r="E23" s="480">
        <v>211764742.04172322</v>
      </c>
      <c r="F23" s="480">
        <v>175567773.68012789</v>
      </c>
      <c r="G23" s="480">
        <v>165621537.50783485</v>
      </c>
      <c r="H23" s="480">
        <v>5073438.6568737812</v>
      </c>
      <c r="I23" s="480">
        <v>4872797.5154193863</v>
      </c>
      <c r="J23" s="480">
        <v>36196968.361595266</v>
      </c>
      <c r="K23" s="480">
        <v>32316939.169326421</v>
      </c>
      <c r="L23" s="480">
        <v>3880029.1922685998</v>
      </c>
    </row>
    <row r="24" spans="1:12" ht="18" customHeight="1">
      <c r="A24" s="34"/>
      <c r="B24" s="34" t="s">
        <v>27</v>
      </c>
      <c r="C24" s="34"/>
      <c r="D24" s="659"/>
      <c r="E24" s="480">
        <v>2522495.9380228161</v>
      </c>
      <c r="F24" s="480">
        <v>992630.2711765006</v>
      </c>
      <c r="G24" s="480">
        <v>892158.47602261009</v>
      </c>
      <c r="H24" s="480">
        <v>24057.601951283799</v>
      </c>
      <c r="I24" s="480">
        <v>76414.193202607203</v>
      </c>
      <c r="J24" s="480">
        <v>1529865.6668463117</v>
      </c>
      <c r="K24" s="480">
        <v>1175637.4544947243</v>
      </c>
      <c r="L24" s="480">
        <v>354228.21235158964</v>
      </c>
    </row>
    <row r="25" spans="1:12" ht="18" customHeight="1">
      <c r="A25" s="1238" t="s">
        <v>28</v>
      </c>
      <c r="B25" s="1238"/>
      <c r="C25" s="1238"/>
      <c r="D25" s="32"/>
      <c r="E25" s="480"/>
      <c r="F25" s="480"/>
      <c r="G25" s="480"/>
      <c r="H25" s="480"/>
      <c r="I25" s="480"/>
      <c r="J25" s="480"/>
      <c r="K25" s="480"/>
      <c r="L25" s="480"/>
    </row>
    <row r="26" spans="1:12" ht="18" customHeight="1">
      <c r="A26" s="34"/>
      <c r="B26" s="102" t="s">
        <v>83</v>
      </c>
      <c r="C26" s="34"/>
      <c r="D26" s="659"/>
      <c r="E26" s="480">
        <v>832272466.78241265</v>
      </c>
      <c r="F26" s="480">
        <v>704594064.89549971</v>
      </c>
      <c r="G26" s="480">
        <v>667410882.35894775</v>
      </c>
      <c r="H26" s="480">
        <v>18595854.953128867</v>
      </c>
      <c r="I26" s="480">
        <v>18587327.583423253</v>
      </c>
      <c r="J26" s="480">
        <v>127678401.88691315</v>
      </c>
      <c r="K26" s="480">
        <v>115079049.29948018</v>
      </c>
      <c r="L26" s="480">
        <v>12599352.587433033</v>
      </c>
    </row>
    <row r="27" spans="1:12" ht="18" customHeight="1">
      <c r="A27" s="34"/>
      <c r="B27" s="102" t="s">
        <v>84</v>
      </c>
      <c r="C27" s="34"/>
      <c r="D27" s="659"/>
      <c r="E27" s="480">
        <v>58385445.649592459</v>
      </c>
      <c r="F27" s="480">
        <v>42982876.691415869</v>
      </c>
      <c r="G27" s="480">
        <v>40954216.384644255</v>
      </c>
      <c r="H27" s="480">
        <v>1116421.6851264471</v>
      </c>
      <c r="I27" s="480">
        <v>912238.62164516805</v>
      </c>
      <c r="J27" s="480">
        <v>15402568.95817668</v>
      </c>
      <c r="K27" s="480">
        <v>16774595.868616153</v>
      </c>
      <c r="L27" s="480">
        <v>-1372026.9104394633</v>
      </c>
    </row>
    <row r="28" spans="1:12" ht="18" customHeight="1">
      <c r="A28" s="34"/>
      <c r="B28" s="102" t="s">
        <v>85</v>
      </c>
      <c r="C28" s="34"/>
      <c r="D28" s="659"/>
      <c r="E28" s="480">
        <v>20964957.42554364</v>
      </c>
      <c r="F28" s="480">
        <v>14703930.584912475</v>
      </c>
      <c r="G28" s="480">
        <v>12570843.487774679</v>
      </c>
      <c r="H28" s="480">
        <v>1114181.7553163995</v>
      </c>
      <c r="I28" s="480">
        <v>1018905.3418213935</v>
      </c>
      <c r="J28" s="480">
        <v>6261026.8406311665</v>
      </c>
      <c r="K28" s="480">
        <v>5737834.095481962</v>
      </c>
      <c r="L28" s="480">
        <v>523192.74514922663</v>
      </c>
    </row>
    <row r="29" spans="1:12" ht="18" customHeight="1">
      <c r="A29" s="34"/>
      <c r="B29" s="102" t="s">
        <v>346</v>
      </c>
      <c r="C29" s="34"/>
      <c r="D29" s="659"/>
      <c r="E29" s="480">
        <v>2910989.2871576869</v>
      </c>
      <c r="F29" s="480">
        <v>1204471.3049870476</v>
      </c>
      <c r="G29" s="480">
        <v>1093653.6840818026</v>
      </c>
      <c r="H29" s="480">
        <v>20194.310387895428</v>
      </c>
      <c r="I29" s="480">
        <v>90623.310517349368</v>
      </c>
      <c r="J29" s="480">
        <v>1706517.9821706347</v>
      </c>
      <c r="K29" s="480">
        <v>1322390.3413600959</v>
      </c>
      <c r="L29" s="480">
        <v>384127.64081054</v>
      </c>
    </row>
    <row r="30" spans="1:12" ht="18" customHeight="1">
      <c r="A30" s="34"/>
      <c r="B30" s="102" t="s">
        <v>345</v>
      </c>
      <c r="C30" s="34"/>
      <c r="D30" s="659"/>
      <c r="E30" s="480">
        <v>456808275.09696972</v>
      </c>
      <c r="F30" s="480">
        <v>350081072.81212121</v>
      </c>
      <c r="G30" s="480">
        <v>333078793.88484848</v>
      </c>
      <c r="H30" s="480">
        <v>10672852.036363637</v>
      </c>
      <c r="I30" s="480">
        <v>6329426.8909090906</v>
      </c>
      <c r="J30" s="480">
        <v>106727202.28484848</v>
      </c>
      <c r="K30" s="480">
        <v>76430252.063636363</v>
      </c>
      <c r="L30" s="480">
        <v>30296950.221212123</v>
      </c>
    </row>
    <row r="31" spans="1:12" ht="18" customHeight="1">
      <c r="A31" s="1238" t="s">
        <v>29</v>
      </c>
      <c r="B31" s="1238"/>
      <c r="C31" s="1238"/>
      <c r="D31" s="32"/>
      <c r="E31" s="480"/>
      <c r="F31" s="480"/>
      <c r="G31" s="480"/>
      <c r="H31" s="480"/>
      <c r="I31" s="480"/>
      <c r="J31" s="480"/>
      <c r="K31" s="480"/>
      <c r="L31" s="480"/>
    </row>
    <row r="32" spans="1:12" ht="18" customHeight="1">
      <c r="A32" s="1059" t="s">
        <v>67</v>
      </c>
      <c r="B32" s="1059"/>
      <c r="C32" s="35"/>
      <c r="D32" s="32"/>
      <c r="E32" s="480">
        <v>148890043.41846001</v>
      </c>
      <c r="F32" s="480">
        <v>123172953.37069908</v>
      </c>
      <c r="G32" s="480">
        <v>116172700.71207137</v>
      </c>
      <c r="H32" s="480">
        <v>3558042.8983880705</v>
      </c>
      <c r="I32" s="480">
        <v>3442209.7602397311</v>
      </c>
      <c r="J32" s="480">
        <v>25717090.047760997</v>
      </c>
      <c r="K32" s="480">
        <v>22909330.089170769</v>
      </c>
      <c r="L32" s="480">
        <v>2807759.9585900819</v>
      </c>
    </row>
    <row r="33" spans="1:12" ht="18" customHeight="1">
      <c r="A33" s="7"/>
      <c r="B33" s="102" t="s">
        <v>30</v>
      </c>
      <c r="C33" s="35"/>
      <c r="D33" s="32"/>
      <c r="E33" s="480">
        <v>309819824.8446269</v>
      </c>
      <c r="F33" s="480">
        <v>260952376.71347064</v>
      </c>
      <c r="G33" s="480">
        <v>245453090.40595025</v>
      </c>
      <c r="H33" s="480">
        <v>7531989.8739629537</v>
      </c>
      <c r="I33" s="480">
        <v>7967296.4335576771</v>
      </c>
      <c r="J33" s="480">
        <v>48867448.131156437</v>
      </c>
      <c r="K33" s="480">
        <v>42997086.760134622</v>
      </c>
      <c r="L33" s="480">
        <v>5870361.371021701</v>
      </c>
    </row>
    <row r="34" spans="1:12" ht="18" customHeight="1">
      <c r="A34" s="42"/>
      <c r="B34" s="42" t="s">
        <v>898</v>
      </c>
      <c r="C34" s="660"/>
      <c r="D34" s="659"/>
      <c r="E34" s="480">
        <v>135486799.07600427</v>
      </c>
      <c r="F34" s="480">
        <v>107649788.84914838</v>
      </c>
      <c r="G34" s="480">
        <v>95692093.376730472</v>
      </c>
      <c r="H34" s="480">
        <v>7215287.6740014553</v>
      </c>
      <c r="I34" s="480">
        <v>4742407.7984164553</v>
      </c>
      <c r="J34" s="480">
        <v>27837010.226855919</v>
      </c>
      <c r="K34" s="480">
        <v>27172428.293061532</v>
      </c>
      <c r="L34" s="480">
        <v>664581.93379439658</v>
      </c>
    </row>
    <row r="35" spans="1:12" ht="18" customHeight="1">
      <c r="A35" s="42"/>
      <c r="B35" s="42" t="s">
        <v>899</v>
      </c>
      <c r="C35" s="660"/>
      <c r="D35" s="659"/>
      <c r="E35" s="480">
        <v>1068472658.7471844</v>
      </c>
      <c r="F35" s="480">
        <v>913250722.43623364</v>
      </c>
      <c r="G35" s="480">
        <v>866439403.17217064</v>
      </c>
      <c r="H35" s="480">
        <v>22989054.969970737</v>
      </c>
      <c r="I35" s="480">
        <v>23822264.294092488</v>
      </c>
      <c r="J35" s="480">
        <v>155221936.31095067</v>
      </c>
      <c r="K35" s="480">
        <v>124631827.13795537</v>
      </c>
      <c r="L35" s="480">
        <v>30590109.1729954</v>
      </c>
    </row>
    <row r="36" spans="1:12" ht="18" customHeight="1">
      <c r="A36" s="42"/>
      <c r="B36" s="42" t="s">
        <v>900</v>
      </c>
      <c r="C36" s="660"/>
      <c r="D36" s="659"/>
      <c r="E36" s="480">
        <v>114855925.90105064</v>
      </c>
      <c r="F36" s="480">
        <v>96773064.065070972</v>
      </c>
      <c r="G36" s="480">
        <v>90968342.836530253</v>
      </c>
      <c r="H36" s="480">
        <v>1274700.206676201</v>
      </c>
      <c r="I36" s="480">
        <v>4530021.0218645046</v>
      </c>
      <c r="J36" s="480">
        <v>18082861.835979667</v>
      </c>
      <c r="K36" s="480">
        <v>19211144.494975492</v>
      </c>
      <c r="L36" s="480">
        <v>-1128282.6589957939</v>
      </c>
    </row>
    <row r="37" spans="1:12" ht="18" customHeight="1">
      <c r="A37" s="42"/>
      <c r="B37" s="42" t="s">
        <v>31</v>
      </c>
      <c r="C37" s="660"/>
      <c r="D37" s="659"/>
      <c r="E37" s="480">
        <v>64411120.95786275</v>
      </c>
      <c r="F37" s="480">
        <v>50741783.433038622</v>
      </c>
      <c r="G37" s="480">
        <v>48246103.335301287</v>
      </c>
      <c r="H37" s="480">
        <v>800434.32809296204</v>
      </c>
      <c r="I37" s="480">
        <v>1695245.7696443778</v>
      </c>
      <c r="J37" s="480">
        <v>13669337.524824111</v>
      </c>
      <c r="K37" s="480">
        <v>15743081.59654746</v>
      </c>
      <c r="L37" s="480">
        <v>-2073744.0717233382</v>
      </c>
    </row>
    <row r="38" spans="1:12" ht="18" customHeight="1">
      <c r="A38" s="42"/>
      <c r="B38" s="102" t="s">
        <v>32</v>
      </c>
      <c r="C38" s="660"/>
      <c r="D38" s="659"/>
      <c r="E38" s="480">
        <v>70281272.806673512</v>
      </c>
      <c r="F38" s="480">
        <v>57144713.693043552</v>
      </c>
      <c r="G38" s="480">
        <v>54563209.433277972</v>
      </c>
      <c r="H38" s="480">
        <v>1400074.6752185703</v>
      </c>
      <c r="I38" s="480">
        <v>1181429.5845469986</v>
      </c>
      <c r="J38" s="480">
        <v>13136559.113629881</v>
      </c>
      <c r="K38" s="480">
        <v>12707869.696481384</v>
      </c>
      <c r="L38" s="480">
        <v>428689.41714849818</v>
      </c>
    </row>
    <row r="39" spans="1:12" ht="18" customHeight="1">
      <c r="A39" s="42"/>
      <c r="B39" s="42" t="s">
        <v>901</v>
      </c>
      <c r="C39" s="660"/>
      <c r="D39" s="659"/>
      <c r="E39" s="480">
        <v>122953651.18018274</v>
      </c>
      <c r="F39" s="480">
        <v>103259031.94615634</v>
      </c>
      <c r="G39" s="480">
        <v>98518768.387399152</v>
      </c>
      <c r="H39" s="480">
        <v>2491416.5688752113</v>
      </c>
      <c r="I39" s="480">
        <v>2248846.9898819793</v>
      </c>
      <c r="J39" s="480">
        <v>19694619.234026436</v>
      </c>
      <c r="K39" s="480">
        <v>19140950.073952787</v>
      </c>
      <c r="L39" s="480">
        <v>553669.16007365251</v>
      </c>
    </row>
    <row r="40" spans="1:12" ht="18" customHeight="1">
      <c r="A40" s="42"/>
      <c r="B40" s="42" t="s">
        <v>902</v>
      </c>
      <c r="C40" s="660"/>
      <c r="D40" s="659"/>
      <c r="E40" s="480">
        <v>23370966.751654975</v>
      </c>
      <c r="F40" s="480">
        <v>16075051.574653082</v>
      </c>
      <c r="G40" s="480">
        <v>15416150.063081341</v>
      </c>
      <c r="H40" s="480">
        <v>428119.6615477961</v>
      </c>
      <c r="I40" s="480">
        <v>230781.85002394617</v>
      </c>
      <c r="J40" s="480">
        <v>7295915.1770018879</v>
      </c>
      <c r="K40" s="480">
        <v>6978533.3972211564</v>
      </c>
      <c r="L40" s="480">
        <v>317381.77978072996</v>
      </c>
    </row>
    <row r="41" spans="1:12" ht="18" customHeight="1">
      <c r="A41" s="42"/>
      <c r="B41" s="102" t="s">
        <v>33</v>
      </c>
      <c r="C41" s="660"/>
      <c r="D41" s="659"/>
      <c r="E41" s="480">
        <v>78652652.97663568</v>
      </c>
      <c r="F41" s="480">
        <v>61603836.792026401</v>
      </c>
      <c r="G41" s="480">
        <v>58142497.676355891</v>
      </c>
      <c r="H41" s="480">
        <v>2061615.8647575239</v>
      </c>
      <c r="I41" s="480">
        <v>1399723.2509129709</v>
      </c>
      <c r="J41" s="480">
        <v>17048816.184609301</v>
      </c>
      <c r="K41" s="480">
        <v>14628965.801851749</v>
      </c>
      <c r="L41" s="480">
        <v>2419850.3827575487</v>
      </c>
    </row>
    <row r="42" spans="1:12" ht="18" customHeight="1">
      <c r="A42" s="42"/>
      <c r="B42" s="42" t="s">
        <v>903</v>
      </c>
      <c r="C42" s="35"/>
      <c r="D42" s="32"/>
      <c r="E42" s="480">
        <v>52196120.194690667</v>
      </c>
      <c r="F42" s="480">
        <v>40070649.802460387</v>
      </c>
      <c r="G42" s="480">
        <v>38126389.514028817</v>
      </c>
      <c r="H42" s="480">
        <v>1298501.6535085735</v>
      </c>
      <c r="I42" s="480">
        <v>645758.63492299395</v>
      </c>
      <c r="J42" s="480">
        <v>12125470.392230274</v>
      </c>
      <c r="K42" s="480">
        <v>11709973.77778461</v>
      </c>
      <c r="L42" s="480">
        <v>415496.61444565642</v>
      </c>
    </row>
    <row r="43" spans="1:12" ht="18" customHeight="1">
      <c r="A43" s="42"/>
      <c r="B43" s="42" t="s">
        <v>904</v>
      </c>
      <c r="C43" s="35"/>
      <c r="D43" s="32"/>
      <c r="E43" s="480">
        <v>131845675.84838982</v>
      </c>
      <c r="F43" s="480">
        <v>106969375.31790343</v>
      </c>
      <c r="G43" s="480">
        <v>100890511.57131888</v>
      </c>
      <c r="H43" s="480">
        <v>3992187.6004821016</v>
      </c>
      <c r="I43" s="480">
        <v>2086676.1461024429</v>
      </c>
      <c r="J43" s="480">
        <v>24876300.530486386</v>
      </c>
      <c r="K43" s="480">
        <v>21113309.744349428</v>
      </c>
      <c r="L43" s="480">
        <v>3762990.7861369834</v>
      </c>
    </row>
    <row r="44" spans="1:12" ht="18" customHeight="1">
      <c r="A44" s="42"/>
      <c r="B44" s="42" t="s">
        <v>34</v>
      </c>
      <c r="C44" s="35"/>
      <c r="D44" s="32"/>
      <c r="E44" s="480">
        <v>35780317.816295989</v>
      </c>
      <c r="F44" s="480">
        <v>24187146.202460743</v>
      </c>
      <c r="G44" s="480">
        <v>22657256.800841954</v>
      </c>
      <c r="H44" s="480">
        <v>342405.90528140555</v>
      </c>
      <c r="I44" s="480">
        <v>1187483.4963373824</v>
      </c>
      <c r="J44" s="480">
        <v>11593171.613835258</v>
      </c>
      <c r="K44" s="480">
        <v>9149236.5684172902</v>
      </c>
      <c r="L44" s="480">
        <v>2443935.0454179603</v>
      </c>
    </row>
    <row r="45" spans="1:12" ht="18" customHeight="1">
      <c r="A45" s="42"/>
      <c r="B45" s="102" t="s">
        <v>35</v>
      </c>
      <c r="C45" s="35"/>
      <c r="D45" s="32"/>
      <c r="E45" s="480">
        <v>17186405.474901605</v>
      </c>
      <c r="F45" s="480">
        <v>11534621.287437337</v>
      </c>
      <c r="G45" s="480">
        <v>10889127.035211755</v>
      </c>
      <c r="H45" s="480">
        <v>157544.6304690098</v>
      </c>
      <c r="I45" s="480">
        <v>487949.62175657187</v>
      </c>
      <c r="J45" s="480">
        <v>5651784.1874642689</v>
      </c>
      <c r="K45" s="480">
        <v>5823322.9210003242</v>
      </c>
      <c r="L45" s="480">
        <v>-171538.73353605822</v>
      </c>
    </row>
    <row r="46" spans="1:12" ht="18" customHeight="1">
      <c r="A46" s="1059" t="s">
        <v>36</v>
      </c>
      <c r="B46" s="1059"/>
      <c r="C46" s="35"/>
      <c r="D46" s="32"/>
      <c r="E46" s="480">
        <v>20211923.871202186</v>
      </c>
      <c r="F46" s="480">
        <v>12917288.719429495</v>
      </c>
      <c r="G46" s="480">
        <v>12550245.372276973</v>
      </c>
      <c r="H46" s="480">
        <v>366127.7224221034</v>
      </c>
      <c r="I46" s="480">
        <v>915.62473041838223</v>
      </c>
      <c r="J46" s="480">
        <v>7294635.1517726909</v>
      </c>
      <c r="K46" s="480">
        <v>6064668.1241260776</v>
      </c>
      <c r="L46" s="480">
        <v>1229967.0276466152</v>
      </c>
    </row>
    <row r="47" spans="1:12" ht="18" customHeight="1">
      <c r="A47" s="1045" t="s">
        <v>166</v>
      </c>
      <c r="B47" s="1045"/>
      <c r="C47" s="1045"/>
      <c r="D47" s="659"/>
      <c r="E47" s="480"/>
      <c r="F47" s="480"/>
      <c r="G47" s="480"/>
      <c r="H47" s="480"/>
      <c r="I47" s="480"/>
      <c r="J47" s="480"/>
      <c r="K47" s="480"/>
      <c r="L47" s="480"/>
    </row>
    <row r="48" spans="1:12" ht="18" customHeight="1">
      <c r="A48" s="1059" t="s">
        <v>37</v>
      </c>
      <c r="B48" s="1059" t="s">
        <v>37</v>
      </c>
      <c r="C48" s="106"/>
      <c r="D48" s="659"/>
      <c r="E48" s="480">
        <v>209398851.77147985</v>
      </c>
      <c r="F48" s="480">
        <v>174202516.49784213</v>
      </c>
      <c r="G48" s="480">
        <v>164667438.03120172</v>
      </c>
      <c r="H48" s="480">
        <v>5389243.0508907493</v>
      </c>
      <c r="I48" s="480">
        <v>4145835.4157495345</v>
      </c>
      <c r="J48" s="480">
        <v>35196335.273637474</v>
      </c>
      <c r="K48" s="480">
        <v>29120254.550402272</v>
      </c>
      <c r="L48" s="480">
        <v>6076080.7232353305</v>
      </c>
    </row>
    <row r="49" spans="1:12" ht="18" customHeight="1">
      <c r="A49" s="102"/>
      <c r="B49" s="102" t="s">
        <v>38</v>
      </c>
      <c r="C49" s="102"/>
      <c r="D49" s="659"/>
      <c r="E49" s="480">
        <v>76544576.58661063</v>
      </c>
      <c r="F49" s="480">
        <v>59260214.211440794</v>
      </c>
      <c r="G49" s="480">
        <v>56201891.104868896</v>
      </c>
      <c r="H49" s="480">
        <v>1563386.9605280389</v>
      </c>
      <c r="I49" s="480">
        <v>1494936.1460438403</v>
      </c>
      <c r="J49" s="480">
        <v>17284362.375169866</v>
      </c>
      <c r="K49" s="480">
        <v>17727503.247017194</v>
      </c>
      <c r="L49" s="480">
        <v>-443140.87184734805</v>
      </c>
    </row>
    <row r="50" spans="1:12" ht="18" customHeight="1">
      <c r="A50" s="102"/>
      <c r="B50" s="1249" t="s">
        <v>39</v>
      </c>
      <c r="C50" s="1249"/>
      <c r="D50" s="659"/>
      <c r="E50" s="480">
        <v>339583981.01857424</v>
      </c>
      <c r="F50" s="480">
        <v>287666618.91626936</v>
      </c>
      <c r="G50" s="480">
        <v>272784337.17361432</v>
      </c>
      <c r="H50" s="480">
        <v>11157032.154492164</v>
      </c>
      <c r="I50" s="480">
        <v>3725249.5881630839</v>
      </c>
      <c r="J50" s="480">
        <v>51917362.102304578</v>
      </c>
      <c r="K50" s="480">
        <v>43735345.279978193</v>
      </c>
      <c r="L50" s="480">
        <v>8182016.8223263603</v>
      </c>
    </row>
    <row r="51" spans="1:12" ht="18" customHeight="1">
      <c r="A51" s="102"/>
      <c r="B51" s="1249" t="s">
        <v>40</v>
      </c>
      <c r="C51" s="1249"/>
      <c r="D51" s="659"/>
      <c r="E51" s="480">
        <v>582995015.28234184</v>
      </c>
      <c r="F51" s="480">
        <v>496028353.37620729</v>
      </c>
      <c r="G51" s="480">
        <v>466595938.65812844</v>
      </c>
      <c r="H51" s="480">
        <v>12745804.208328739</v>
      </c>
      <c r="I51" s="480">
        <v>16686610.509750137</v>
      </c>
      <c r="J51" s="480">
        <v>86966661.906134561</v>
      </c>
      <c r="K51" s="480">
        <v>55341590.093169309</v>
      </c>
      <c r="L51" s="480">
        <v>31625071.812965211</v>
      </c>
    </row>
    <row r="52" spans="1:12" ht="18" customHeight="1" thickBot="1">
      <c r="A52" s="1060" t="s">
        <v>41</v>
      </c>
      <c r="B52" s="1060"/>
      <c r="C52" s="104"/>
      <c r="D52" s="661"/>
      <c r="E52" s="488">
        <v>108819973.7148961</v>
      </c>
      <c r="F52" s="488">
        <v>89320373.948084176</v>
      </c>
      <c r="G52" s="488">
        <v>84041564.4546455</v>
      </c>
      <c r="H52" s="488">
        <v>2369596.5982043999</v>
      </c>
      <c r="I52" s="488">
        <v>2909212.8952342905</v>
      </c>
      <c r="J52" s="488">
        <v>19499599.766812004</v>
      </c>
      <c r="K52" s="488">
        <v>18670989.278378814</v>
      </c>
      <c r="L52" s="488">
        <v>828610.48843324417</v>
      </c>
    </row>
    <row r="53" spans="1:12" s="43" customFormat="1">
      <c r="B53" s="14"/>
      <c r="C53" s="14"/>
      <c r="D53" s="15"/>
      <c r="H53" s="44"/>
    </row>
    <row r="54" spans="1:12" ht="26.1" customHeight="1"/>
    <row r="55" spans="1:12" ht="26.1" customHeight="1"/>
    <row r="56" spans="1:12" ht="26.1" customHeight="1"/>
    <row r="57" spans="1:12" ht="26.1" customHeight="1"/>
    <row r="58" spans="1:12" ht="26.1" customHeight="1"/>
    <row r="59" spans="1:12" ht="26.1" customHeight="1"/>
    <row r="60" spans="1:12" ht="26.1" customHeight="1"/>
    <row r="61" spans="1:12" ht="26.1" customHeight="1"/>
    <row r="62" spans="1:12" ht="26.1" customHeight="1"/>
    <row r="63" spans="1:12" ht="26.1" customHeight="1"/>
    <row r="64" spans="1:12" ht="26.1" customHeight="1"/>
    <row r="65" ht="26.1" customHeight="1"/>
    <row r="66" ht="26.1" customHeight="1"/>
    <row r="67" ht="26.1" customHeight="1"/>
    <row r="68" ht="26.1" customHeight="1"/>
    <row r="69" ht="26.1" customHeight="1"/>
    <row r="70" ht="26.1" customHeight="1"/>
    <row r="71" ht="26.1" customHeight="1"/>
    <row r="72" ht="26.1" customHeight="1"/>
    <row r="73" ht="26.1" customHeight="1"/>
    <row r="74" ht="26.1" customHeight="1"/>
    <row r="75" ht="26.1" customHeight="1"/>
  </sheetData>
  <mergeCells count="35">
    <mergeCell ref="A52:B52"/>
    <mergeCell ref="A13:C13"/>
    <mergeCell ref="A10:C10"/>
    <mergeCell ref="A15:C15"/>
    <mergeCell ref="A16:C16"/>
    <mergeCell ref="A19:C19"/>
    <mergeCell ref="A18:C18"/>
    <mergeCell ref="A46:B46"/>
    <mergeCell ref="A48:B48"/>
    <mergeCell ref="B50:C50"/>
    <mergeCell ref="B51:C51"/>
    <mergeCell ref="A20:C20"/>
    <mergeCell ref="A21:C21"/>
    <mergeCell ref="L4:L5"/>
    <mergeCell ref="H4:H5"/>
    <mergeCell ref="I4:I5"/>
    <mergeCell ref="G4:G5"/>
    <mergeCell ref="J4:J5"/>
    <mergeCell ref="K4:K5"/>
    <mergeCell ref="F4:F5"/>
    <mergeCell ref="A11:C11"/>
    <mergeCell ref="A12:C12"/>
    <mergeCell ref="A47:C47"/>
    <mergeCell ref="A22:C22"/>
    <mergeCell ref="A32:B32"/>
    <mergeCell ref="A25:C25"/>
    <mergeCell ref="A31:C31"/>
    <mergeCell ref="A14:C14"/>
    <mergeCell ref="A17:C17"/>
    <mergeCell ref="E3:E5"/>
    <mergeCell ref="A9:C9"/>
    <mergeCell ref="A3:C5"/>
    <mergeCell ref="A6:C6"/>
    <mergeCell ref="A8:C8"/>
    <mergeCell ref="A7:C7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99" pageOrder="overThenDown" orientation="portrait" r:id="rId1"/>
  <headerFooter alignWithMargins="0">
    <oddFooter>&amp;C&amp;P</oddFooter>
  </headerFooter>
  <colBreaks count="1" manualBreakCount="1">
    <brk id="7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AK71"/>
  <sheetViews>
    <sheetView view="pageBreakPreview" zoomScaleNormal="50" zoomScaleSheetLayoutView="75" workbookViewId="0">
      <selection activeCell="A33" sqref="A33:C33"/>
    </sheetView>
  </sheetViews>
  <sheetFormatPr defaultRowHeight="15.75"/>
  <cols>
    <col min="1" max="1" width="2.28515625" style="14" customWidth="1"/>
    <col min="2" max="2" width="15.7109375" style="14" customWidth="1"/>
    <col min="3" max="3" width="2.28515625" style="14" customWidth="1"/>
    <col min="4" max="4" width="1.7109375" style="15" customWidth="1"/>
    <col min="5" max="7" width="21.42578125" style="160" customWidth="1"/>
    <col min="8" max="12" width="18.28515625" style="160" customWidth="1"/>
    <col min="13" max="13" width="9.140625" style="160"/>
    <col min="14" max="14" width="14.140625" style="160" bestFit="1" customWidth="1"/>
    <col min="15" max="16384" width="9.140625" style="160"/>
  </cols>
  <sheetData>
    <row r="1" spans="1:12" s="159" customFormat="1" ht="28.5" customHeight="1">
      <c r="A1" s="1067" t="s">
        <v>606</v>
      </c>
      <c r="B1" s="1067"/>
      <c r="C1" s="1067"/>
      <c r="D1" s="1067"/>
      <c r="E1" s="1067"/>
      <c r="F1" s="1067"/>
      <c r="G1" s="1067"/>
      <c r="H1" s="1063" t="s">
        <v>368</v>
      </c>
      <c r="I1" s="1063"/>
      <c r="J1" s="1063"/>
      <c r="K1" s="1063"/>
      <c r="L1" s="1063"/>
    </row>
    <row r="2" spans="1:12" ht="12.95" customHeight="1" thickBot="1">
      <c r="A2" s="160"/>
      <c r="B2" s="161"/>
      <c r="C2" s="161"/>
      <c r="D2" s="162"/>
      <c r="F2" s="163"/>
      <c r="G2" s="163"/>
      <c r="H2" s="163"/>
      <c r="I2" s="163"/>
      <c r="J2" s="163"/>
      <c r="K2" s="163"/>
      <c r="L2" s="299" t="s">
        <v>351</v>
      </c>
    </row>
    <row r="3" spans="1:12" s="254" customFormat="1" ht="15" customHeight="1">
      <c r="A3" s="1042" t="s">
        <v>2</v>
      </c>
      <c r="B3" s="1042"/>
      <c r="C3" s="1042"/>
      <c r="D3" s="165"/>
      <c r="E3" s="1039" t="s">
        <v>197</v>
      </c>
      <c r="F3" s="292" t="s">
        <v>198</v>
      </c>
      <c r="G3" s="292"/>
      <c r="H3" s="292"/>
      <c r="I3" s="292"/>
      <c r="J3" s="1120" t="s">
        <v>199</v>
      </c>
      <c r="K3" s="1121"/>
      <c r="L3" s="1121"/>
    </row>
    <row r="4" spans="1:12" s="254" customFormat="1" ht="12.95" customHeight="1">
      <c r="A4" s="1043"/>
      <c r="B4" s="1043"/>
      <c r="C4" s="1043"/>
      <c r="D4" s="170"/>
      <c r="E4" s="1040"/>
      <c r="F4" s="1073" t="s">
        <v>70</v>
      </c>
      <c r="G4" s="1073" t="s">
        <v>200</v>
      </c>
      <c r="H4" s="1079" t="s">
        <v>201</v>
      </c>
      <c r="I4" s="1073" t="s">
        <v>202</v>
      </c>
      <c r="J4" s="1073" t="s">
        <v>70</v>
      </c>
      <c r="K4" s="1073" t="s">
        <v>203</v>
      </c>
      <c r="L4" s="1077" t="s">
        <v>204</v>
      </c>
    </row>
    <row r="5" spans="1:12" s="276" customFormat="1" ht="48.75" customHeight="1">
      <c r="A5" s="1044"/>
      <c r="B5" s="1044"/>
      <c r="C5" s="1044"/>
      <c r="D5" s="275"/>
      <c r="E5" s="1041"/>
      <c r="F5" s="1041"/>
      <c r="G5" s="1041"/>
      <c r="H5" s="1052"/>
      <c r="I5" s="1041"/>
      <c r="J5" s="1041"/>
      <c r="K5" s="1041"/>
      <c r="L5" s="1048"/>
    </row>
    <row r="6" spans="1:12" s="181" customFormat="1" ht="13.5" hidden="1" customHeight="1">
      <c r="A6" s="1049" t="s">
        <v>878</v>
      </c>
      <c r="B6" s="1049"/>
      <c r="C6" s="1049"/>
      <c r="D6" s="177"/>
      <c r="E6" s="178">
        <v>884014361</v>
      </c>
      <c r="F6" s="179">
        <v>816615772</v>
      </c>
      <c r="G6" s="179">
        <v>597130155</v>
      </c>
      <c r="H6" s="179">
        <v>37601085</v>
      </c>
      <c r="I6" s="179">
        <v>19002633</v>
      </c>
      <c r="J6" s="179">
        <v>217723483</v>
      </c>
      <c r="K6" s="179">
        <v>322802954</v>
      </c>
      <c r="L6" s="179">
        <v>38654505</v>
      </c>
    </row>
    <row r="7" spans="1:12" s="181" customFormat="1" ht="13.5" hidden="1" customHeight="1">
      <c r="A7" s="1045" t="s">
        <v>879</v>
      </c>
      <c r="B7" s="1045"/>
      <c r="C7" s="1045"/>
      <c r="D7" s="177"/>
      <c r="E7" s="182">
        <v>1212122873.0867617</v>
      </c>
      <c r="F7" s="183">
        <v>1151826185.799772</v>
      </c>
      <c r="G7" s="183">
        <v>860664202.23223579</v>
      </c>
      <c r="H7" s="183">
        <v>61627792.47016219</v>
      </c>
      <c r="I7" s="183">
        <v>25981233.91723733</v>
      </c>
      <c r="J7" s="183">
        <v>414187546.63982821</v>
      </c>
      <c r="K7" s="183">
        <v>358867629.20500857</v>
      </c>
      <c r="L7" s="183">
        <v>65227930.940402821</v>
      </c>
    </row>
    <row r="8" spans="1:12" s="181" customFormat="1" ht="13.5" hidden="1" customHeight="1">
      <c r="A8" s="1045" t="s">
        <v>1052</v>
      </c>
      <c r="B8" s="1045"/>
      <c r="C8" s="1045"/>
      <c r="D8" s="177"/>
      <c r="E8" s="182">
        <v>948584982</v>
      </c>
      <c r="F8" s="183">
        <v>937957568</v>
      </c>
      <c r="G8" s="183">
        <v>649592760</v>
      </c>
      <c r="H8" s="183">
        <v>33961983</v>
      </c>
      <c r="I8" s="183">
        <v>12274553</v>
      </c>
      <c r="J8" s="183">
        <v>331576729</v>
      </c>
      <c r="K8" s="183">
        <v>271779495</v>
      </c>
      <c r="L8" s="183">
        <v>82824847</v>
      </c>
    </row>
    <row r="9" spans="1:12" s="181" customFormat="1" ht="13.5" hidden="1" customHeight="1">
      <c r="A9" s="1045" t="s">
        <v>1053</v>
      </c>
      <c r="B9" s="1045"/>
      <c r="C9" s="1045"/>
      <c r="D9" s="177"/>
      <c r="E9" s="262">
        <v>887937777.42154884</v>
      </c>
      <c r="F9" s="261">
        <v>868414421.03194356</v>
      </c>
      <c r="G9" s="261">
        <v>647532310.41547668</v>
      </c>
      <c r="H9" s="261">
        <v>52581956.153102256</v>
      </c>
      <c r="I9" s="261">
        <v>10688689.552511062</v>
      </c>
      <c r="J9" s="261">
        <v>276449626.26490414</v>
      </c>
      <c r="K9" s="261">
        <v>307812038.4449591</v>
      </c>
      <c r="L9" s="261">
        <v>54210746.42529235</v>
      </c>
    </row>
    <row r="10" spans="1:12" s="181" customFormat="1" ht="13.5" hidden="1" customHeight="1">
      <c r="A10" s="1045" t="s">
        <v>914</v>
      </c>
      <c r="B10" s="1045"/>
      <c r="C10" s="1045"/>
      <c r="D10" s="177"/>
      <c r="E10" s="262">
        <v>1094008385.2415526</v>
      </c>
      <c r="F10" s="261">
        <v>1050978800.6989181</v>
      </c>
      <c r="G10" s="261">
        <v>817188245.88725257</v>
      </c>
      <c r="H10" s="261">
        <v>141809653.47389013</v>
      </c>
      <c r="I10" s="261">
        <v>20316280.878726214</v>
      </c>
      <c r="J10" s="261">
        <v>296025460.82286692</v>
      </c>
      <c r="K10" s="261">
        <v>359036850.71176863</v>
      </c>
      <c r="L10" s="261">
        <v>56668654.987001732</v>
      </c>
    </row>
    <row r="11" spans="1:12" s="181" customFormat="1" ht="13.7" hidden="1" customHeight="1">
      <c r="A11" s="1045" t="s">
        <v>915</v>
      </c>
      <c r="B11" s="1045"/>
      <c r="C11" s="1045"/>
      <c r="D11" s="177"/>
      <c r="E11" s="262">
        <v>1104507474.4175601</v>
      </c>
      <c r="F11" s="149">
        <v>1067995063.900094</v>
      </c>
      <c r="G11" s="149">
        <v>844266328.09188735</v>
      </c>
      <c r="H11" s="149">
        <v>83545723.626557037</v>
      </c>
      <c r="I11" s="149">
        <v>16213505.051686004</v>
      </c>
      <c r="J11" s="149">
        <v>331835129.9245007</v>
      </c>
      <c r="K11" s="149">
        <v>412671969.48914409</v>
      </c>
      <c r="L11" s="149">
        <v>51170554.744952828</v>
      </c>
    </row>
    <row r="12" spans="1:12" s="181" customFormat="1" ht="24.75" hidden="1" customHeight="1">
      <c r="A12" s="1045" t="s">
        <v>916</v>
      </c>
      <c r="B12" s="1045"/>
      <c r="C12" s="1045"/>
      <c r="D12" s="177"/>
      <c r="E12" s="262">
        <v>1110604457.444062</v>
      </c>
      <c r="F12" s="149">
        <v>1067774924.8796263</v>
      </c>
      <c r="G12" s="149">
        <v>840124875.26148772</v>
      </c>
      <c r="H12" s="149">
        <v>59000259.028558321</v>
      </c>
      <c r="I12" s="149">
        <v>22343556.438847698</v>
      </c>
      <c r="J12" s="149">
        <v>368720316.52669519</v>
      </c>
      <c r="K12" s="149">
        <v>390060743.2673859</v>
      </c>
      <c r="L12" s="149">
        <v>59212231.787924983</v>
      </c>
    </row>
    <row r="13" spans="1:12" s="181" customFormat="1" ht="13.7" hidden="1" customHeight="1">
      <c r="A13" s="1196" t="s">
        <v>1054</v>
      </c>
      <c r="B13" s="1196"/>
      <c r="C13" s="1196"/>
      <c r="D13" s="2"/>
      <c r="E13" s="185" t="s">
        <v>17</v>
      </c>
      <c r="F13" s="185" t="s">
        <v>17</v>
      </c>
      <c r="G13" s="185" t="s">
        <v>17</v>
      </c>
      <c r="H13" s="185" t="s">
        <v>17</v>
      </c>
      <c r="I13" s="185" t="s">
        <v>17</v>
      </c>
      <c r="J13" s="185" t="s">
        <v>17</v>
      </c>
      <c r="K13" s="185" t="s">
        <v>17</v>
      </c>
      <c r="L13" s="185" t="s">
        <v>17</v>
      </c>
    </row>
    <row r="14" spans="1:12" s="181" customFormat="1" ht="13.7" hidden="1" customHeight="1">
      <c r="A14" s="1238" t="s">
        <v>1055</v>
      </c>
      <c r="B14" s="1238"/>
      <c r="C14" s="1238"/>
      <c r="D14" s="2"/>
      <c r="E14" s="50">
        <v>134598936.41352648</v>
      </c>
      <c r="F14" s="50">
        <v>112046491.58161767</v>
      </c>
      <c r="G14" s="50">
        <v>103143496.21509439</v>
      </c>
      <c r="H14" s="149">
        <v>5649288.7835852951</v>
      </c>
      <c r="I14" s="149">
        <v>3253706.5829379209</v>
      </c>
      <c r="J14" s="149">
        <v>22552444.831909012</v>
      </c>
      <c r="K14" s="149">
        <v>22456195.072108287</v>
      </c>
      <c r="L14" s="149">
        <v>96249.759800656073</v>
      </c>
    </row>
    <row r="15" spans="1:12" s="181" customFormat="1" ht="15.75" hidden="1" customHeight="1">
      <c r="A15" s="1238" t="s">
        <v>1056</v>
      </c>
      <c r="B15" s="1238"/>
      <c r="C15" s="1238"/>
      <c r="D15" s="2"/>
      <c r="E15" s="59">
        <v>115871991.23645146</v>
      </c>
      <c r="F15" s="59">
        <v>95210606.434280694</v>
      </c>
      <c r="G15" s="59">
        <v>86015548.003525987</v>
      </c>
      <c r="H15" s="261">
        <v>6516783.368643512</v>
      </c>
      <c r="I15" s="261">
        <v>2678275.0621112026</v>
      </c>
      <c r="J15" s="261">
        <v>20661384.80217078</v>
      </c>
      <c r="K15" s="261">
        <v>21797162.505395111</v>
      </c>
      <c r="L15" s="261">
        <v>-1135777.7032243209</v>
      </c>
    </row>
    <row r="16" spans="1:12" s="33" customFormat="1" ht="15.75" hidden="1" customHeight="1">
      <c r="A16" s="1238" t="s">
        <v>1057</v>
      </c>
      <c r="B16" s="1238"/>
      <c r="C16" s="1238"/>
      <c r="D16" s="32"/>
      <c r="E16" s="59">
        <v>117037441.93935125</v>
      </c>
      <c r="F16" s="59">
        <v>96101499.943777695</v>
      </c>
      <c r="G16" s="59">
        <v>90655953.207687452</v>
      </c>
      <c r="H16" s="59">
        <v>2404292.6571702561</v>
      </c>
      <c r="I16" s="59">
        <v>3041254.0789198852</v>
      </c>
      <c r="J16" s="59">
        <v>20935941.995573465</v>
      </c>
      <c r="K16" s="59">
        <v>21122603.460555427</v>
      </c>
      <c r="L16" s="59">
        <v>-186661.4649820257</v>
      </c>
    </row>
    <row r="17" spans="1:15" s="181" customFormat="1" ht="15.75" hidden="1" customHeight="1">
      <c r="A17" s="1238" t="s">
        <v>1058</v>
      </c>
      <c r="B17" s="1238"/>
      <c r="C17" s="1238"/>
      <c r="D17" s="32"/>
      <c r="E17" s="644">
        <v>130139560.14273787</v>
      </c>
      <c r="F17" s="644">
        <v>107044277.06257814</v>
      </c>
      <c r="G17" s="644">
        <v>100915050.77688251</v>
      </c>
      <c r="H17" s="644">
        <v>2449870.5589152686</v>
      </c>
      <c r="I17" s="644">
        <v>3679355.7267803587</v>
      </c>
      <c r="J17" s="644">
        <v>23095283.080159731</v>
      </c>
      <c r="K17" s="644">
        <v>22350964.708077282</v>
      </c>
      <c r="L17" s="644">
        <v>744318.37208262493</v>
      </c>
    </row>
    <row r="18" spans="1:15" s="33" customFormat="1" ht="13.5" customHeight="1">
      <c r="A18" s="1238" t="s">
        <v>1059</v>
      </c>
      <c r="B18" s="1238"/>
      <c r="C18" s="1238"/>
      <c r="D18" s="32"/>
      <c r="E18" s="294" t="s">
        <v>832</v>
      </c>
      <c r="F18" s="294" t="s">
        <v>832</v>
      </c>
      <c r="G18" s="294" t="s">
        <v>832</v>
      </c>
      <c r="H18" s="294" t="s">
        <v>832</v>
      </c>
      <c r="I18" s="294" t="s">
        <v>832</v>
      </c>
      <c r="J18" s="294" t="s">
        <v>832</v>
      </c>
      <c r="K18" s="294" t="s">
        <v>832</v>
      </c>
      <c r="L18" s="294" t="s">
        <v>832</v>
      </c>
    </row>
    <row r="19" spans="1:15" s="33" customFormat="1" ht="13.5" customHeight="1">
      <c r="A19" s="1238" t="s">
        <v>1060</v>
      </c>
      <c r="B19" s="1238"/>
      <c r="C19" s="1238"/>
      <c r="D19" s="32"/>
      <c r="E19" s="644">
        <v>126928992.47056101</v>
      </c>
      <c r="F19" s="644">
        <v>101927168.79747547</v>
      </c>
      <c r="G19" s="644">
        <v>97160277.225532174</v>
      </c>
      <c r="H19" s="644">
        <v>2718080.5209836001</v>
      </c>
      <c r="I19" s="644">
        <v>2048811.0509597764</v>
      </c>
      <c r="J19" s="644">
        <v>25001823.67308525</v>
      </c>
      <c r="K19" s="644">
        <v>23571814.181840964</v>
      </c>
      <c r="L19" s="644">
        <v>1430009.491244151</v>
      </c>
    </row>
    <row r="20" spans="1:15" s="33" customFormat="1" ht="13.5" customHeight="1">
      <c r="A20" s="1238" t="s">
        <v>1061</v>
      </c>
      <c r="B20" s="1238"/>
      <c r="C20" s="1238"/>
      <c r="D20" s="32"/>
      <c r="E20" s="644">
        <v>131399461.55056205</v>
      </c>
      <c r="F20" s="644">
        <v>106604703.88994884</v>
      </c>
      <c r="G20" s="644">
        <v>101460032.75041255</v>
      </c>
      <c r="H20" s="644">
        <v>2749786.9435802544</v>
      </c>
      <c r="I20" s="644">
        <v>2394884.1959560583</v>
      </c>
      <c r="J20" s="644">
        <v>24794757.660612945</v>
      </c>
      <c r="K20" s="644">
        <v>21957904.25008788</v>
      </c>
      <c r="L20" s="644">
        <v>2836853.4105249681</v>
      </c>
    </row>
    <row r="21" spans="1:15" s="33" customFormat="1" ht="13.5" customHeight="1">
      <c r="A21" s="1238" t="s">
        <v>1062</v>
      </c>
      <c r="B21" s="1238"/>
      <c r="C21" s="1238"/>
      <c r="D21" s="32"/>
      <c r="E21" s="644">
        <v>145901447.23306477</v>
      </c>
      <c r="F21" s="644">
        <v>120788531.6604147</v>
      </c>
      <c r="G21" s="644">
        <v>113715264.05442163</v>
      </c>
      <c r="H21" s="644">
        <v>3834229.5552696628</v>
      </c>
      <c r="I21" s="644">
        <v>3239038.0507234237</v>
      </c>
      <c r="J21" s="644">
        <v>25112915.572650075</v>
      </c>
      <c r="K21" s="644">
        <v>22459416.915849142</v>
      </c>
      <c r="L21" s="644">
        <v>2653498.6568009527</v>
      </c>
    </row>
    <row r="22" spans="1:15" s="33" customFormat="1" ht="18" customHeight="1">
      <c r="A22" s="1238" t="s">
        <v>1063</v>
      </c>
      <c r="B22" s="1238"/>
      <c r="C22" s="1238"/>
      <c r="D22" s="32"/>
      <c r="E22" s="644">
        <v>146098499.39765069</v>
      </c>
      <c r="F22" s="644">
        <v>120781066.214588</v>
      </c>
      <c r="G22" s="644">
        <v>113924714.44491777</v>
      </c>
      <c r="H22" s="644">
        <v>3488797.4683511006</v>
      </c>
      <c r="I22" s="644">
        <v>3367554.3013192322</v>
      </c>
      <c r="J22" s="644">
        <v>25317433.183062732</v>
      </c>
      <c r="K22" s="644">
        <v>22543901.875294793</v>
      </c>
      <c r="L22" s="644">
        <v>2773531.3077678038</v>
      </c>
    </row>
    <row r="23" spans="1:15" ht="13.7" customHeight="1">
      <c r="A23" s="1045" t="s">
        <v>19</v>
      </c>
      <c r="B23" s="1045"/>
      <c r="C23" s="1045"/>
      <c r="D23" s="177"/>
      <c r="E23" s="268"/>
      <c r="F23" s="250"/>
      <c r="G23" s="250"/>
      <c r="H23" s="250"/>
      <c r="I23" s="250"/>
      <c r="J23" s="250"/>
      <c r="K23" s="250"/>
      <c r="L23" s="250"/>
      <c r="N23" s="181"/>
      <c r="O23" s="181"/>
    </row>
    <row r="24" spans="1:15" ht="13.7" customHeight="1">
      <c r="A24" s="102"/>
      <c r="B24" s="190" t="s">
        <v>1064</v>
      </c>
      <c r="C24" s="102"/>
      <c r="D24" s="244"/>
      <c r="E24" s="269">
        <v>20613071.417478349</v>
      </c>
      <c r="F24" s="246">
        <v>14317727.465520732</v>
      </c>
      <c r="G24" s="246">
        <v>13111702.560019422</v>
      </c>
      <c r="H24" s="246">
        <v>507832.94166978647</v>
      </c>
      <c r="I24" s="246">
        <v>698191.96383151796</v>
      </c>
      <c r="J24" s="246">
        <v>6295343.951957603</v>
      </c>
      <c r="K24" s="246">
        <v>7711486.2881846968</v>
      </c>
      <c r="L24" s="246">
        <v>-1416142.3362271383</v>
      </c>
      <c r="N24" s="181"/>
      <c r="O24" s="181"/>
    </row>
    <row r="25" spans="1:15" ht="13.7" customHeight="1">
      <c r="A25" s="102"/>
      <c r="B25" s="190" t="s">
        <v>1065</v>
      </c>
      <c r="C25" s="102"/>
      <c r="D25" s="244"/>
      <c r="E25" s="269">
        <v>146327383.41248634</v>
      </c>
      <c r="F25" s="246">
        <v>114568664.22364414</v>
      </c>
      <c r="G25" s="246">
        <v>107769306.89072509</v>
      </c>
      <c r="H25" s="246">
        <v>3106401.1367601072</v>
      </c>
      <c r="I25" s="246">
        <v>3692956.1961589647</v>
      </c>
      <c r="J25" s="246">
        <v>31758719.188842211</v>
      </c>
      <c r="K25" s="246">
        <v>34257002.582998969</v>
      </c>
      <c r="L25" s="246">
        <v>-2498283.3941567703</v>
      </c>
      <c r="N25" s="181"/>
      <c r="O25" s="181"/>
    </row>
    <row r="26" spans="1:15" ht="13.7" customHeight="1">
      <c r="A26" s="102"/>
      <c r="B26" s="190" t="s">
        <v>934</v>
      </c>
      <c r="C26" s="102"/>
      <c r="D26" s="244"/>
      <c r="E26" s="269">
        <v>435697836.06247973</v>
      </c>
      <c r="F26" s="246">
        <v>362767492.11305708</v>
      </c>
      <c r="G26" s="246">
        <v>346469963.64014095</v>
      </c>
      <c r="H26" s="246">
        <v>8704538.1425506696</v>
      </c>
      <c r="I26" s="246">
        <v>7592990.3303655013</v>
      </c>
      <c r="J26" s="246">
        <v>72930343.94942221</v>
      </c>
      <c r="K26" s="246">
        <v>69264096.816628888</v>
      </c>
      <c r="L26" s="246">
        <v>3666247.1327932542</v>
      </c>
      <c r="N26" s="181"/>
      <c r="O26" s="181"/>
    </row>
    <row r="27" spans="1:15" ht="13.7" customHeight="1">
      <c r="A27" s="102"/>
      <c r="B27" s="190" t="s">
        <v>935</v>
      </c>
      <c r="C27" s="102"/>
      <c r="D27" s="244"/>
      <c r="E27" s="269">
        <v>1146858254.5377738</v>
      </c>
      <c r="F27" s="246">
        <v>1008116951.3504915</v>
      </c>
      <c r="G27" s="246">
        <v>965237852.09541786</v>
      </c>
      <c r="H27" s="246">
        <v>21165208.79528632</v>
      </c>
      <c r="I27" s="246">
        <v>21713890.459787343</v>
      </c>
      <c r="J27" s="246">
        <v>138741303.18728262</v>
      </c>
      <c r="K27" s="246">
        <v>121151286.20792201</v>
      </c>
      <c r="L27" s="246">
        <v>17590016.97936064</v>
      </c>
      <c r="N27" s="181"/>
      <c r="O27" s="181"/>
    </row>
    <row r="28" spans="1:15" ht="13.7" customHeight="1">
      <c r="A28" s="102"/>
      <c r="B28" s="190" t="s">
        <v>936</v>
      </c>
      <c r="C28" s="102"/>
      <c r="D28" s="244"/>
      <c r="E28" s="269">
        <v>5847840656.5521946</v>
      </c>
      <c r="F28" s="246">
        <v>4874747504.1800528</v>
      </c>
      <c r="G28" s="246">
        <v>4566528366.3880482</v>
      </c>
      <c r="H28" s="246">
        <v>145490387.09599555</v>
      </c>
      <c r="I28" s="246">
        <v>162728750.69600865</v>
      </c>
      <c r="J28" s="246">
        <v>973093152.37214255</v>
      </c>
      <c r="K28" s="246">
        <v>642986053.07028294</v>
      </c>
      <c r="L28" s="246">
        <v>330107099.30185956</v>
      </c>
      <c r="N28" s="181"/>
      <c r="O28" s="181"/>
    </row>
    <row r="29" spans="1:15" ht="13.7" customHeight="1">
      <c r="A29" s="102"/>
      <c r="B29" s="190" t="s">
        <v>937</v>
      </c>
      <c r="C29" s="102"/>
      <c r="D29" s="244"/>
      <c r="E29" s="269">
        <v>30243816504.789474</v>
      </c>
      <c r="F29" s="246">
        <v>26285080365.315788</v>
      </c>
      <c r="G29" s="246">
        <v>24813277836.263157</v>
      </c>
      <c r="H29" s="246">
        <v>878650446.94736838</v>
      </c>
      <c r="I29" s="246">
        <v>593152082.10526311</v>
      </c>
      <c r="J29" s="246">
        <v>3958736139.4736843</v>
      </c>
      <c r="K29" s="246">
        <v>2409873483.2631578</v>
      </c>
      <c r="L29" s="246">
        <v>1548862656.2105262</v>
      </c>
      <c r="N29" s="181"/>
      <c r="O29" s="181"/>
    </row>
    <row r="30" spans="1:15" ht="13.7" customHeight="1">
      <c r="A30" s="1045" t="s">
        <v>20</v>
      </c>
      <c r="B30" s="1045"/>
      <c r="C30" s="1045"/>
      <c r="D30" s="2"/>
      <c r="E30" s="269"/>
      <c r="F30" s="246"/>
      <c r="G30" s="246"/>
      <c r="H30" s="246"/>
      <c r="I30" s="246"/>
      <c r="J30" s="246"/>
      <c r="K30" s="246"/>
      <c r="L30" s="246"/>
      <c r="N30" s="181"/>
      <c r="O30" s="181"/>
    </row>
    <row r="31" spans="1:15" ht="13.7" customHeight="1">
      <c r="A31" s="102"/>
      <c r="B31" s="62" t="s">
        <v>490</v>
      </c>
      <c r="C31" s="102"/>
      <c r="D31" s="191"/>
      <c r="E31" s="269">
        <v>13329586.483633067</v>
      </c>
      <c r="F31" s="246">
        <v>9244174.9434646536</v>
      </c>
      <c r="G31" s="246">
        <v>8727630.2131607216</v>
      </c>
      <c r="H31" s="246">
        <v>255064.54472893258</v>
      </c>
      <c r="I31" s="246">
        <v>261480.18557499986</v>
      </c>
      <c r="J31" s="246">
        <v>4085411.5401684092</v>
      </c>
      <c r="K31" s="246">
        <v>5801351.914587724</v>
      </c>
      <c r="L31" s="246">
        <v>-1715940.3744193204</v>
      </c>
      <c r="N31" s="181"/>
      <c r="O31" s="181"/>
    </row>
    <row r="32" spans="1:15" ht="13.7" customHeight="1">
      <c r="A32" s="102"/>
      <c r="B32" s="62" t="s">
        <v>491</v>
      </c>
      <c r="C32" s="102"/>
      <c r="D32" s="191"/>
      <c r="E32" s="269">
        <v>12935546.999804603</v>
      </c>
      <c r="F32" s="246">
        <v>8159432.497291333</v>
      </c>
      <c r="G32" s="246">
        <v>7619625.2727966309</v>
      </c>
      <c r="H32" s="246">
        <v>346215.5801731064</v>
      </c>
      <c r="I32" s="246">
        <v>193591.64432159433</v>
      </c>
      <c r="J32" s="246">
        <v>4776114.5025132662</v>
      </c>
      <c r="K32" s="246">
        <v>5612407.2586719748</v>
      </c>
      <c r="L32" s="246">
        <v>-836292.75615871872</v>
      </c>
      <c r="N32" s="181"/>
      <c r="O32" s="181"/>
    </row>
    <row r="33" spans="1:37" ht="13.7" customHeight="1">
      <c r="A33" s="190"/>
      <c r="B33" s="62" t="s">
        <v>492</v>
      </c>
      <c r="C33" s="190"/>
      <c r="D33" s="191"/>
      <c r="E33" s="269">
        <v>23280272.680475559</v>
      </c>
      <c r="F33" s="246">
        <v>16204065.586096808</v>
      </c>
      <c r="G33" s="246">
        <v>14575051.948113123</v>
      </c>
      <c r="H33" s="246">
        <v>579228.27239438205</v>
      </c>
      <c r="I33" s="246">
        <v>1049785.3655893039</v>
      </c>
      <c r="J33" s="246">
        <v>7076207.0943787424</v>
      </c>
      <c r="K33" s="246">
        <v>7704467.6316910591</v>
      </c>
      <c r="L33" s="246">
        <v>-628260.53731231112</v>
      </c>
      <c r="N33" s="181"/>
      <c r="O33" s="181"/>
    </row>
    <row r="34" spans="1:37" ht="13.7" customHeight="1">
      <c r="A34" s="190"/>
      <c r="B34" s="62" t="s">
        <v>493</v>
      </c>
      <c r="C34" s="190"/>
      <c r="D34" s="191"/>
      <c r="E34" s="269">
        <v>58814039.39328777</v>
      </c>
      <c r="F34" s="246">
        <v>42447370.268692687</v>
      </c>
      <c r="G34" s="246">
        <v>37085939.496932134</v>
      </c>
      <c r="H34" s="246">
        <v>2157793.323012623</v>
      </c>
      <c r="I34" s="246">
        <v>3203637.4487479134</v>
      </c>
      <c r="J34" s="246">
        <v>16366669.124595137</v>
      </c>
      <c r="K34" s="246">
        <v>19034873.709708914</v>
      </c>
      <c r="L34" s="246">
        <v>-2668204.5851137876</v>
      </c>
      <c r="N34" s="181"/>
      <c r="O34" s="181"/>
    </row>
    <row r="35" spans="1:37" ht="13.7" customHeight="1">
      <c r="A35" s="190"/>
      <c r="B35" s="62" t="s">
        <v>494</v>
      </c>
      <c r="C35" s="190"/>
      <c r="D35" s="191"/>
      <c r="E35" s="269">
        <v>209590919.03770903</v>
      </c>
      <c r="F35" s="246">
        <v>166801669.25137389</v>
      </c>
      <c r="G35" s="246">
        <v>157501727.99650699</v>
      </c>
      <c r="H35" s="246">
        <v>4933790.1567958016</v>
      </c>
      <c r="I35" s="246">
        <v>4366151.0980709586</v>
      </c>
      <c r="J35" s="246">
        <v>42789249.786335193</v>
      </c>
      <c r="K35" s="246">
        <v>49169617.137662336</v>
      </c>
      <c r="L35" s="246">
        <v>-6380367.3513271445</v>
      </c>
      <c r="N35" s="181"/>
      <c r="O35" s="181"/>
    </row>
    <row r="36" spans="1:37" ht="13.7" customHeight="1">
      <c r="A36" s="190"/>
      <c r="B36" s="62" t="s">
        <v>495</v>
      </c>
      <c r="C36" s="190"/>
      <c r="D36" s="191"/>
      <c r="E36" s="269">
        <v>479384329.34677261</v>
      </c>
      <c r="F36" s="246">
        <v>396866995.82648277</v>
      </c>
      <c r="G36" s="246">
        <v>380417749.75766832</v>
      </c>
      <c r="H36" s="246">
        <v>11311121.9257912</v>
      </c>
      <c r="I36" s="246">
        <v>5138124.1430231212</v>
      </c>
      <c r="J36" s="246">
        <v>82517333.520290062</v>
      </c>
      <c r="K36" s="246">
        <v>78350074.283642903</v>
      </c>
      <c r="L36" s="246">
        <v>4167259.2366470797</v>
      </c>
      <c r="N36" s="181"/>
      <c r="O36" s="181"/>
    </row>
    <row r="37" spans="1:37" ht="13.7" customHeight="1">
      <c r="A37" s="190"/>
      <c r="B37" s="62" t="s">
        <v>496</v>
      </c>
      <c r="C37" s="190"/>
      <c r="D37" s="191"/>
      <c r="E37" s="269">
        <v>1149150183.620019</v>
      </c>
      <c r="F37" s="246">
        <v>964015657.08570731</v>
      </c>
      <c r="G37" s="246">
        <v>926214932.4879626</v>
      </c>
      <c r="H37" s="246">
        <v>14524659.575901847</v>
      </c>
      <c r="I37" s="246">
        <v>23276065.021842849</v>
      </c>
      <c r="J37" s="246">
        <v>185134526.53431168</v>
      </c>
      <c r="K37" s="246">
        <v>131423152.41447355</v>
      </c>
      <c r="L37" s="246">
        <v>53711374.119838186</v>
      </c>
      <c r="N37" s="181"/>
      <c r="O37" s="181"/>
    </row>
    <row r="38" spans="1:37" ht="13.7" customHeight="1">
      <c r="A38" s="190"/>
      <c r="B38" s="62" t="s">
        <v>497</v>
      </c>
      <c r="C38" s="190"/>
      <c r="D38" s="191"/>
      <c r="E38" s="269">
        <v>2947773715.5984936</v>
      </c>
      <c r="F38" s="246">
        <v>2483660436.2669063</v>
      </c>
      <c r="G38" s="246">
        <v>2306551520.4059424</v>
      </c>
      <c r="H38" s="246">
        <v>104924847.72376868</v>
      </c>
      <c r="I38" s="246">
        <v>72184068.137194857</v>
      </c>
      <c r="J38" s="246">
        <v>464113279.33158731</v>
      </c>
      <c r="K38" s="246">
        <v>321656898.56346208</v>
      </c>
      <c r="L38" s="246">
        <v>142456380.76812521</v>
      </c>
      <c r="N38" s="181"/>
      <c r="O38" s="181"/>
    </row>
    <row r="39" spans="1:37" ht="13.7" customHeight="1">
      <c r="A39" s="190"/>
      <c r="B39" s="62" t="s">
        <v>498</v>
      </c>
      <c r="C39" s="190"/>
      <c r="D39" s="191"/>
      <c r="E39" s="269">
        <v>11203504784.102564</v>
      </c>
      <c r="F39" s="246">
        <v>9664751365.8461533</v>
      </c>
      <c r="G39" s="246">
        <v>9295827939.4102573</v>
      </c>
      <c r="H39" s="246">
        <v>104732138.3076923</v>
      </c>
      <c r="I39" s="246">
        <v>264191288.12820512</v>
      </c>
      <c r="J39" s="246">
        <v>1538753418.2564104</v>
      </c>
      <c r="K39" s="246">
        <v>1035786655.3846154</v>
      </c>
      <c r="L39" s="246">
        <v>502966762.87179488</v>
      </c>
      <c r="N39" s="181"/>
      <c r="O39" s="181"/>
    </row>
    <row r="40" spans="1:37" ht="13.7" customHeight="1">
      <c r="A40" s="190"/>
      <c r="B40" s="62" t="s">
        <v>435</v>
      </c>
      <c r="C40" s="190"/>
      <c r="D40" s="191"/>
      <c r="E40" s="269">
        <v>31524447254.25</v>
      </c>
      <c r="F40" s="246">
        <v>27428506180.9375</v>
      </c>
      <c r="G40" s="246">
        <v>25714266393.75</v>
      </c>
      <c r="H40" s="246">
        <v>1041171059.5</v>
      </c>
      <c r="I40" s="246">
        <v>673068727.6875</v>
      </c>
      <c r="J40" s="246">
        <v>4095941073.3125</v>
      </c>
      <c r="K40" s="246">
        <v>2517681481.875</v>
      </c>
      <c r="L40" s="246">
        <v>1578259591.4375</v>
      </c>
      <c r="N40" s="181"/>
      <c r="O40" s="181"/>
    </row>
    <row r="41" spans="1:37" ht="13.7" customHeight="1">
      <c r="A41" s="1045" t="s">
        <v>21</v>
      </c>
      <c r="B41" s="1045"/>
      <c r="C41" s="1045"/>
      <c r="D41" s="191"/>
      <c r="E41" s="269"/>
      <c r="F41" s="246"/>
      <c r="G41" s="246"/>
      <c r="H41" s="246"/>
      <c r="I41" s="246"/>
      <c r="J41" s="246"/>
      <c r="K41" s="246"/>
      <c r="L41" s="246"/>
      <c r="N41" s="181"/>
      <c r="O41" s="181"/>
    </row>
    <row r="42" spans="1:37" ht="13.7" customHeight="1">
      <c r="A42" s="190"/>
      <c r="B42" s="62" t="s">
        <v>490</v>
      </c>
      <c r="C42" s="190"/>
      <c r="D42" s="191"/>
      <c r="E42" s="269">
        <v>9439839.5500061512</v>
      </c>
      <c r="F42" s="246">
        <v>6044490.1664231392</v>
      </c>
      <c r="G42" s="246">
        <v>5187572.4466653364</v>
      </c>
      <c r="H42" s="246">
        <v>222132.21252359287</v>
      </c>
      <c r="I42" s="246">
        <v>634785.50723420817</v>
      </c>
      <c r="J42" s="246">
        <v>3395349.3835830092</v>
      </c>
      <c r="K42" s="246">
        <v>5797341.8918143278</v>
      </c>
      <c r="L42" s="246">
        <v>-2401992.5082313162</v>
      </c>
      <c r="N42" s="181"/>
      <c r="O42" s="181"/>
    </row>
    <row r="43" spans="1:37" ht="13.7" customHeight="1">
      <c r="A43" s="190"/>
      <c r="B43" s="62" t="s">
        <v>491</v>
      </c>
      <c r="C43" s="190"/>
      <c r="D43" s="191"/>
      <c r="E43" s="269">
        <v>14416563.271460367</v>
      </c>
      <c r="F43" s="246">
        <v>9289557.4025543239</v>
      </c>
      <c r="G43" s="246">
        <v>8614392.9100630991</v>
      </c>
      <c r="H43" s="246">
        <v>373696.56534612947</v>
      </c>
      <c r="I43" s="246">
        <v>301467.92714509653</v>
      </c>
      <c r="J43" s="246">
        <v>5127005.8689060472</v>
      </c>
      <c r="K43" s="246">
        <v>6232235.1926555773</v>
      </c>
      <c r="L43" s="246">
        <v>-1105229.3237495371</v>
      </c>
      <c r="N43" s="181"/>
      <c r="O43" s="181"/>
    </row>
    <row r="44" spans="1:37" ht="13.7" customHeight="1">
      <c r="A44" s="190"/>
      <c r="B44" s="62" t="s">
        <v>492</v>
      </c>
      <c r="C44" s="190"/>
      <c r="D44" s="191"/>
      <c r="E44" s="269">
        <v>28606250.251861542</v>
      </c>
      <c r="F44" s="246">
        <v>19253927.768464465</v>
      </c>
      <c r="G44" s="246">
        <v>16903349.904463582</v>
      </c>
      <c r="H44" s="246">
        <v>1410713.9723096648</v>
      </c>
      <c r="I44" s="246">
        <v>939863.89169121534</v>
      </c>
      <c r="J44" s="246">
        <v>9352322.4833970591</v>
      </c>
      <c r="K44" s="246">
        <v>9109169.0803251304</v>
      </c>
      <c r="L44" s="246">
        <v>243153.40307195031</v>
      </c>
      <c r="N44" s="181"/>
      <c r="O44" s="181"/>
    </row>
    <row r="45" spans="1:37" ht="13.7" customHeight="1">
      <c r="A45" s="102"/>
      <c r="B45" s="62" t="s">
        <v>493</v>
      </c>
      <c r="C45" s="102"/>
      <c r="D45" s="191"/>
      <c r="E45" s="269">
        <v>62328523.549606629</v>
      </c>
      <c r="F45" s="246">
        <v>43637566.875659376</v>
      </c>
      <c r="G45" s="246">
        <v>38986680.663606308</v>
      </c>
      <c r="H45" s="246">
        <v>2026636.9231953702</v>
      </c>
      <c r="I45" s="246">
        <v>2624249.2888576826</v>
      </c>
      <c r="J45" s="246">
        <v>18690956.67394726</v>
      </c>
      <c r="K45" s="246">
        <v>18830957.818075407</v>
      </c>
      <c r="L45" s="246">
        <v>-140001.144128163</v>
      </c>
      <c r="N45" s="181"/>
      <c r="O45" s="181"/>
    </row>
    <row r="46" spans="1:37" ht="13.7" customHeight="1">
      <c r="A46" s="102"/>
      <c r="B46" s="62" t="s">
        <v>494</v>
      </c>
      <c r="C46" s="102"/>
      <c r="D46" s="191"/>
      <c r="E46" s="269">
        <v>204138922.83936381</v>
      </c>
      <c r="F46" s="246">
        <v>164354657.27141809</v>
      </c>
      <c r="G46" s="246">
        <v>155601336.72399729</v>
      </c>
      <c r="H46" s="246">
        <v>4914198.5572549412</v>
      </c>
      <c r="I46" s="246">
        <v>3839121.9901657612</v>
      </c>
      <c r="J46" s="246">
        <v>39784265.567945883</v>
      </c>
      <c r="K46" s="246">
        <v>47463125.374447383</v>
      </c>
      <c r="L46" s="246">
        <v>-7678859.8065015133</v>
      </c>
      <c r="N46" s="181"/>
      <c r="O46" s="181"/>
    </row>
    <row r="47" spans="1:37" ht="13.7" customHeight="1">
      <c r="A47" s="102"/>
      <c r="B47" s="62" t="s">
        <v>495</v>
      </c>
      <c r="C47" s="102"/>
      <c r="D47" s="191"/>
      <c r="E47" s="269">
        <v>482601130.93694329</v>
      </c>
      <c r="F47" s="246">
        <v>399833516.82090712</v>
      </c>
      <c r="G47" s="246">
        <v>385023141.29671311</v>
      </c>
      <c r="H47" s="246">
        <v>9508933.1694369614</v>
      </c>
      <c r="I47" s="246">
        <v>5301442.3547569355</v>
      </c>
      <c r="J47" s="246">
        <v>82767614.116035804</v>
      </c>
      <c r="K47" s="246">
        <v>76173793.905097008</v>
      </c>
      <c r="L47" s="246">
        <v>6593820.210938775</v>
      </c>
      <c r="N47" s="181"/>
      <c r="O47" s="181"/>
    </row>
    <row r="48" spans="1:37" ht="13.7" customHeight="1">
      <c r="A48" s="102"/>
      <c r="B48" s="62" t="s">
        <v>496</v>
      </c>
      <c r="C48" s="102"/>
      <c r="D48" s="191"/>
      <c r="E48" s="269">
        <v>1171331827.4708054</v>
      </c>
      <c r="F48" s="246">
        <v>1009084932.1866893</v>
      </c>
      <c r="G48" s="246">
        <v>971590403.64561224</v>
      </c>
      <c r="H48" s="246">
        <v>13999286.417888567</v>
      </c>
      <c r="I48" s="246">
        <v>23495242.123188332</v>
      </c>
      <c r="J48" s="246">
        <v>162246895.28411618</v>
      </c>
      <c r="K48" s="246">
        <v>122705049.08515976</v>
      </c>
      <c r="L48" s="246">
        <v>39541846.198956385</v>
      </c>
      <c r="M48" s="168"/>
      <c r="N48" s="181"/>
      <c r="O48" s="181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</row>
    <row r="49" spans="1:37" ht="13.7" customHeight="1">
      <c r="A49" s="102"/>
      <c r="B49" s="62" t="s">
        <v>497</v>
      </c>
      <c r="C49" s="102"/>
      <c r="D49" s="191"/>
      <c r="E49" s="269">
        <v>2814616600.8917198</v>
      </c>
      <c r="F49" s="246">
        <v>2356810450.2877469</v>
      </c>
      <c r="G49" s="246">
        <v>2229596572.543551</v>
      </c>
      <c r="H49" s="246">
        <v>75263054.491065547</v>
      </c>
      <c r="I49" s="246">
        <v>51950823.253130548</v>
      </c>
      <c r="J49" s="246">
        <v>457806150.60397291</v>
      </c>
      <c r="K49" s="246">
        <v>320548099.02356625</v>
      </c>
      <c r="L49" s="246">
        <v>137258051.5804067</v>
      </c>
      <c r="M49" s="168"/>
      <c r="N49" s="181"/>
      <c r="O49" s="181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</row>
    <row r="50" spans="1:37" ht="13.7" customHeight="1">
      <c r="A50" s="102"/>
      <c r="B50" s="62" t="s">
        <v>498</v>
      </c>
      <c r="C50" s="102"/>
      <c r="D50" s="191"/>
      <c r="E50" s="269">
        <v>10116877489.644444</v>
      </c>
      <c r="F50" s="246">
        <v>8788955235.4888897</v>
      </c>
      <c r="G50" s="246">
        <v>8412484502.7777777</v>
      </c>
      <c r="H50" s="246">
        <v>124731935.2</v>
      </c>
      <c r="I50" s="246">
        <v>251738797.51111111</v>
      </c>
      <c r="J50" s="246">
        <v>1327922254.1555555</v>
      </c>
      <c r="K50" s="246">
        <v>821818828.44444442</v>
      </c>
      <c r="L50" s="246">
        <v>506103425.71111113</v>
      </c>
      <c r="N50" s="181"/>
      <c r="O50" s="181"/>
    </row>
    <row r="51" spans="1:37" ht="13.7" customHeight="1">
      <c r="A51" s="102"/>
      <c r="B51" s="62" t="s">
        <v>435</v>
      </c>
      <c r="C51" s="102"/>
      <c r="D51" s="191"/>
      <c r="E51" s="269">
        <v>32784364674.666668</v>
      </c>
      <c r="F51" s="246">
        <v>28491663839.533333</v>
      </c>
      <c r="G51" s="246">
        <v>26658734684.266666</v>
      </c>
      <c r="H51" s="246">
        <v>1110582463.4666667</v>
      </c>
      <c r="I51" s="246">
        <v>722346691.79999995</v>
      </c>
      <c r="J51" s="246">
        <v>4292700835.1333332</v>
      </c>
      <c r="K51" s="246">
        <v>2907515732.6666665</v>
      </c>
      <c r="L51" s="246">
        <v>1385185102.4666667</v>
      </c>
      <c r="N51" s="181"/>
      <c r="O51" s="181"/>
    </row>
    <row r="52" spans="1:37" ht="13.7" customHeight="1">
      <c r="A52" s="1045" t="s">
        <v>22</v>
      </c>
      <c r="B52" s="1045"/>
      <c r="C52" s="1045"/>
      <c r="D52" s="2"/>
      <c r="E52" s="269"/>
      <c r="F52" s="246"/>
      <c r="G52" s="246"/>
      <c r="H52" s="246"/>
      <c r="I52" s="246"/>
      <c r="J52" s="246"/>
      <c r="K52" s="246"/>
      <c r="L52" s="246"/>
      <c r="N52" s="181"/>
      <c r="O52" s="181"/>
    </row>
    <row r="53" spans="1:37" ht="13.7" customHeight="1">
      <c r="A53" s="168"/>
      <c r="B53" s="62" t="s">
        <v>490</v>
      </c>
      <c r="C53" s="168"/>
      <c r="D53" s="192"/>
      <c r="E53" s="269">
        <v>1975512.2271313539</v>
      </c>
      <c r="F53" s="246">
        <v>497047.6842682634</v>
      </c>
      <c r="G53" s="246">
        <v>442181.57232367509</v>
      </c>
      <c r="H53" s="246">
        <v>21523.314943853366</v>
      </c>
      <c r="I53" s="246">
        <v>33342.797000734645</v>
      </c>
      <c r="J53" s="246">
        <v>1478464.5428630896</v>
      </c>
      <c r="K53" s="246">
        <v>1579878.3157136899</v>
      </c>
      <c r="L53" s="246">
        <v>-101413.77285059881</v>
      </c>
      <c r="N53" s="181"/>
      <c r="O53" s="181"/>
    </row>
    <row r="54" spans="1:37" ht="13.7" customHeight="1">
      <c r="A54" s="6"/>
      <c r="B54" s="62" t="s">
        <v>491</v>
      </c>
      <c r="C54" s="6"/>
      <c r="D54" s="2"/>
      <c r="E54" s="269">
        <v>4658827.9239400802</v>
      </c>
      <c r="F54" s="246">
        <v>1718906.708063754</v>
      </c>
      <c r="G54" s="246">
        <v>1559377.7107068114</v>
      </c>
      <c r="H54" s="246">
        <v>40083.715101326168</v>
      </c>
      <c r="I54" s="246">
        <v>119445.28225561643</v>
      </c>
      <c r="J54" s="246">
        <v>2939921.215876326</v>
      </c>
      <c r="K54" s="246">
        <v>3122310.2322194399</v>
      </c>
      <c r="L54" s="246">
        <v>-182389.01634311344</v>
      </c>
      <c r="N54" s="181"/>
      <c r="O54" s="181"/>
    </row>
    <row r="55" spans="1:37" ht="13.7" customHeight="1">
      <c r="A55" s="102"/>
      <c r="B55" s="62" t="s">
        <v>492</v>
      </c>
      <c r="C55" s="102"/>
      <c r="D55" s="191"/>
      <c r="E55" s="269">
        <v>8568937.2608858459</v>
      </c>
      <c r="F55" s="246">
        <v>4366875.0948177949</v>
      </c>
      <c r="G55" s="246">
        <v>3833948.7461698703</v>
      </c>
      <c r="H55" s="246">
        <v>88903.434305238334</v>
      </c>
      <c r="I55" s="246">
        <v>444022.91434268665</v>
      </c>
      <c r="J55" s="246">
        <v>4202062.1660680473</v>
      </c>
      <c r="K55" s="246">
        <v>4364805.7635845747</v>
      </c>
      <c r="L55" s="246">
        <v>-162743.5975165382</v>
      </c>
      <c r="N55" s="181"/>
      <c r="O55" s="181"/>
    </row>
    <row r="56" spans="1:37" ht="13.7" customHeight="1">
      <c r="A56" s="102"/>
      <c r="B56" s="62" t="s">
        <v>493</v>
      </c>
      <c r="C56" s="102"/>
      <c r="D56" s="191"/>
      <c r="E56" s="269">
        <v>24191505.855982095</v>
      </c>
      <c r="F56" s="246">
        <v>14480518.395599091</v>
      </c>
      <c r="G56" s="246">
        <v>13363520.027458945</v>
      </c>
      <c r="H56" s="246">
        <v>589498.61015144025</v>
      </c>
      <c r="I56" s="246">
        <v>527499.75798870844</v>
      </c>
      <c r="J56" s="246">
        <v>9710987.4603829738</v>
      </c>
      <c r="K56" s="246">
        <v>10726264.805647556</v>
      </c>
      <c r="L56" s="246">
        <v>-1015277.3452645759</v>
      </c>
      <c r="N56" s="181"/>
      <c r="O56" s="181"/>
    </row>
    <row r="57" spans="1:37" ht="13.7" customHeight="1">
      <c r="A57" s="102"/>
      <c r="B57" s="62" t="s">
        <v>494</v>
      </c>
      <c r="C57" s="102"/>
      <c r="D57" s="191"/>
      <c r="E57" s="269">
        <v>58833995.998365842</v>
      </c>
      <c r="F57" s="246">
        <v>40750546.307663396</v>
      </c>
      <c r="G57" s="246">
        <v>37669062.635325924</v>
      </c>
      <c r="H57" s="246">
        <v>1750894.4964366639</v>
      </c>
      <c r="I57" s="246">
        <v>1330589.1759008071</v>
      </c>
      <c r="J57" s="246">
        <v>18083449.69070245</v>
      </c>
      <c r="K57" s="246">
        <v>20565459.452509098</v>
      </c>
      <c r="L57" s="246">
        <v>-2482009.7618066422</v>
      </c>
      <c r="N57" s="181"/>
      <c r="O57" s="181"/>
    </row>
    <row r="58" spans="1:37" ht="13.7" customHeight="1">
      <c r="A58" s="102"/>
      <c r="B58" s="62" t="s">
        <v>495</v>
      </c>
      <c r="C58" s="102"/>
      <c r="D58" s="191"/>
      <c r="E58" s="269">
        <v>159771208.6600295</v>
      </c>
      <c r="F58" s="246">
        <v>116046267.70004213</v>
      </c>
      <c r="G58" s="246">
        <v>105269782.32560429</v>
      </c>
      <c r="H58" s="246">
        <v>5190690.8765004249</v>
      </c>
      <c r="I58" s="246">
        <v>5585794.497937276</v>
      </c>
      <c r="J58" s="246">
        <v>43724940.959987544</v>
      </c>
      <c r="K58" s="246">
        <v>48768752.595921047</v>
      </c>
      <c r="L58" s="246">
        <v>-5043811.6359335314</v>
      </c>
      <c r="N58" s="181"/>
      <c r="O58" s="181"/>
    </row>
    <row r="59" spans="1:37" ht="13.7" customHeight="1">
      <c r="A59" s="102"/>
      <c r="B59" s="62" t="s">
        <v>496</v>
      </c>
      <c r="C59" s="102"/>
      <c r="D59" s="191"/>
      <c r="E59" s="269">
        <v>373535997.87182957</v>
      </c>
      <c r="F59" s="246">
        <v>294826269.49726772</v>
      </c>
      <c r="G59" s="246">
        <v>273834223.08780187</v>
      </c>
      <c r="H59" s="246">
        <v>7341789.2043874348</v>
      </c>
      <c r="I59" s="246">
        <v>13650257.20507835</v>
      </c>
      <c r="J59" s="246">
        <v>78709728.374562055</v>
      </c>
      <c r="K59" s="246">
        <v>87479299.212260053</v>
      </c>
      <c r="L59" s="246">
        <v>-8769570.8376980461</v>
      </c>
      <c r="N59" s="181"/>
      <c r="O59" s="181"/>
    </row>
    <row r="60" spans="1:37" ht="13.7" customHeight="1">
      <c r="A60" s="102"/>
      <c r="B60" s="62" t="s">
        <v>497</v>
      </c>
      <c r="C60" s="102"/>
      <c r="D60" s="191"/>
      <c r="E60" s="269">
        <v>670888716.38405085</v>
      </c>
      <c r="F60" s="246">
        <v>560880724.86713815</v>
      </c>
      <c r="G60" s="246">
        <v>530211318.93508649</v>
      </c>
      <c r="H60" s="246">
        <v>17683431.764097985</v>
      </c>
      <c r="I60" s="246">
        <v>12985974.167953657</v>
      </c>
      <c r="J60" s="246">
        <v>110007991.51691289</v>
      </c>
      <c r="K60" s="246">
        <v>108222851.18926969</v>
      </c>
      <c r="L60" s="246">
        <v>1785140.3276431784</v>
      </c>
      <c r="N60" s="181"/>
      <c r="O60" s="181"/>
    </row>
    <row r="61" spans="1:37" ht="13.7" customHeight="1">
      <c r="A61" s="102"/>
      <c r="B61" s="62" t="s">
        <v>498</v>
      </c>
      <c r="C61" s="102"/>
      <c r="D61" s="191"/>
      <c r="E61" s="269">
        <v>1676750105.741478</v>
      </c>
      <c r="F61" s="246">
        <v>1416856804.591753</v>
      </c>
      <c r="G61" s="246">
        <v>1360797080.0712845</v>
      </c>
      <c r="H61" s="246">
        <v>33132994.759478603</v>
      </c>
      <c r="I61" s="246">
        <v>22926729.760989729</v>
      </c>
      <c r="J61" s="246">
        <v>259893301.14972556</v>
      </c>
      <c r="K61" s="246">
        <v>215004200.60309547</v>
      </c>
      <c r="L61" s="246">
        <v>44889100.546630137</v>
      </c>
      <c r="N61" s="181"/>
      <c r="O61" s="181"/>
    </row>
    <row r="62" spans="1:37" ht="13.7" customHeight="1" thickBot="1">
      <c r="A62" s="104"/>
      <c r="B62" s="63" t="s">
        <v>435</v>
      </c>
      <c r="C62" s="104"/>
      <c r="D62" s="193"/>
      <c r="E62" s="270">
        <v>11930610426.919897</v>
      </c>
      <c r="F62" s="249">
        <v>10400563071.089621</v>
      </c>
      <c r="G62" s="249">
        <v>9845057026.2106342</v>
      </c>
      <c r="H62" s="249">
        <v>285548059.05255693</v>
      </c>
      <c r="I62" s="249">
        <v>269957985.82643038</v>
      </c>
      <c r="J62" s="249">
        <v>1530047355.8302786</v>
      </c>
      <c r="K62" s="249">
        <v>1060014508.7481519</v>
      </c>
      <c r="L62" s="249">
        <v>470032847.08212662</v>
      </c>
      <c r="N62" s="181"/>
      <c r="O62" s="181"/>
    </row>
    <row r="63" spans="1:37" s="279" customFormat="1" ht="13.7" customHeight="1">
      <c r="A63" s="1110"/>
      <c r="B63" s="1110"/>
      <c r="C63" s="1110"/>
      <c r="D63" s="1110"/>
      <c r="E63" s="1110"/>
      <c r="F63" s="1110"/>
      <c r="G63" s="1110"/>
      <c r="H63" s="1110"/>
      <c r="K63" s="280"/>
      <c r="L63" s="280"/>
    </row>
    <row r="64" spans="1:37" ht="12.75" customHeight="1">
      <c r="K64" s="168"/>
      <c r="L64" s="168"/>
    </row>
    <row r="65" spans="11:12">
      <c r="K65" s="168"/>
      <c r="L65" s="168"/>
    </row>
    <row r="66" spans="11:12">
      <c r="K66" s="168"/>
      <c r="L66" s="168"/>
    </row>
    <row r="67" spans="11:12">
      <c r="K67" s="168"/>
      <c r="L67" s="168"/>
    </row>
    <row r="68" spans="11:12">
      <c r="K68" s="168"/>
      <c r="L68" s="168"/>
    </row>
    <row r="69" spans="11:12">
      <c r="K69" s="168"/>
      <c r="L69" s="168"/>
    </row>
    <row r="70" spans="11:12">
      <c r="K70" s="168"/>
      <c r="L70" s="168"/>
    </row>
    <row r="71" spans="11:12">
      <c r="K71" s="168"/>
      <c r="L71" s="168"/>
    </row>
  </sheetData>
  <mergeCells count="34">
    <mergeCell ref="A20:C20"/>
    <mergeCell ref="A63:H63"/>
    <mergeCell ref="A41:C41"/>
    <mergeCell ref="A52:C52"/>
    <mergeCell ref="A23:C23"/>
    <mergeCell ref="A30:C30"/>
    <mergeCell ref="A21:C21"/>
    <mergeCell ref="A22:C22"/>
    <mergeCell ref="A19:C19"/>
    <mergeCell ref="A11:C11"/>
    <mergeCell ref="A14:C14"/>
    <mergeCell ref="A12:C12"/>
    <mergeCell ref="A15:C15"/>
    <mergeCell ref="A10:C10"/>
    <mergeCell ref="A18:C18"/>
    <mergeCell ref="A17:C17"/>
    <mergeCell ref="J4:J5"/>
    <mergeCell ref="A13:C13"/>
    <mergeCell ref="A16:C16"/>
    <mergeCell ref="A3:C5"/>
    <mergeCell ref="A6:C6"/>
    <mergeCell ref="A7:C7"/>
    <mergeCell ref="E3:E5"/>
    <mergeCell ref="A9:C9"/>
    <mergeCell ref="A8:C8"/>
    <mergeCell ref="H1:L1"/>
    <mergeCell ref="G4:G5"/>
    <mergeCell ref="H4:H5"/>
    <mergeCell ref="I4:I5"/>
    <mergeCell ref="J3:L3"/>
    <mergeCell ref="L4:L5"/>
    <mergeCell ref="A1:G1"/>
    <mergeCell ref="F4:F5"/>
    <mergeCell ref="K4:K5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7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Z75"/>
  <sheetViews>
    <sheetView view="pageBreakPreview" zoomScaleNormal="50" zoomScaleSheetLayoutView="100" workbookViewId="0">
      <selection activeCell="A33" sqref="A33:C33"/>
    </sheetView>
  </sheetViews>
  <sheetFormatPr defaultRowHeight="15.75"/>
  <cols>
    <col min="1" max="1" width="2.28515625" style="37" customWidth="1"/>
    <col min="2" max="2" width="15.7109375" style="37" customWidth="1"/>
    <col min="3" max="3" width="2.28515625" style="37" customWidth="1"/>
    <col min="4" max="4" width="1.7109375" style="38" customWidth="1"/>
    <col min="5" max="7" width="22.140625" style="48" customWidth="1"/>
    <col min="8" max="12" width="18.28515625" style="48" customWidth="1"/>
    <col min="13" max="13" width="2.140625" style="37" customWidth="1"/>
    <col min="14" max="14" width="15.7109375" style="37" customWidth="1"/>
    <col min="15" max="15" width="2.28515625" style="37" customWidth="1"/>
    <col min="16" max="16" width="1.7109375" style="38" customWidth="1"/>
    <col min="17" max="19" width="22.140625" style="48" customWidth="1"/>
    <col min="20" max="23" width="15.28515625" style="48" customWidth="1"/>
    <col min="24" max="24" width="13.42578125" style="48" customWidth="1"/>
    <col min="25" max="25" width="13.140625" style="48" customWidth="1"/>
    <col min="26" max="26" width="15.28515625" style="48" customWidth="1"/>
    <col min="27" max="27" width="16.7109375" style="48" customWidth="1"/>
    <col min="28" max="31" width="9.140625" style="48"/>
    <col min="32" max="34" width="13.5703125" style="48" bestFit="1" customWidth="1"/>
    <col min="35" max="35" width="15.42578125" style="48" bestFit="1" customWidth="1"/>
    <col min="36" max="36" width="11" style="48" bestFit="1" customWidth="1"/>
    <col min="37" max="37" width="12.28515625" style="48" bestFit="1" customWidth="1"/>
    <col min="38" max="38" width="13.5703125" style="48" bestFit="1" customWidth="1"/>
    <col min="39" max="39" width="11" style="48" bestFit="1" customWidth="1"/>
    <col min="40" max="43" width="9.140625" style="48"/>
    <col min="44" max="44" width="11" style="48" bestFit="1" customWidth="1"/>
    <col min="45" max="47" width="13.5703125" style="48" bestFit="1" customWidth="1"/>
    <col min="48" max="48" width="12.28515625" style="48" bestFit="1" customWidth="1"/>
    <col min="49" max="49" width="11" style="48" bestFit="1" customWidth="1"/>
    <col min="50" max="50" width="9.7109375" style="48" bestFit="1" customWidth="1"/>
    <col min="51" max="51" width="11" style="48" bestFit="1" customWidth="1"/>
    <col min="52" max="52" width="12.28515625" style="48" bestFit="1" customWidth="1"/>
    <col min="53" max="16384" width="9.140625" style="48"/>
  </cols>
  <sheetData>
    <row r="1" spans="1:52" s="24" customFormat="1" ht="35.1" customHeight="1">
      <c r="A1" s="648"/>
      <c r="B1" s="648"/>
      <c r="C1" s="648"/>
      <c r="D1" s="648"/>
      <c r="E1" s="648"/>
      <c r="F1" s="648"/>
      <c r="G1" s="108" t="s">
        <v>607</v>
      </c>
      <c r="H1" s="1247" t="s">
        <v>312</v>
      </c>
      <c r="I1" s="1247"/>
      <c r="J1" s="1247"/>
      <c r="K1" s="648"/>
      <c r="L1" s="648"/>
      <c r="N1" s="677"/>
      <c r="O1" s="677"/>
      <c r="P1" s="677"/>
      <c r="Q1" s="1258" t="s">
        <v>607</v>
      </c>
      <c r="R1" s="1258"/>
      <c r="S1" s="1258"/>
      <c r="T1" s="677" t="s">
        <v>282</v>
      </c>
      <c r="V1" s="677"/>
      <c r="W1" s="677"/>
      <c r="X1" s="677"/>
      <c r="Y1" s="677"/>
      <c r="Z1" s="677"/>
      <c r="AA1" s="648"/>
    </row>
    <row r="2" spans="1:52" ht="12.95" customHeight="1" thickBot="1">
      <c r="A2" s="51"/>
      <c r="B2" s="652"/>
      <c r="C2" s="652"/>
      <c r="D2" s="672"/>
      <c r="E2" s="51"/>
      <c r="F2" s="51"/>
      <c r="G2" s="51"/>
      <c r="H2" s="51"/>
      <c r="I2" s="51"/>
      <c r="J2" s="51"/>
      <c r="K2" s="28" t="s">
        <v>68</v>
      </c>
      <c r="M2" s="51"/>
      <c r="N2" s="652"/>
      <c r="O2" s="652"/>
      <c r="P2" s="672"/>
      <c r="Q2" s="51"/>
      <c r="R2" s="51"/>
      <c r="S2" s="51"/>
      <c r="T2" s="51"/>
      <c r="U2" s="51"/>
      <c r="V2" s="51"/>
      <c r="W2" s="51"/>
      <c r="X2" s="51"/>
      <c r="Y2" s="51"/>
      <c r="Z2" s="28" t="s">
        <v>68</v>
      </c>
      <c r="AA2" s="678"/>
    </row>
    <row r="3" spans="1:52" s="655" customFormat="1" ht="15" customHeight="1">
      <c r="A3" s="1242" t="s">
        <v>25</v>
      </c>
      <c r="B3" s="1242"/>
      <c r="C3" s="1242"/>
      <c r="D3" s="30"/>
      <c r="E3" s="1129" t="s">
        <v>948</v>
      </c>
      <c r="F3" s="330" t="s">
        <v>176</v>
      </c>
      <c r="G3" s="330"/>
      <c r="H3" s="330"/>
      <c r="I3" s="330"/>
      <c r="J3" s="330"/>
      <c r="K3" s="1129" t="s">
        <v>949</v>
      </c>
      <c r="L3" s="1129" t="s">
        <v>950</v>
      </c>
      <c r="M3" s="1242" t="s">
        <v>25</v>
      </c>
      <c r="N3" s="1242"/>
      <c r="O3" s="1242"/>
      <c r="P3" s="30"/>
      <c r="Q3" s="1129" t="s">
        <v>951</v>
      </c>
      <c r="R3" s="330" t="s">
        <v>177</v>
      </c>
      <c r="S3" s="679"/>
      <c r="T3" s="1140" t="s">
        <v>952</v>
      </c>
      <c r="U3" s="1140" t="s">
        <v>81</v>
      </c>
      <c r="V3" s="330" t="s">
        <v>178</v>
      </c>
      <c r="W3" s="330"/>
      <c r="X3" s="330"/>
      <c r="Y3" s="1140" t="s">
        <v>546</v>
      </c>
      <c r="Z3" s="1137" t="s">
        <v>953</v>
      </c>
      <c r="AA3" s="680"/>
    </row>
    <row r="4" spans="1:52" s="655" customFormat="1" ht="15" customHeight="1">
      <c r="A4" s="1243"/>
      <c r="B4" s="1243"/>
      <c r="C4" s="1243"/>
      <c r="D4" s="30"/>
      <c r="E4" s="1130"/>
      <c r="F4" s="1132" t="s">
        <v>954</v>
      </c>
      <c r="G4" s="1132" t="s">
        <v>179</v>
      </c>
      <c r="H4" s="1145" t="s">
        <v>180</v>
      </c>
      <c r="I4" s="1132" t="s">
        <v>181</v>
      </c>
      <c r="J4" s="1132" t="s">
        <v>88</v>
      </c>
      <c r="K4" s="1130"/>
      <c r="L4" s="1130"/>
      <c r="M4" s="1243"/>
      <c r="N4" s="1243"/>
      <c r="O4" s="1243"/>
      <c r="P4" s="30"/>
      <c r="Q4" s="1130"/>
      <c r="R4" s="1132" t="s">
        <v>955</v>
      </c>
      <c r="S4" s="1132" t="s">
        <v>956</v>
      </c>
      <c r="T4" s="1141"/>
      <c r="U4" s="1141"/>
      <c r="V4" s="1132" t="s">
        <v>957</v>
      </c>
      <c r="W4" s="1132" t="s">
        <v>182</v>
      </c>
      <c r="X4" s="1132" t="s">
        <v>183</v>
      </c>
      <c r="Y4" s="1141"/>
      <c r="Z4" s="1138"/>
      <c r="AA4" s="680"/>
    </row>
    <row r="5" spans="1:52" s="655" customFormat="1" ht="48.75" customHeight="1">
      <c r="A5" s="1244"/>
      <c r="B5" s="1244"/>
      <c r="C5" s="1244"/>
      <c r="D5" s="31"/>
      <c r="E5" s="1131"/>
      <c r="F5" s="1131"/>
      <c r="G5" s="1131"/>
      <c r="H5" s="1142"/>
      <c r="I5" s="1131"/>
      <c r="J5" s="1131"/>
      <c r="K5" s="1131"/>
      <c r="L5" s="1131"/>
      <c r="M5" s="1244"/>
      <c r="N5" s="1244"/>
      <c r="O5" s="1244"/>
      <c r="P5" s="31"/>
      <c r="Q5" s="1131"/>
      <c r="R5" s="1131"/>
      <c r="S5" s="1131"/>
      <c r="T5" s="1142"/>
      <c r="U5" s="1142"/>
      <c r="V5" s="1131"/>
      <c r="W5" s="1131"/>
      <c r="X5" s="1131"/>
      <c r="Y5" s="1142"/>
      <c r="Z5" s="1139"/>
      <c r="AA5" s="680"/>
    </row>
    <row r="6" spans="1:52" s="33" customFormat="1" ht="24.6" hidden="1" customHeight="1">
      <c r="A6" s="1239" t="s">
        <v>214</v>
      </c>
      <c r="B6" s="1239"/>
      <c r="C6" s="1239"/>
      <c r="D6" s="32"/>
      <c r="E6" s="57">
        <v>38000283</v>
      </c>
      <c r="F6" s="58">
        <v>23119731</v>
      </c>
      <c r="G6" s="58">
        <v>18735446</v>
      </c>
      <c r="H6" s="58">
        <v>1337340</v>
      </c>
      <c r="I6" s="58">
        <v>283593</v>
      </c>
      <c r="J6" s="58">
        <v>2763352</v>
      </c>
      <c r="K6" s="58">
        <v>14880553</v>
      </c>
      <c r="L6" s="58">
        <v>466136</v>
      </c>
      <c r="M6" s="1239" t="s">
        <v>214</v>
      </c>
      <c r="N6" s="1239"/>
      <c r="O6" s="1239"/>
      <c r="P6" s="32"/>
      <c r="Q6" s="57">
        <v>144874</v>
      </c>
      <c r="R6" s="58">
        <v>14414416</v>
      </c>
      <c r="S6" s="58">
        <v>14269542</v>
      </c>
      <c r="T6" s="58">
        <v>8469278</v>
      </c>
      <c r="U6" s="58">
        <v>749352</v>
      </c>
      <c r="V6" s="58">
        <v>440975</v>
      </c>
      <c r="W6" s="58">
        <v>15847</v>
      </c>
      <c r="X6" s="58">
        <v>425127</v>
      </c>
      <c r="Y6" s="58"/>
      <c r="Z6" s="58">
        <v>4609938</v>
      </c>
      <c r="AA6" s="59"/>
    </row>
    <row r="7" spans="1:52" s="33" customFormat="1" ht="24.6" hidden="1" customHeight="1">
      <c r="A7" s="1238" t="s">
        <v>215</v>
      </c>
      <c r="B7" s="1238"/>
      <c r="C7" s="1238"/>
      <c r="D7" s="32"/>
      <c r="E7" s="60">
        <v>32226756</v>
      </c>
      <c r="F7" s="59">
        <v>22138842</v>
      </c>
      <c r="G7" s="59">
        <v>16632055</v>
      </c>
      <c r="H7" s="59">
        <v>1170289</v>
      </c>
      <c r="I7" s="59">
        <v>234783</v>
      </c>
      <c r="J7" s="59">
        <v>4101716</v>
      </c>
      <c r="K7" s="59">
        <v>10087914</v>
      </c>
      <c r="L7" s="59">
        <v>460044</v>
      </c>
      <c r="M7" s="1238" t="s">
        <v>215</v>
      </c>
      <c r="N7" s="1238"/>
      <c r="O7" s="1238"/>
      <c r="P7" s="32"/>
      <c r="Q7" s="60">
        <v>143678</v>
      </c>
      <c r="R7" s="59">
        <v>9627870</v>
      </c>
      <c r="S7" s="59">
        <v>9484193</v>
      </c>
      <c r="T7" s="59">
        <v>8025685</v>
      </c>
      <c r="U7" s="59">
        <v>1170156</v>
      </c>
      <c r="V7" s="59">
        <v>602330</v>
      </c>
      <c r="W7" s="59">
        <v>28678</v>
      </c>
      <c r="X7" s="59">
        <v>573652</v>
      </c>
      <c r="Y7" s="59"/>
      <c r="Z7" s="59">
        <v>-313979</v>
      </c>
      <c r="AA7" s="59"/>
    </row>
    <row r="8" spans="1:52" s="33" customFormat="1" ht="24.6" hidden="1" customHeight="1">
      <c r="A8" s="1238" t="s">
        <v>216</v>
      </c>
      <c r="B8" s="1238"/>
      <c r="C8" s="1238"/>
      <c r="D8" s="32"/>
      <c r="E8" s="60">
        <v>29069572.076642986</v>
      </c>
      <c r="F8" s="59">
        <v>21647931.534650508</v>
      </c>
      <c r="G8" s="59">
        <v>18772155.554229092</v>
      </c>
      <c r="H8" s="59">
        <v>172756.46152927834</v>
      </c>
      <c r="I8" s="59">
        <v>163522.35420521698</v>
      </c>
      <c r="J8" s="59">
        <v>2539497.1646869215</v>
      </c>
      <c r="K8" s="59">
        <v>7421640.541992479</v>
      </c>
      <c r="L8" s="59">
        <v>302709.06703277025</v>
      </c>
      <c r="M8" s="1238" t="s">
        <v>216</v>
      </c>
      <c r="N8" s="1238"/>
      <c r="O8" s="1238"/>
      <c r="P8" s="32"/>
      <c r="Q8" s="60">
        <v>130730.91386617321</v>
      </c>
      <c r="R8" s="59">
        <v>7118931.4749597088</v>
      </c>
      <c r="S8" s="59">
        <v>6988200.5610935353</v>
      </c>
      <c r="T8" s="59">
        <v>5637055.8108995399</v>
      </c>
      <c r="U8" s="59">
        <v>420523.60771205154</v>
      </c>
      <c r="V8" s="59">
        <v>333007.1628961977</v>
      </c>
      <c r="W8" s="59">
        <v>59684.474422491498</v>
      </c>
      <c r="X8" s="59">
        <v>273322.68847370619</v>
      </c>
      <c r="Y8" s="59"/>
      <c r="Z8" s="59">
        <v>597613.97958574584</v>
      </c>
      <c r="AA8" s="59"/>
    </row>
    <row r="9" spans="1:52" s="33" customFormat="1" ht="19.5" hidden="1" customHeight="1">
      <c r="A9" s="1238" t="s">
        <v>217</v>
      </c>
      <c r="B9" s="1238"/>
      <c r="C9" s="1238"/>
      <c r="D9" s="32"/>
      <c r="E9" s="60">
        <v>24819993.317398824</v>
      </c>
      <c r="F9" s="59">
        <v>17844294.803962808</v>
      </c>
      <c r="G9" s="59">
        <v>12882690.680809325</v>
      </c>
      <c r="H9" s="59">
        <v>1125089.9624543304</v>
      </c>
      <c r="I9" s="59">
        <v>190551.19871767145</v>
      </c>
      <c r="J9" s="59">
        <v>3645962.9619814632</v>
      </c>
      <c r="K9" s="59">
        <v>6975698.5134360436</v>
      </c>
      <c r="L9" s="59">
        <v>426892.17300624214</v>
      </c>
      <c r="M9" s="1238" t="s">
        <v>217</v>
      </c>
      <c r="N9" s="1238"/>
      <c r="O9" s="1238"/>
      <c r="P9" s="32"/>
      <c r="Q9" s="60">
        <v>131103.87391954922</v>
      </c>
      <c r="R9" s="59">
        <v>6548806.3404298052</v>
      </c>
      <c r="S9" s="59">
        <v>6417702.466510267</v>
      </c>
      <c r="T9" s="59">
        <v>5466864.7140928786</v>
      </c>
      <c r="U9" s="59">
        <v>1034012.4360963171</v>
      </c>
      <c r="V9" s="59">
        <v>303980.92521621444</v>
      </c>
      <c r="W9" s="59">
        <v>16098.013782967249</v>
      </c>
      <c r="X9" s="59">
        <v>287882.91143324779</v>
      </c>
      <c r="Y9" s="59"/>
      <c r="Z9" s="59">
        <v>-387155.60889514344</v>
      </c>
      <c r="AA9" s="59"/>
    </row>
    <row r="10" spans="1:52" s="33" customFormat="1" ht="19.5" hidden="1" customHeight="1">
      <c r="A10" s="1238" t="s">
        <v>218</v>
      </c>
      <c r="B10" s="1238"/>
      <c r="C10" s="1238"/>
      <c r="D10" s="32"/>
      <c r="E10" s="60">
        <v>29102293.856366757</v>
      </c>
      <c r="F10" s="59">
        <v>20837046.898252077</v>
      </c>
      <c r="G10" s="59">
        <v>15872061.056433925</v>
      </c>
      <c r="H10" s="59">
        <v>1056363.8837436531</v>
      </c>
      <c r="I10" s="59">
        <v>250388.18022977101</v>
      </c>
      <c r="J10" s="59">
        <v>3658233.7778447401</v>
      </c>
      <c r="K10" s="59">
        <v>8265246.9581146343</v>
      </c>
      <c r="L10" s="59">
        <v>406804.5686220582</v>
      </c>
      <c r="M10" s="1238" t="s">
        <v>218</v>
      </c>
      <c r="N10" s="1238"/>
      <c r="O10" s="1238"/>
      <c r="P10" s="32"/>
      <c r="Q10" s="60">
        <v>145916.38920010332</v>
      </c>
      <c r="R10" s="59">
        <v>7858442.3894925797</v>
      </c>
      <c r="S10" s="59">
        <v>7712526.0002924874</v>
      </c>
      <c r="T10" s="59">
        <v>6094944.5022909548</v>
      </c>
      <c r="U10" s="59">
        <v>877922.28213486751</v>
      </c>
      <c r="V10" s="59">
        <v>261568.78730754051</v>
      </c>
      <c r="W10" s="59">
        <v>20638.930407842308</v>
      </c>
      <c r="X10" s="59">
        <v>240929.85689969809</v>
      </c>
      <c r="Y10" s="59"/>
      <c r="Z10" s="59">
        <v>478090.42855911684</v>
      </c>
      <c r="AA10" s="59"/>
    </row>
    <row r="11" spans="1:52" s="658" customFormat="1" ht="19.5" hidden="1" customHeight="1">
      <c r="A11" s="1196" t="s">
        <v>219</v>
      </c>
      <c r="B11" s="1196"/>
      <c r="C11" s="1196"/>
      <c r="D11" s="22"/>
      <c r="E11" s="50">
        <v>40672262.673198916</v>
      </c>
      <c r="F11" s="50">
        <v>29879911.075867962</v>
      </c>
      <c r="G11" s="50">
        <v>21851352.915336061</v>
      </c>
      <c r="H11" s="50">
        <v>2729894.3008566457</v>
      </c>
      <c r="I11" s="50">
        <v>305068.77746287436</v>
      </c>
      <c r="J11" s="50">
        <v>4993595.0822123019</v>
      </c>
      <c r="K11" s="50">
        <v>10792351.597330956</v>
      </c>
      <c r="L11" s="50">
        <v>478745.22864931426</v>
      </c>
      <c r="M11" s="1196" t="s">
        <v>219</v>
      </c>
      <c r="N11" s="1196"/>
      <c r="O11" s="1196"/>
      <c r="P11" s="22"/>
      <c r="Q11" s="50">
        <v>156163.99964706821</v>
      </c>
      <c r="R11" s="50">
        <v>10313606.368681652</v>
      </c>
      <c r="S11" s="50">
        <v>10157442.369034547</v>
      </c>
      <c r="T11" s="50">
        <v>8039996.3683346724</v>
      </c>
      <c r="U11" s="50">
        <v>820930.84080894408</v>
      </c>
      <c r="V11" s="50">
        <v>277984.27922400029</v>
      </c>
      <c r="W11" s="50">
        <v>14150.299261085354</v>
      </c>
      <c r="X11" s="50">
        <v>263833.97996291541</v>
      </c>
      <c r="Y11" s="50"/>
      <c r="Z11" s="50">
        <v>1018530.8806669471</v>
      </c>
      <c r="AA11" s="50"/>
    </row>
    <row r="12" spans="1:52" s="33" customFormat="1" ht="19.5" hidden="1" customHeight="1">
      <c r="A12" s="1238" t="s">
        <v>220</v>
      </c>
      <c r="B12" s="1238"/>
      <c r="C12" s="1238"/>
      <c r="D12" s="32"/>
      <c r="E12" s="50">
        <v>43572072.339658655</v>
      </c>
      <c r="F12" s="50">
        <v>32445530.334238995</v>
      </c>
      <c r="G12" s="50">
        <v>24005055.943400685</v>
      </c>
      <c r="H12" s="50">
        <v>2157245.336804044</v>
      </c>
      <c r="I12" s="50">
        <v>352598.90561494918</v>
      </c>
      <c r="J12" s="50">
        <v>5930630.1484193057</v>
      </c>
      <c r="K12" s="50">
        <v>11126542.005419679</v>
      </c>
      <c r="L12" s="50">
        <v>525200.69083238707</v>
      </c>
      <c r="M12" s="1238" t="s">
        <v>220</v>
      </c>
      <c r="N12" s="1238"/>
      <c r="O12" s="1238"/>
      <c r="P12" s="32"/>
      <c r="Q12" s="50">
        <v>187165.6268912231</v>
      </c>
      <c r="R12" s="50">
        <v>10601341.314587303</v>
      </c>
      <c r="S12" s="50">
        <v>10414175.687696068</v>
      </c>
      <c r="T12" s="50">
        <v>7963101.510900951</v>
      </c>
      <c r="U12" s="50">
        <v>1026322.270136049</v>
      </c>
      <c r="V12" s="50">
        <v>284959.71915315912</v>
      </c>
      <c r="W12" s="50">
        <v>294.78718647963939</v>
      </c>
      <c r="X12" s="50">
        <v>284664.93196667929</v>
      </c>
      <c r="Y12" s="50"/>
      <c r="Z12" s="50">
        <v>1139792.187505922</v>
      </c>
      <c r="AA12" s="50"/>
    </row>
    <row r="13" spans="1:52" s="33" customFormat="1" ht="18" hidden="1" customHeight="1">
      <c r="A13" s="1196" t="s">
        <v>221</v>
      </c>
      <c r="B13" s="1196"/>
      <c r="C13" s="1196"/>
      <c r="D13" s="32"/>
      <c r="E13" s="50">
        <f t="shared" ref="E13:J13" si="0">AF13/12.737</f>
        <v>47259483.913721323</v>
      </c>
      <c r="F13" s="50">
        <f t="shared" si="0"/>
        <v>33684656.768799976</v>
      </c>
      <c r="G13" s="50">
        <f t="shared" si="0"/>
        <v>24484406.996289901</v>
      </c>
      <c r="H13" s="50">
        <f t="shared" si="0"/>
        <v>2807794.2384844734</v>
      </c>
      <c r="I13" s="50">
        <f t="shared" si="0"/>
        <v>350158.01139242103</v>
      </c>
      <c r="J13" s="50">
        <f t="shared" si="0"/>
        <v>6042297.522633181</v>
      </c>
      <c r="K13" s="50">
        <f>AL13/12.737</f>
        <v>13574827.144921239</v>
      </c>
      <c r="L13" s="50">
        <v>512396.6005255112</v>
      </c>
      <c r="M13" s="1196" t="s">
        <v>221</v>
      </c>
      <c r="N13" s="1196"/>
      <c r="O13" s="1196"/>
      <c r="P13" s="32"/>
      <c r="Q13" s="50">
        <f t="shared" ref="Q13:X13" si="1">AR13/12.737</f>
        <v>190731.49778242438</v>
      </c>
      <c r="R13" s="50">
        <f t="shared" si="1"/>
        <v>13062430.544395834</v>
      </c>
      <c r="S13" s="50">
        <f t="shared" si="1"/>
        <v>12871699.04661341</v>
      </c>
      <c r="T13" s="50">
        <f t="shared" si="1"/>
        <v>7929324.4792687837</v>
      </c>
      <c r="U13" s="50">
        <f t="shared" si="1"/>
        <v>954502.41136458144</v>
      </c>
      <c r="V13" s="50">
        <f t="shared" si="1"/>
        <v>218356.26018903914</v>
      </c>
      <c r="W13" s="50">
        <f t="shared" si="1"/>
        <v>17186.755236599158</v>
      </c>
      <c r="X13" s="50">
        <f t="shared" si="1"/>
        <v>201169.50495243998</v>
      </c>
      <c r="Y13" s="50"/>
      <c r="Z13" s="50">
        <f>AZ13/12.737</f>
        <v>3769515.8957910049</v>
      </c>
      <c r="AA13" s="50"/>
      <c r="AB13" s="1045" t="s">
        <v>18</v>
      </c>
      <c r="AC13" s="1045"/>
      <c r="AD13" s="1045"/>
      <c r="AE13" s="18"/>
      <c r="AF13" s="50">
        <v>601944046.60906851</v>
      </c>
      <c r="AG13" s="185">
        <v>429041473.26420534</v>
      </c>
      <c r="AH13" s="185">
        <v>311857891.91174448</v>
      </c>
      <c r="AI13" s="681">
        <v>35762875.215576738</v>
      </c>
      <c r="AJ13" s="185">
        <v>4459962.5911052665</v>
      </c>
      <c r="AK13" s="185">
        <v>76960743.545778826</v>
      </c>
      <c r="AL13" s="185">
        <v>172902573.34486184</v>
      </c>
      <c r="AM13" s="185">
        <v>6526395.5008934364</v>
      </c>
      <c r="AN13" s="1045" t="s">
        <v>18</v>
      </c>
      <c r="AO13" s="1045"/>
      <c r="AP13" s="1045"/>
      <c r="AQ13" s="18"/>
      <c r="AR13" s="50">
        <v>2429347.0872547394</v>
      </c>
      <c r="AS13" s="50">
        <v>166376177.84396973</v>
      </c>
      <c r="AT13" s="50">
        <v>163946830.756715</v>
      </c>
      <c r="AU13" s="50">
        <v>100995805.8924465</v>
      </c>
      <c r="AV13" s="50">
        <v>12157497.213550674</v>
      </c>
      <c r="AW13" s="50">
        <v>2781203.6860277914</v>
      </c>
      <c r="AX13" s="50">
        <v>218907.70144856349</v>
      </c>
      <c r="AY13" s="50">
        <v>2562295.9845792279</v>
      </c>
      <c r="AZ13" s="50">
        <v>48012323.96469003</v>
      </c>
    </row>
    <row r="14" spans="1:52" s="33" customFormat="1" ht="18" hidden="1" customHeight="1">
      <c r="A14" s="1238" t="s">
        <v>222</v>
      </c>
      <c r="B14" s="1238"/>
      <c r="C14" s="1238"/>
      <c r="D14" s="32"/>
      <c r="E14" s="50">
        <v>42939979.18236322</v>
      </c>
      <c r="F14" s="50">
        <v>33110843.958381366</v>
      </c>
      <c r="G14" s="50">
        <v>24497213.916754019</v>
      </c>
      <c r="H14" s="50">
        <v>1687337.6618944022</v>
      </c>
      <c r="I14" s="50">
        <v>348765.98541615397</v>
      </c>
      <c r="J14" s="50">
        <v>6577526.3943167655</v>
      </c>
      <c r="K14" s="50">
        <v>9829135.2239819486</v>
      </c>
      <c r="L14" s="50">
        <v>470354.49927135644</v>
      </c>
      <c r="M14" s="1238" t="s">
        <v>222</v>
      </c>
      <c r="N14" s="1238"/>
      <c r="O14" s="1238"/>
      <c r="P14" s="32"/>
      <c r="Q14" s="50">
        <v>204279.10741063021</v>
      </c>
      <c r="R14" s="50">
        <v>9358780.7247105837</v>
      </c>
      <c r="S14" s="50">
        <v>9154501.617299946</v>
      </c>
      <c r="T14" s="50">
        <v>6822570.1342531554</v>
      </c>
      <c r="U14" s="50">
        <v>554887.74471714802</v>
      </c>
      <c r="V14" s="50">
        <v>291466.69882874022</v>
      </c>
      <c r="W14" s="50">
        <v>55883.958693366752</v>
      </c>
      <c r="X14" s="50">
        <v>235582.74013537337</v>
      </c>
      <c r="Y14" s="50"/>
      <c r="Z14" s="50">
        <v>1485577.0395008938</v>
      </c>
      <c r="AA14" s="50"/>
    </row>
    <row r="15" spans="1:52" s="33" customFormat="1" ht="18" hidden="1" customHeight="1">
      <c r="A15" s="1238" t="s">
        <v>223</v>
      </c>
      <c r="B15" s="1238"/>
      <c r="C15" s="1238"/>
      <c r="D15" s="32"/>
      <c r="E15" s="60">
        <f>('17'!E15/'1'!$E$16)*1000</f>
        <v>44155190.766599782</v>
      </c>
      <c r="F15" s="59">
        <f>('17'!F15/'1'!$E$16)*1000</f>
        <v>35150760.57344158</v>
      </c>
      <c r="G15" s="59">
        <f>('17'!G15/'1'!$E$16)*1000</f>
        <v>25220554.404049248</v>
      </c>
      <c r="H15" s="59">
        <f>('17'!H15/'1'!$E$16)*1000</f>
        <v>2793894.5958751007</v>
      </c>
      <c r="I15" s="59">
        <f>('17'!I15/'1'!$E$16)*1000</f>
        <v>306626.31201307115</v>
      </c>
      <c r="J15" s="59">
        <f>('17'!J15/'1'!$E$16)*1000</f>
        <v>6829685.2615041435</v>
      </c>
      <c r="K15" s="59">
        <f>('17'!K15/'1'!$E$16)*1000</f>
        <v>9004430.1931582335</v>
      </c>
      <c r="L15" s="59">
        <f>('17'!L15/'1'!$E$16)*1000</f>
        <v>416609.59113136854</v>
      </c>
      <c r="M15" s="1238" t="s">
        <v>223</v>
      </c>
      <c r="N15" s="1238"/>
      <c r="O15" s="1238"/>
      <c r="P15" s="32"/>
      <c r="Q15" s="59">
        <f>('17'!Q15/'1'!$E$16)*1000</f>
        <v>160089.07022375771</v>
      </c>
      <c r="R15" s="59">
        <f>('17'!R15/'1'!$E$16)*1000</f>
        <v>8587820.6020268314</v>
      </c>
      <c r="S15" s="59">
        <f>('17'!S15/'1'!$E$16)*1000</f>
        <v>8427731.5318030715</v>
      </c>
      <c r="T15" s="59">
        <f>('17'!T15/'1'!$E$16)*1000</f>
        <v>6206733.0816315329</v>
      </c>
      <c r="U15" s="59">
        <f>('17'!U15/'1'!$E$16)*1000</f>
        <v>880763.92955649877</v>
      </c>
      <c r="V15" s="59">
        <f>('17'!V15/'1'!$E$16)*1000</f>
        <v>352645.20162932383</v>
      </c>
      <c r="W15" s="59">
        <f>('17'!W15/'1'!$E$16)*1000</f>
        <v>50505.260158107929</v>
      </c>
      <c r="X15" s="59">
        <f>('17'!X15/'1'!$E$16)*1000</f>
        <v>302139.94147121679</v>
      </c>
      <c r="Y15" s="59"/>
      <c r="Z15" s="59">
        <f>('17'!Z15/'1'!$E$16)*1000</f>
        <v>987589.31898573868</v>
      </c>
      <c r="AA15" s="59"/>
    </row>
    <row r="16" spans="1:52" s="33" customFormat="1" ht="15" hidden="1" customHeight="1">
      <c r="A16" s="1238" t="s">
        <v>224</v>
      </c>
      <c r="B16" s="1238"/>
      <c r="C16" s="1238"/>
      <c r="D16" s="32"/>
      <c r="E16" s="60">
        <v>38200211.007092766</v>
      </c>
      <c r="F16" s="59">
        <v>29839983.225627497</v>
      </c>
      <c r="G16" s="59">
        <v>21903701.178061981</v>
      </c>
      <c r="H16" s="59">
        <v>1587918.6961343121</v>
      </c>
      <c r="I16" s="59">
        <v>391515.31883234152</v>
      </c>
      <c r="J16" s="59">
        <v>5956848.0325988736</v>
      </c>
      <c r="K16" s="59">
        <v>8360227.7814652566</v>
      </c>
      <c r="L16" s="59">
        <v>386255.52875019697</v>
      </c>
      <c r="M16" s="1238" t="s">
        <v>224</v>
      </c>
      <c r="N16" s="1238"/>
      <c r="O16" s="1238"/>
      <c r="P16" s="32"/>
      <c r="Q16" s="59">
        <v>153814.07765949456</v>
      </c>
      <c r="R16" s="59">
        <v>7973972.2527150605</v>
      </c>
      <c r="S16" s="59">
        <v>7820158.1750555597</v>
      </c>
      <c r="T16" s="59">
        <v>6240397.617036419</v>
      </c>
      <c r="U16" s="59">
        <v>469184.90094950888</v>
      </c>
      <c r="V16" s="59">
        <v>177901.72788285004</v>
      </c>
      <c r="W16" s="59">
        <v>37428.602537775529</v>
      </c>
      <c r="X16" s="59">
        <v>140473.12534507443</v>
      </c>
      <c r="Y16" s="59">
        <v>698810.94877439819</v>
      </c>
      <c r="Z16" s="59">
        <v>1631484.8779611802</v>
      </c>
      <c r="AA16" s="59"/>
    </row>
    <row r="17" spans="1:27" s="33" customFormat="1" ht="15.75" hidden="1" customHeight="1">
      <c r="A17" s="1238" t="s">
        <v>367</v>
      </c>
      <c r="B17" s="1238"/>
      <c r="C17" s="1238"/>
      <c r="D17" s="32"/>
      <c r="E17" s="676">
        <v>42535953.206094816</v>
      </c>
      <c r="F17" s="676">
        <v>32984351.575203873</v>
      </c>
      <c r="G17" s="676">
        <v>23847461.748577144</v>
      </c>
      <c r="H17" s="676">
        <v>1330696.5802223696</v>
      </c>
      <c r="I17" s="676">
        <v>368448.10162745614</v>
      </c>
      <c r="J17" s="676">
        <v>7437745.1447769366</v>
      </c>
      <c r="K17" s="676">
        <v>9551601.6308908071</v>
      </c>
      <c r="L17" s="676">
        <v>393136.82161523093</v>
      </c>
      <c r="M17" s="1238" t="s">
        <v>367</v>
      </c>
      <c r="N17" s="1238"/>
      <c r="O17" s="1238"/>
      <c r="P17" s="32"/>
      <c r="Q17" s="676">
        <v>160801.54447288672</v>
      </c>
      <c r="R17" s="676">
        <v>9158464.8092755899</v>
      </c>
      <c r="S17" s="676">
        <v>8997663.2648026906</v>
      </c>
      <c r="T17" s="676">
        <v>6698070.0509349806</v>
      </c>
      <c r="U17" s="676">
        <v>399418.84543911496</v>
      </c>
      <c r="V17" s="676">
        <v>166875.6576911516</v>
      </c>
      <c r="W17" s="676">
        <v>40803.719260268968</v>
      </c>
      <c r="X17" s="676">
        <v>126071.93843088293</v>
      </c>
      <c r="Y17" s="676">
        <v>767729.69575696322</v>
      </c>
      <c r="Z17" s="676">
        <v>2501028.4064944121</v>
      </c>
      <c r="AA17" s="59"/>
    </row>
    <row r="18" spans="1:27" s="33" customFormat="1" ht="16.5" customHeight="1">
      <c r="A18" s="1238" t="s">
        <v>1023</v>
      </c>
      <c r="B18" s="1238"/>
      <c r="C18" s="1238"/>
      <c r="D18" s="32"/>
      <c r="E18" s="676">
        <f>'[1]17'!E18/'[1]1'!$E$19*1000</f>
        <v>42829781.066332154</v>
      </c>
      <c r="F18" s="676">
        <f>'[1]17'!F18/'[1]1'!$E$19*1000</f>
        <v>30822729.441170719</v>
      </c>
      <c r="G18" s="676">
        <f>'[1]17'!G18/'[1]1'!$E$19*1000</f>
        <v>23131522.16182119</v>
      </c>
      <c r="H18" s="676">
        <f>'[1]17'!H18/'[1]1'!$E$19*1000</f>
        <v>491797.58857126185</v>
      </c>
      <c r="I18" s="676">
        <f>'[1]17'!I18/'[1]1'!$E$19*1000</f>
        <v>379357.30632263271</v>
      </c>
      <c r="J18" s="676">
        <f>'[1]17'!J18/'[1]1'!$E$19*1000</f>
        <v>6820052.3844556333</v>
      </c>
      <c r="K18" s="676">
        <f>'[1]17'!K18/'[1]1'!$E$19*1000</f>
        <v>12007051.62516146</v>
      </c>
      <c r="L18" s="676">
        <f>'[1]17'!L18/'[1]1'!$E$19*1000</f>
        <v>422378.55025672872</v>
      </c>
      <c r="M18" s="1238" t="s">
        <v>1023</v>
      </c>
      <c r="N18" s="1238"/>
      <c r="O18" s="1238"/>
      <c r="P18" s="32"/>
      <c r="Q18" s="676">
        <f>'[1]17'!Q18/'[1]1'!$E$19*1000</f>
        <v>164009.22569706439</v>
      </c>
      <c r="R18" s="676">
        <f>'[1]17'!R18/'[1]1'!$E$19*1000</f>
        <v>11584673.074904718</v>
      </c>
      <c r="S18" s="676">
        <f>'[1]17'!S18/'[1]1'!$E$19*1000</f>
        <v>11420663.849207671</v>
      </c>
      <c r="T18" s="676">
        <f>'[1]17'!T18/'[1]1'!$E$19*1000</f>
        <v>6540541.8101217076</v>
      </c>
      <c r="U18" s="676">
        <f>'[1]17'!U18/'[1]1'!$E$19*1000</f>
        <v>546047.34631011297</v>
      </c>
      <c r="V18" s="676">
        <f>'[1]17'!V18/'[1]1'!$E$19*1000</f>
        <v>292932.33256116108</v>
      </c>
      <c r="W18" s="676">
        <f>'[1]17'!W18/'[1]1'!$E$19*1000</f>
        <v>58984.401423427909</v>
      </c>
      <c r="X18" s="676">
        <f>'[1]17'!X18/'[1]1'!$E$19*1000</f>
        <v>233947.93113773337</v>
      </c>
      <c r="Y18" s="676">
        <f>'[1]17'!Y18/'[1]1'!$E$19*1000</f>
        <v>903045.21547892829</v>
      </c>
      <c r="Z18" s="676">
        <f>'[1]17'!Z18/'[1]1'!$E$19*1000</f>
        <v>4944187.5756936148</v>
      </c>
      <c r="AA18" s="59"/>
    </row>
    <row r="19" spans="1:27" s="33" customFormat="1" ht="18.75" customHeight="1">
      <c r="A19" s="1238" t="s">
        <v>1024</v>
      </c>
      <c r="B19" s="1238"/>
      <c r="C19" s="1238"/>
      <c r="D19" s="32"/>
      <c r="E19" s="676">
        <v>39879561.30494196</v>
      </c>
      <c r="F19" s="676">
        <v>30763919.153899413</v>
      </c>
      <c r="G19" s="676">
        <v>21944892.469442315</v>
      </c>
      <c r="H19" s="676">
        <v>1847499.4126173984</v>
      </c>
      <c r="I19" s="676">
        <v>349479.779129092</v>
      </c>
      <c r="J19" s="676">
        <v>6622047.4927106174</v>
      </c>
      <c r="K19" s="676">
        <v>9115642.151042521</v>
      </c>
      <c r="L19" s="676">
        <v>455179.01328053768</v>
      </c>
      <c r="M19" s="1238" t="s">
        <v>1024</v>
      </c>
      <c r="N19" s="1238"/>
      <c r="O19" s="1238"/>
      <c r="P19" s="32"/>
      <c r="Q19" s="676">
        <v>166669.67732713802</v>
      </c>
      <c r="R19" s="676">
        <v>8660463.1377619859</v>
      </c>
      <c r="S19" s="676">
        <v>8493793.4604348596</v>
      </c>
      <c r="T19" s="676">
        <v>6259954.0290331859</v>
      </c>
      <c r="U19" s="676">
        <v>441496.79137618473</v>
      </c>
      <c r="V19" s="676">
        <v>225356.77840503046</v>
      </c>
      <c r="W19" s="676">
        <v>71523.054672957034</v>
      </c>
      <c r="X19" s="676">
        <v>153833.72373207353</v>
      </c>
      <c r="Y19" s="676">
        <v>710274.7934427039</v>
      </c>
      <c r="Z19" s="676">
        <v>2277260.6550631449</v>
      </c>
      <c r="AA19" s="59"/>
    </row>
    <row r="20" spans="1:27" s="33" customFormat="1" ht="18" customHeight="1">
      <c r="A20" s="1238" t="s">
        <v>1025</v>
      </c>
      <c r="B20" s="1238"/>
      <c r="C20" s="1238"/>
      <c r="D20" s="32"/>
      <c r="E20" s="59">
        <v>38989204.94335188</v>
      </c>
      <c r="F20" s="59">
        <v>30049961.714410122</v>
      </c>
      <c r="G20" s="59">
        <v>21430915.401220392</v>
      </c>
      <c r="H20" s="59">
        <v>1329168.027627296</v>
      </c>
      <c r="I20" s="59">
        <v>552082.55035323929</v>
      </c>
      <c r="J20" s="59">
        <v>6737795.7352091745</v>
      </c>
      <c r="K20" s="59">
        <v>8939243.2289417535</v>
      </c>
      <c r="L20" s="59">
        <v>617969.16522890236</v>
      </c>
      <c r="M20" s="1238" t="s">
        <v>1025</v>
      </c>
      <c r="N20" s="1238"/>
      <c r="O20" s="1238"/>
      <c r="P20" s="32"/>
      <c r="Q20" s="59">
        <v>200759.96015979673</v>
      </c>
      <c r="R20" s="59">
        <v>8321274.0637128521</v>
      </c>
      <c r="S20" s="59">
        <v>8120514.1035530707</v>
      </c>
      <c r="T20" s="59">
        <v>5752775.2306968449</v>
      </c>
      <c r="U20" s="59">
        <v>438507.44451847661</v>
      </c>
      <c r="V20" s="59">
        <v>229718.89473650686</v>
      </c>
      <c r="W20" s="59">
        <v>63420.301921035483</v>
      </c>
      <c r="X20" s="59">
        <v>166298.59281547114</v>
      </c>
      <c r="Y20" s="59">
        <v>790628.31351001584</v>
      </c>
      <c r="Z20" s="59">
        <v>2490140.8471112638</v>
      </c>
      <c r="AA20" s="59"/>
    </row>
    <row r="21" spans="1:27" s="33" customFormat="1" ht="18" customHeight="1">
      <c r="A21" s="1238" t="s">
        <v>1026</v>
      </c>
      <c r="B21" s="1238"/>
      <c r="C21" s="1238"/>
      <c r="D21" s="32"/>
      <c r="E21" s="676">
        <v>41210969.153543569</v>
      </c>
      <c r="F21" s="676">
        <v>31666531.501319483</v>
      </c>
      <c r="G21" s="676">
        <v>23358123.538604774</v>
      </c>
      <c r="H21" s="676">
        <v>1357875.6190478087</v>
      </c>
      <c r="I21" s="676">
        <v>372284.03011080495</v>
      </c>
      <c r="J21" s="676">
        <v>6578248.3135560788</v>
      </c>
      <c r="K21" s="676">
        <v>9544437.6522240601</v>
      </c>
      <c r="L21" s="676">
        <v>519935.52803058136</v>
      </c>
      <c r="M21" s="1238" t="s">
        <v>1026</v>
      </c>
      <c r="N21" s="1238"/>
      <c r="O21" s="1238"/>
      <c r="P21" s="32"/>
      <c r="Q21" s="676">
        <v>196925.17551325093</v>
      </c>
      <c r="R21" s="676">
        <v>9024502.1241934709</v>
      </c>
      <c r="S21" s="676">
        <v>8827576.9486802239</v>
      </c>
      <c r="T21" s="676">
        <v>6113501.9775059745</v>
      </c>
      <c r="U21" s="676">
        <v>427950.25335864007</v>
      </c>
      <c r="V21" s="676">
        <v>239485.73987594302</v>
      </c>
      <c r="W21" s="676">
        <v>64533.18992866527</v>
      </c>
      <c r="X21" s="676">
        <v>174952.54994727779</v>
      </c>
      <c r="Y21" s="676">
        <v>660674.52366251207</v>
      </c>
      <c r="Z21" s="676">
        <v>2707313.5016021822</v>
      </c>
      <c r="AA21" s="59"/>
    </row>
    <row r="22" spans="1:27" s="33" customFormat="1" ht="18" customHeight="1">
      <c r="A22" s="1238" t="s">
        <v>1027</v>
      </c>
      <c r="B22" s="1238"/>
      <c r="C22" s="1238"/>
      <c r="D22" s="32"/>
      <c r="E22" s="676">
        <v>39613652.357231922</v>
      </c>
      <c r="F22" s="676">
        <v>30750230.476193588</v>
      </c>
      <c r="G22" s="676">
        <v>21585450.285761792</v>
      </c>
      <c r="H22" s="676">
        <v>1660834.9697810169</v>
      </c>
      <c r="I22" s="676">
        <v>627466.3240918559</v>
      </c>
      <c r="J22" s="676">
        <v>6876478.8965589041</v>
      </c>
      <c r="K22" s="676">
        <v>8863421.8810383417</v>
      </c>
      <c r="L22" s="676">
        <v>456448.70822437102</v>
      </c>
      <c r="M22" s="1238" t="s">
        <v>1027</v>
      </c>
      <c r="N22" s="1238"/>
      <c r="O22" s="1238"/>
      <c r="P22" s="32"/>
      <c r="Q22" s="676">
        <v>242883.43099885326</v>
      </c>
      <c r="R22" s="676">
        <v>8406973.1728139557</v>
      </c>
      <c r="S22" s="676">
        <v>8164089.7418151125</v>
      </c>
      <c r="T22" s="676">
        <v>6134118.1102373004</v>
      </c>
      <c r="U22" s="676">
        <v>596327.63230761478</v>
      </c>
      <c r="V22" s="676">
        <v>243605.03655989416</v>
      </c>
      <c r="W22" s="676">
        <v>84299.520289336739</v>
      </c>
      <c r="X22" s="676">
        <v>159305.51627055736</v>
      </c>
      <c r="Y22" s="676">
        <v>792161.25986754021</v>
      </c>
      <c r="Z22" s="676">
        <v>1982200.2225778513</v>
      </c>
      <c r="AA22" s="59"/>
    </row>
    <row r="23" spans="1:27" ht="18" customHeight="1">
      <c r="A23" s="1238" t="s">
        <v>65</v>
      </c>
      <c r="B23" s="1238"/>
      <c r="C23" s="1238"/>
      <c r="D23" s="32"/>
      <c r="E23" s="301"/>
      <c r="F23" s="301"/>
      <c r="G23" s="301"/>
      <c r="H23" s="301"/>
      <c r="I23" s="301"/>
      <c r="J23" s="301"/>
      <c r="K23" s="301"/>
      <c r="L23" s="301"/>
      <c r="M23" s="1238" t="s">
        <v>65</v>
      </c>
      <c r="N23" s="1238"/>
      <c r="O23" s="1238"/>
      <c r="P23" s="32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50"/>
    </row>
    <row r="24" spans="1:27" ht="18" customHeight="1">
      <c r="A24" s="34"/>
      <c r="B24" s="34" t="s">
        <v>66</v>
      </c>
      <c r="C24" s="34"/>
      <c r="D24" s="659"/>
      <c r="E24" s="198">
        <v>55156371.592802987</v>
      </c>
      <c r="F24" s="198">
        <v>42788554.317203775</v>
      </c>
      <c r="G24" s="198">
        <v>30062631.565199964</v>
      </c>
      <c r="H24" s="198">
        <v>2309918.3774465388</v>
      </c>
      <c r="I24" s="198">
        <v>804678.1108178132</v>
      </c>
      <c r="J24" s="198">
        <v>9611326.2637394313</v>
      </c>
      <c r="K24" s="198">
        <v>12367817.275599213</v>
      </c>
      <c r="L24" s="198">
        <v>618586.12173389108</v>
      </c>
      <c r="M24" s="34"/>
      <c r="N24" s="34" t="s">
        <v>54</v>
      </c>
      <c r="O24" s="34"/>
      <c r="P24" s="659"/>
      <c r="Q24" s="198">
        <v>306244.85077581118</v>
      </c>
      <c r="R24" s="198">
        <v>11749231.153865302</v>
      </c>
      <c r="S24" s="198">
        <v>11442986.303089503</v>
      </c>
      <c r="T24" s="198">
        <v>8622355.7930081412</v>
      </c>
      <c r="U24" s="198">
        <v>866891.27259247005</v>
      </c>
      <c r="V24" s="198">
        <v>344403.401714926</v>
      </c>
      <c r="W24" s="198">
        <v>114429.08161260256</v>
      </c>
      <c r="X24" s="198">
        <v>229974.32010232308</v>
      </c>
      <c r="Y24" s="198">
        <v>1154246.6719429251</v>
      </c>
      <c r="Z24" s="198">
        <v>2763582.5077169021</v>
      </c>
      <c r="AA24" s="220"/>
    </row>
    <row r="25" spans="1:27" ht="18" customHeight="1">
      <c r="A25" s="34"/>
      <c r="B25" s="34" t="s">
        <v>27</v>
      </c>
      <c r="C25" s="34"/>
      <c r="D25" s="659"/>
      <c r="E25" s="198">
        <v>5630262.7055048598</v>
      </c>
      <c r="F25" s="198">
        <v>4429028.6554432111</v>
      </c>
      <c r="G25" s="198">
        <v>3050511.1801150553</v>
      </c>
      <c r="H25" s="198">
        <v>241646.08623699768</v>
      </c>
      <c r="I25" s="198">
        <v>240001.48554517661</v>
      </c>
      <c r="J25" s="198">
        <v>896869.90354598372</v>
      </c>
      <c r="K25" s="198">
        <v>1201234.0500616455</v>
      </c>
      <c r="L25" s="198">
        <v>101943.2438390225</v>
      </c>
      <c r="M25" s="34"/>
      <c r="N25" s="34" t="s">
        <v>27</v>
      </c>
      <c r="O25" s="34"/>
      <c r="P25" s="659"/>
      <c r="Q25" s="198">
        <v>104346.80915477485</v>
      </c>
      <c r="R25" s="198">
        <v>1099290.8062226234</v>
      </c>
      <c r="S25" s="198">
        <v>994943.99706784904</v>
      </c>
      <c r="T25" s="198">
        <v>693709.03907612676</v>
      </c>
      <c r="U25" s="198">
        <v>4753.5664036855569</v>
      </c>
      <c r="V25" s="198">
        <v>23214.378567373125</v>
      </c>
      <c r="W25" s="198">
        <v>18422.71926337203</v>
      </c>
      <c r="X25" s="198">
        <v>4791.6593040010912</v>
      </c>
      <c r="Y25" s="198">
        <v>479.35020510194306</v>
      </c>
      <c r="Z25" s="198">
        <v>273746.36322576506</v>
      </c>
      <c r="AA25" s="220"/>
    </row>
    <row r="26" spans="1:27" ht="18" customHeight="1">
      <c r="A26" s="1238" t="s">
        <v>28</v>
      </c>
      <c r="B26" s="1238"/>
      <c r="C26" s="1238"/>
      <c r="D26" s="32"/>
      <c r="E26" s="198"/>
      <c r="F26" s="198"/>
      <c r="G26" s="198"/>
      <c r="H26" s="198"/>
      <c r="I26" s="198"/>
      <c r="J26" s="198"/>
      <c r="K26" s="198"/>
      <c r="L26" s="198"/>
      <c r="M26" s="1238" t="s">
        <v>28</v>
      </c>
      <c r="N26" s="1238"/>
      <c r="O26" s="1238"/>
      <c r="P26" s="32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220"/>
    </row>
    <row r="27" spans="1:27" ht="18" customHeight="1">
      <c r="A27" s="34"/>
      <c r="B27" s="102" t="s">
        <v>83</v>
      </c>
      <c r="C27" s="34"/>
      <c r="D27" s="659"/>
      <c r="E27" s="198">
        <v>168134700.8314549</v>
      </c>
      <c r="F27" s="198">
        <v>132659709.89870888</v>
      </c>
      <c r="G27" s="198">
        <v>96243793.478596106</v>
      </c>
      <c r="H27" s="198">
        <v>5304842.2920925552</v>
      </c>
      <c r="I27" s="198">
        <v>1802009.2219153314</v>
      </c>
      <c r="J27" s="198">
        <v>29309064.906104673</v>
      </c>
      <c r="K27" s="198">
        <v>35474990.932746239</v>
      </c>
      <c r="L27" s="198">
        <v>1588257.0281664713</v>
      </c>
      <c r="M27" s="34"/>
      <c r="N27" s="34" t="s">
        <v>83</v>
      </c>
      <c r="O27" s="34"/>
      <c r="P27" s="659"/>
      <c r="Q27" s="198">
        <v>815618.23577574652</v>
      </c>
      <c r="R27" s="198">
        <v>33886733.904579811</v>
      </c>
      <c r="S27" s="198">
        <v>33071115.668804023</v>
      </c>
      <c r="T27" s="198">
        <v>26487731.588424671</v>
      </c>
      <c r="U27" s="198">
        <v>2555989.7248276882</v>
      </c>
      <c r="V27" s="198">
        <v>769539.06624816905</v>
      </c>
      <c r="W27" s="198">
        <v>121015.45848477326</v>
      </c>
      <c r="X27" s="198">
        <v>648523.60776339553</v>
      </c>
      <c r="Y27" s="198">
        <v>4557703.3693774026</v>
      </c>
      <c r="Z27" s="198">
        <v>7815558.6586808711</v>
      </c>
      <c r="AA27" s="220"/>
    </row>
    <row r="28" spans="1:27" ht="18" customHeight="1">
      <c r="A28" s="34"/>
      <c r="B28" s="102" t="s">
        <v>84</v>
      </c>
      <c r="C28" s="34"/>
      <c r="D28" s="659"/>
      <c r="E28" s="198">
        <v>40688923.011641882</v>
      </c>
      <c r="F28" s="198">
        <v>31706200.524186235</v>
      </c>
      <c r="G28" s="198">
        <v>21871106.444534969</v>
      </c>
      <c r="H28" s="198">
        <v>1782918.9587070027</v>
      </c>
      <c r="I28" s="198">
        <v>871982.95173939003</v>
      </c>
      <c r="J28" s="198">
        <v>7180192.1692048889</v>
      </c>
      <c r="K28" s="198">
        <v>8982722.4874556251</v>
      </c>
      <c r="L28" s="198">
        <v>439174.80438088463</v>
      </c>
      <c r="M28" s="34"/>
      <c r="N28" s="34" t="s">
        <v>84</v>
      </c>
      <c r="O28" s="34"/>
      <c r="P28" s="659"/>
      <c r="Q28" s="198">
        <v>242301.64498995093</v>
      </c>
      <c r="R28" s="198">
        <v>8543547.6830747444</v>
      </c>
      <c r="S28" s="198">
        <v>8301246.0380847901</v>
      </c>
      <c r="T28" s="198">
        <v>6272794.8483899627</v>
      </c>
      <c r="U28" s="198">
        <v>135774.61633415413</v>
      </c>
      <c r="V28" s="198">
        <v>291912.12837905739</v>
      </c>
      <c r="W28" s="198">
        <v>163866.38960681541</v>
      </c>
      <c r="X28" s="198">
        <v>128045.73877224211</v>
      </c>
      <c r="Y28" s="198">
        <v>113539.69103025601</v>
      </c>
      <c r="Z28" s="198">
        <v>1714304.1360118696</v>
      </c>
      <c r="AA28" s="220"/>
    </row>
    <row r="29" spans="1:27" ht="18" customHeight="1">
      <c r="A29" s="34"/>
      <c r="B29" s="102" t="s">
        <v>85</v>
      </c>
      <c r="C29" s="34"/>
      <c r="D29" s="659"/>
      <c r="E29" s="198">
        <v>16566620.340671353</v>
      </c>
      <c r="F29" s="198">
        <v>12648235.8895768</v>
      </c>
      <c r="G29" s="198">
        <v>8858920.5658085793</v>
      </c>
      <c r="H29" s="198">
        <v>539427.31639176048</v>
      </c>
      <c r="I29" s="198">
        <v>452418.45381573954</v>
      </c>
      <c r="J29" s="198">
        <v>2797469.5535607194</v>
      </c>
      <c r="K29" s="198">
        <v>3918384.4510945445</v>
      </c>
      <c r="L29" s="198">
        <v>252898.05096541485</v>
      </c>
      <c r="M29" s="34"/>
      <c r="N29" s="34" t="s">
        <v>85</v>
      </c>
      <c r="O29" s="34"/>
      <c r="P29" s="659"/>
      <c r="Q29" s="198">
        <v>145985.51086909152</v>
      </c>
      <c r="R29" s="198">
        <v>3665486.4001291343</v>
      </c>
      <c r="S29" s="198">
        <v>3519500.8892600434</v>
      </c>
      <c r="T29" s="198">
        <v>2554654.1313888384</v>
      </c>
      <c r="U29" s="198">
        <v>33942.420624026803</v>
      </c>
      <c r="V29" s="198">
        <v>185381.28202011407</v>
      </c>
      <c r="W29" s="198">
        <v>95451.449515132714</v>
      </c>
      <c r="X29" s="198">
        <v>89929.832504981212</v>
      </c>
      <c r="Y29" s="198">
        <v>62340.065055161838</v>
      </c>
      <c r="Z29" s="198">
        <v>807863.12028222706</v>
      </c>
      <c r="AA29" s="220"/>
    </row>
    <row r="30" spans="1:27" ht="18" customHeight="1">
      <c r="A30" s="34"/>
      <c r="B30" s="102" t="s">
        <v>346</v>
      </c>
      <c r="C30" s="34"/>
      <c r="D30" s="659"/>
      <c r="E30" s="198">
        <v>5955217.7902318472</v>
      </c>
      <c r="F30" s="198">
        <v>4347434.1588377971</v>
      </c>
      <c r="G30" s="198">
        <v>2971162.4528435133</v>
      </c>
      <c r="H30" s="198">
        <v>221684.64655325207</v>
      </c>
      <c r="I30" s="198">
        <v>242458.14908627627</v>
      </c>
      <c r="J30" s="198">
        <v>912128.9103547571</v>
      </c>
      <c r="K30" s="198">
        <v>1607783.6313940517</v>
      </c>
      <c r="L30" s="198">
        <v>98620.590616639151</v>
      </c>
      <c r="M30" s="34"/>
      <c r="N30" s="102" t="s">
        <v>346</v>
      </c>
      <c r="O30" s="34"/>
      <c r="P30" s="659"/>
      <c r="Q30" s="198">
        <v>101680.09629475996</v>
      </c>
      <c r="R30" s="198">
        <v>1509163.0407774115</v>
      </c>
      <c r="S30" s="198">
        <v>1407482.9444826529</v>
      </c>
      <c r="T30" s="198">
        <v>1036377.8508207987</v>
      </c>
      <c r="U30" s="198">
        <v>2142.6298846458558</v>
      </c>
      <c r="V30" s="198">
        <v>33060.697505597302</v>
      </c>
      <c r="W30" s="198">
        <v>27410.050676888481</v>
      </c>
      <c r="X30" s="198">
        <v>5650.6468287088328</v>
      </c>
      <c r="Y30" s="198">
        <v>659.98243389214451</v>
      </c>
      <c r="Z30" s="198">
        <v>336561.74870550231</v>
      </c>
      <c r="AA30" s="220"/>
    </row>
    <row r="31" spans="1:27" ht="18" customHeight="1">
      <c r="A31" s="34"/>
      <c r="B31" s="102" t="s">
        <v>345</v>
      </c>
      <c r="C31" s="34"/>
      <c r="D31" s="659"/>
      <c r="E31" s="198">
        <v>151782065.87121212</v>
      </c>
      <c r="F31" s="198">
        <v>111471630.61060606</v>
      </c>
      <c r="G31" s="198">
        <v>60380918.153030306</v>
      </c>
      <c r="H31" s="198">
        <v>20899759.884848487</v>
      </c>
      <c r="I31" s="198">
        <v>1610307.0151515151</v>
      </c>
      <c r="J31" s="198">
        <v>28580645.557575759</v>
      </c>
      <c r="K31" s="198">
        <v>40310435.260606058</v>
      </c>
      <c r="L31" s="198">
        <v>2596692.1</v>
      </c>
      <c r="M31" s="34"/>
      <c r="N31" s="102" t="s">
        <v>345</v>
      </c>
      <c r="O31" s="34"/>
      <c r="P31" s="659"/>
      <c r="Q31" s="198">
        <v>509545.06666666665</v>
      </c>
      <c r="R31" s="198">
        <v>37713743.160606064</v>
      </c>
      <c r="S31" s="198">
        <v>37204198.093939394</v>
      </c>
      <c r="T31" s="198">
        <v>18794117.124242425</v>
      </c>
      <c r="U31" s="198">
        <v>8865231.5787878782</v>
      </c>
      <c r="V31" s="198">
        <v>1192293.8363636364</v>
      </c>
      <c r="W31" s="198">
        <v>367119.27575757576</v>
      </c>
      <c r="X31" s="198">
        <v>825174.56060606055</v>
      </c>
      <c r="Y31" s="198">
        <v>3975964.0878787879</v>
      </c>
      <c r="Z31" s="198">
        <v>12328519.642424243</v>
      </c>
      <c r="AA31" s="220">
        <f>Z31/Z30</f>
        <v>36.630780799786976</v>
      </c>
    </row>
    <row r="32" spans="1:27" ht="18" customHeight="1">
      <c r="A32" s="1238" t="s">
        <v>29</v>
      </c>
      <c r="B32" s="1238"/>
      <c r="C32" s="1238"/>
      <c r="D32" s="32"/>
      <c r="E32" s="198"/>
      <c r="F32" s="198"/>
      <c r="G32" s="198"/>
      <c r="H32" s="198"/>
      <c r="I32" s="198"/>
      <c r="J32" s="198"/>
      <c r="K32" s="198"/>
      <c r="L32" s="198"/>
      <c r="M32" s="1238" t="s">
        <v>29</v>
      </c>
      <c r="N32" s="1238"/>
      <c r="O32" s="1238"/>
      <c r="P32" s="32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220"/>
    </row>
    <row r="33" spans="1:27" ht="18" customHeight="1">
      <c r="A33" s="1059" t="s">
        <v>67</v>
      </c>
      <c r="B33" s="1059"/>
      <c r="C33" s="35"/>
      <c r="D33" s="32"/>
      <c r="E33" s="198">
        <v>40128534.003497019</v>
      </c>
      <c r="F33" s="198">
        <v>31150763.52970488</v>
      </c>
      <c r="G33" s="198">
        <v>21872487.191675063</v>
      </c>
      <c r="H33" s="198">
        <v>1697377.6063345617</v>
      </c>
      <c r="I33" s="198">
        <v>637699.66621333954</v>
      </c>
      <c r="J33" s="198">
        <v>6943199.0654818909</v>
      </c>
      <c r="K33" s="198">
        <v>8977770.4737921413</v>
      </c>
      <c r="L33" s="198">
        <v>463155.40331834217</v>
      </c>
      <c r="M33" s="1059" t="s">
        <v>67</v>
      </c>
      <c r="N33" s="1059"/>
      <c r="O33" s="35"/>
      <c r="P33" s="32"/>
      <c r="Q33" s="198">
        <v>244576.14274813764</v>
      </c>
      <c r="R33" s="198">
        <v>8514615.0704737846</v>
      </c>
      <c r="S33" s="198">
        <v>8270038.9277256615</v>
      </c>
      <c r="T33" s="198">
        <v>6224380.8492017929</v>
      </c>
      <c r="U33" s="198">
        <v>609484.30145001388</v>
      </c>
      <c r="V33" s="198">
        <v>247833.46220884816</v>
      </c>
      <c r="W33" s="198">
        <v>85737.544806895181</v>
      </c>
      <c r="X33" s="198">
        <v>162095.91740195302</v>
      </c>
      <c r="Y33" s="198">
        <v>808822.76521581202</v>
      </c>
      <c r="Z33" s="198">
        <v>1997163.0800808237</v>
      </c>
      <c r="AA33" s="220"/>
    </row>
    <row r="34" spans="1:27" ht="18" customHeight="1">
      <c r="A34" s="7"/>
      <c r="B34" s="102" t="s">
        <v>30</v>
      </c>
      <c r="C34" s="36"/>
      <c r="D34" s="32"/>
      <c r="E34" s="198">
        <v>67415263.032969952</v>
      </c>
      <c r="F34" s="198">
        <v>51790560.656435825</v>
      </c>
      <c r="G34" s="198">
        <v>35137813.689922869</v>
      </c>
      <c r="H34" s="198">
        <v>3534110.2889053081</v>
      </c>
      <c r="I34" s="198">
        <v>1036649.0480422617</v>
      </c>
      <c r="J34" s="198">
        <v>12081987.629565386</v>
      </c>
      <c r="K34" s="198">
        <v>15624702.376534266</v>
      </c>
      <c r="L34" s="198">
        <v>685500.70716797526</v>
      </c>
      <c r="M34" s="7"/>
      <c r="N34" s="102" t="s">
        <v>30</v>
      </c>
      <c r="O34" s="36"/>
      <c r="P34" s="32"/>
      <c r="Q34" s="198">
        <v>411167.56716136454</v>
      </c>
      <c r="R34" s="198">
        <v>14939201.669366272</v>
      </c>
      <c r="S34" s="198">
        <v>14528034.102204913</v>
      </c>
      <c r="T34" s="198">
        <v>11041841.330839528</v>
      </c>
      <c r="U34" s="198">
        <v>1408921.9321452505</v>
      </c>
      <c r="V34" s="198">
        <v>360123.70123455644</v>
      </c>
      <c r="W34" s="198">
        <v>111455.27029419938</v>
      </c>
      <c r="X34" s="198">
        <v>248668.43094035721</v>
      </c>
      <c r="Y34" s="198">
        <v>1867474.978659129</v>
      </c>
      <c r="Z34" s="198">
        <v>3584622.1166447015</v>
      </c>
      <c r="AA34" s="220"/>
    </row>
    <row r="35" spans="1:27" ht="18" customHeight="1">
      <c r="A35" s="42"/>
      <c r="B35" s="42" t="s">
        <v>898</v>
      </c>
      <c r="C35" s="660"/>
      <c r="D35" s="659"/>
      <c r="E35" s="198">
        <v>46287316.894774623</v>
      </c>
      <c r="F35" s="198">
        <v>34785560.108757146</v>
      </c>
      <c r="G35" s="198">
        <v>25229975.003807418</v>
      </c>
      <c r="H35" s="198">
        <v>1229211.3335063662</v>
      </c>
      <c r="I35" s="198">
        <v>518024.43318841408</v>
      </c>
      <c r="J35" s="198">
        <v>7808349.3382549714</v>
      </c>
      <c r="K35" s="198">
        <v>11501756.786017457</v>
      </c>
      <c r="L35" s="198">
        <v>569756.042471717</v>
      </c>
      <c r="M35" s="42"/>
      <c r="N35" s="42" t="s">
        <v>898</v>
      </c>
      <c r="O35" s="660"/>
      <c r="P35" s="659"/>
      <c r="Q35" s="198">
        <v>163774.44350260412</v>
      </c>
      <c r="R35" s="198">
        <v>10932000.743545745</v>
      </c>
      <c r="S35" s="198">
        <v>10768226.300043143</v>
      </c>
      <c r="T35" s="198">
        <v>7742736.0873888806</v>
      </c>
      <c r="U35" s="198">
        <v>220489.73016915339</v>
      </c>
      <c r="V35" s="198">
        <v>484744.97778870323</v>
      </c>
      <c r="W35" s="198">
        <v>252266.06762872025</v>
      </c>
      <c r="X35" s="198">
        <v>232478.91015998297</v>
      </c>
      <c r="Y35" s="198">
        <v>496512.88551590807</v>
      </c>
      <c r="Z35" s="198">
        <v>2816768.3902123161</v>
      </c>
      <c r="AA35" s="220"/>
    </row>
    <row r="36" spans="1:27" ht="18" customHeight="1">
      <c r="A36" s="42"/>
      <c r="B36" s="42" t="s">
        <v>899</v>
      </c>
      <c r="C36" s="660"/>
      <c r="D36" s="659"/>
      <c r="E36" s="198">
        <v>162588763.98695451</v>
      </c>
      <c r="F36" s="198">
        <v>122754025.6760332</v>
      </c>
      <c r="G36" s="198">
        <v>82514902.549393743</v>
      </c>
      <c r="H36" s="198">
        <v>2522681.1828100584</v>
      </c>
      <c r="I36" s="198">
        <v>2014443.0156537441</v>
      </c>
      <c r="J36" s="198">
        <v>35701998.928175636</v>
      </c>
      <c r="K36" s="198">
        <v>39834738.310921259</v>
      </c>
      <c r="L36" s="198">
        <v>1699980.0049448812</v>
      </c>
      <c r="M36" s="42"/>
      <c r="N36" s="42" t="s">
        <v>899</v>
      </c>
      <c r="O36" s="660"/>
      <c r="P36" s="659"/>
      <c r="Q36" s="198">
        <v>943468.63077065558</v>
      </c>
      <c r="R36" s="198">
        <v>38134758.305976383</v>
      </c>
      <c r="S36" s="198">
        <v>37191289.675205752</v>
      </c>
      <c r="T36" s="198">
        <v>29667026.666835897</v>
      </c>
      <c r="U36" s="198">
        <v>3465887.7298850701</v>
      </c>
      <c r="V36" s="198">
        <v>490860.1545608943</v>
      </c>
      <c r="W36" s="198">
        <v>-115064.74837843109</v>
      </c>
      <c r="X36" s="198">
        <v>605924.9029393259</v>
      </c>
      <c r="Y36" s="198">
        <v>7568050.9428108605</v>
      </c>
      <c r="Z36" s="198">
        <v>11135566.066734716</v>
      </c>
      <c r="AA36" s="220"/>
    </row>
    <row r="37" spans="1:27" ht="18" customHeight="1">
      <c r="A37" s="42"/>
      <c r="B37" s="42" t="s">
        <v>900</v>
      </c>
      <c r="C37" s="660"/>
      <c r="D37" s="659"/>
      <c r="E37" s="198">
        <v>42104624.146023996</v>
      </c>
      <c r="F37" s="198">
        <v>35416531.022596143</v>
      </c>
      <c r="G37" s="198">
        <v>26404692.348496936</v>
      </c>
      <c r="H37" s="198">
        <v>3897061.3689742791</v>
      </c>
      <c r="I37" s="198">
        <v>623815.44761278806</v>
      </c>
      <c r="J37" s="198">
        <v>4490961.8575121295</v>
      </c>
      <c r="K37" s="198">
        <v>6688093.123427866</v>
      </c>
      <c r="L37" s="198">
        <v>409336.79168938065</v>
      </c>
      <c r="M37" s="42"/>
      <c r="N37" s="42" t="s">
        <v>900</v>
      </c>
      <c r="O37" s="660"/>
      <c r="P37" s="659"/>
      <c r="Q37" s="198">
        <v>276517.97110140137</v>
      </c>
      <c r="R37" s="198">
        <v>6278756.331738485</v>
      </c>
      <c r="S37" s="198">
        <v>6002238.360637079</v>
      </c>
      <c r="T37" s="198">
        <v>5268252.7678997954</v>
      </c>
      <c r="U37" s="198">
        <v>197798.81376516665</v>
      </c>
      <c r="V37" s="198">
        <v>297640.26932674047</v>
      </c>
      <c r="W37" s="198">
        <v>147243.67772660623</v>
      </c>
      <c r="X37" s="198">
        <v>150396.59160013424</v>
      </c>
      <c r="Y37" s="198">
        <v>214772.87374177581</v>
      </c>
      <c r="Z37" s="198">
        <v>453319.3833871549</v>
      </c>
      <c r="AA37" s="220"/>
    </row>
    <row r="38" spans="1:27" ht="18" customHeight="1">
      <c r="A38" s="42"/>
      <c r="B38" s="42" t="s">
        <v>31</v>
      </c>
      <c r="C38" s="660"/>
      <c r="D38" s="659"/>
      <c r="E38" s="198">
        <v>36554622.64403481</v>
      </c>
      <c r="F38" s="198">
        <v>27859164.330112003</v>
      </c>
      <c r="G38" s="198">
        <v>15214345.284806598</v>
      </c>
      <c r="H38" s="198">
        <v>6883930.2005430199</v>
      </c>
      <c r="I38" s="198">
        <v>1241489.93522627</v>
      </c>
      <c r="J38" s="198">
        <v>4519398.9095361177</v>
      </c>
      <c r="K38" s="198">
        <v>8695458.3139228038</v>
      </c>
      <c r="L38" s="198">
        <v>228046.354409147</v>
      </c>
      <c r="M38" s="42"/>
      <c r="N38" s="42" t="s">
        <v>31</v>
      </c>
      <c r="O38" s="660"/>
      <c r="P38" s="659"/>
      <c r="Q38" s="198">
        <v>390868.03409524017</v>
      </c>
      <c r="R38" s="198">
        <v>8467411.9595136549</v>
      </c>
      <c r="S38" s="198">
        <v>8076543.9254184132</v>
      </c>
      <c r="T38" s="198">
        <v>4782173.9331413386</v>
      </c>
      <c r="U38" s="198">
        <v>2297484.0922534158</v>
      </c>
      <c r="V38" s="198">
        <v>155865.31220615047</v>
      </c>
      <c r="W38" s="198">
        <v>97542.80456249218</v>
      </c>
      <c r="X38" s="198">
        <v>58322.507643658173</v>
      </c>
      <c r="Y38" s="198">
        <v>283591.08777998522</v>
      </c>
      <c r="Z38" s="198">
        <v>1124611.6755974931</v>
      </c>
      <c r="AA38" s="220"/>
    </row>
    <row r="39" spans="1:27" ht="18" customHeight="1">
      <c r="A39" s="42"/>
      <c r="B39" s="102" t="s">
        <v>32</v>
      </c>
      <c r="C39" s="660"/>
      <c r="D39" s="659"/>
      <c r="E39" s="198">
        <v>28121141.724521734</v>
      </c>
      <c r="F39" s="198">
        <v>22331513.540114462</v>
      </c>
      <c r="G39" s="198">
        <v>17031690.962565638</v>
      </c>
      <c r="H39" s="198">
        <v>661391.77612669487</v>
      </c>
      <c r="I39" s="198">
        <v>267669.75163823465</v>
      </c>
      <c r="J39" s="198">
        <v>4370761.0497838892</v>
      </c>
      <c r="K39" s="198">
        <v>5789628.1844072863</v>
      </c>
      <c r="L39" s="198">
        <v>313828.01937771059</v>
      </c>
      <c r="M39" s="42"/>
      <c r="N39" s="102" t="s">
        <v>32</v>
      </c>
      <c r="O39" s="660"/>
      <c r="P39" s="659"/>
      <c r="Q39" s="198">
        <v>148838.70495084277</v>
      </c>
      <c r="R39" s="198">
        <v>5475800.1650295742</v>
      </c>
      <c r="S39" s="198">
        <v>5326961.4600787377</v>
      </c>
      <c r="T39" s="198">
        <v>4104620.320869484</v>
      </c>
      <c r="U39" s="198">
        <v>167930.50716393415</v>
      </c>
      <c r="V39" s="198">
        <v>199438.17808649395</v>
      </c>
      <c r="W39" s="198">
        <v>95600.354534880084</v>
      </c>
      <c r="X39" s="198">
        <v>103837.82355161397</v>
      </c>
      <c r="Y39" s="198">
        <v>208100.44284519873</v>
      </c>
      <c r="Z39" s="198">
        <v>1063072.8968040198</v>
      </c>
      <c r="AA39" s="220"/>
    </row>
    <row r="40" spans="1:27" ht="18" customHeight="1">
      <c r="A40" s="42"/>
      <c r="B40" s="42" t="s">
        <v>901</v>
      </c>
      <c r="C40" s="660"/>
      <c r="D40" s="659"/>
      <c r="E40" s="198">
        <v>40278609.018192381</v>
      </c>
      <c r="F40" s="198">
        <v>31668744.043225158</v>
      </c>
      <c r="G40" s="198">
        <v>24592140.697902255</v>
      </c>
      <c r="H40" s="198">
        <v>366918.5284027569</v>
      </c>
      <c r="I40" s="198">
        <v>241665.80337498034</v>
      </c>
      <c r="J40" s="198">
        <v>6468019.013545176</v>
      </c>
      <c r="K40" s="198">
        <v>8609864.9749672003</v>
      </c>
      <c r="L40" s="198">
        <v>381544.28526270925</v>
      </c>
      <c r="M40" s="42"/>
      <c r="N40" s="42" t="s">
        <v>901</v>
      </c>
      <c r="O40" s="660"/>
      <c r="P40" s="659"/>
      <c r="Q40" s="198">
        <v>183912.52456373643</v>
      </c>
      <c r="R40" s="198">
        <v>8228320.6897044871</v>
      </c>
      <c r="S40" s="198">
        <v>8044408.1651407564</v>
      </c>
      <c r="T40" s="198">
        <v>6421046.2548016775</v>
      </c>
      <c r="U40" s="198">
        <v>184349.56605905166</v>
      </c>
      <c r="V40" s="198">
        <v>291655.02470413136</v>
      </c>
      <c r="W40" s="198">
        <v>150747.05977244937</v>
      </c>
      <c r="X40" s="198">
        <v>140907.96493168187</v>
      </c>
      <c r="Y40" s="198">
        <v>383515.89940096077</v>
      </c>
      <c r="Z40" s="198">
        <v>1530873.2189768581</v>
      </c>
      <c r="AA40" s="220"/>
    </row>
    <row r="41" spans="1:27" ht="18" customHeight="1">
      <c r="A41" s="42"/>
      <c r="B41" s="42" t="s">
        <v>902</v>
      </c>
      <c r="C41" s="660"/>
      <c r="D41" s="659"/>
      <c r="E41" s="198">
        <v>17293635.368993435</v>
      </c>
      <c r="F41" s="198">
        <v>14015725.376892507</v>
      </c>
      <c r="G41" s="198">
        <v>10298313.394473998</v>
      </c>
      <c r="H41" s="198">
        <v>923651.24878215324</v>
      </c>
      <c r="I41" s="198">
        <v>290829.00909606146</v>
      </c>
      <c r="J41" s="198">
        <v>2502931.7245403077</v>
      </c>
      <c r="K41" s="198">
        <v>3277909.992100914</v>
      </c>
      <c r="L41" s="198">
        <v>253519.54545533549</v>
      </c>
      <c r="M41" s="42"/>
      <c r="N41" s="42" t="s">
        <v>902</v>
      </c>
      <c r="O41" s="660"/>
      <c r="P41" s="659"/>
      <c r="Q41" s="198">
        <v>117601.77084294939</v>
      </c>
      <c r="R41" s="198">
        <v>3024390.446645577</v>
      </c>
      <c r="S41" s="198">
        <v>2906788.6758026271</v>
      </c>
      <c r="T41" s="198">
        <v>2041598.8118731915</v>
      </c>
      <c r="U41" s="198">
        <v>153307.60419867365</v>
      </c>
      <c r="V41" s="198">
        <v>117309.35398847872</v>
      </c>
      <c r="W41" s="198">
        <v>46486.399545497508</v>
      </c>
      <c r="X41" s="198">
        <v>70822.954442981209</v>
      </c>
      <c r="Y41" s="198">
        <v>51874.485181777178</v>
      </c>
      <c r="Z41" s="198">
        <v>646447.39092406025</v>
      </c>
      <c r="AA41" s="220"/>
    </row>
    <row r="42" spans="1:27" ht="18" customHeight="1">
      <c r="A42" s="42"/>
      <c r="B42" s="102" t="s">
        <v>33</v>
      </c>
      <c r="C42" s="660"/>
      <c r="D42" s="659"/>
      <c r="E42" s="198">
        <v>28032323.334635358</v>
      </c>
      <c r="F42" s="198">
        <v>22020753.445262719</v>
      </c>
      <c r="G42" s="198">
        <v>15447106.227438714</v>
      </c>
      <c r="H42" s="198">
        <v>1036636.5599132242</v>
      </c>
      <c r="I42" s="198">
        <v>628334.36818926025</v>
      </c>
      <c r="J42" s="198">
        <v>4908676.289721542</v>
      </c>
      <c r="K42" s="198">
        <v>6011569.8893726002</v>
      </c>
      <c r="L42" s="198">
        <v>424132.86127665482</v>
      </c>
      <c r="M42" s="42"/>
      <c r="N42" s="102" t="s">
        <v>33</v>
      </c>
      <c r="O42" s="660"/>
      <c r="P42" s="659"/>
      <c r="Q42" s="198">
        <v>180495.85575536251</v>
      </c>
      <c r="R42" s="198">
        <v>5587437.0280959457</v>
      </c>
      <c r="S42" s="198">
        <v>5406941.172340584</v>
      </c>
      <c r="T42" s="198">
        <v>3916439.0389072569</v>
      </c>
      <c r="U42" s="198">
        <v>292602.43888520723</v>
      </c>
      <c r="V42" s="198">
        <v>203998.10587559873</v>
      </c>
      <c r="W42" s="198">
        <v>58543.273064369867</v>
      </c>
      <c r="X42" s="198">
        <v>145454.83281122838</v>
      </c>
      <c r="Y42" s="198">
        <v>408501.42883165833</v>
      </c>
      <c r="Z42" s="198">
        <v>1402403.0175041808</v>
      </c>
      <c r="AA42" s="220"/>
    </row>
    <row r="43" spans="1:27" ht="18" customHeight="1">
      <c r="A43" s="42"/>
      <c r="B43" s="42" t="s">
        <v>903</v>
      </c>
      <c r="C43" s="35"/>
      <c r="D43" s="32"/>
      <c r="E43" s="198">
        <v>22214279.022142123</v>
      </c>
      <c r="F43" s="198">
        <v>16484690.85892118</v>
      </c>
      <c r="G43" s="198">
        <v>11674335.028234864</v>
      </c>
      <c r="H43" s="198">
        <v>825663.29921008856</v>
      </c>
      <c r="I43" s="198">
        <v>555380.9167118835</v>
      </c>
      <c r="J43" s="198">
        <v>3429311.6147643412</v>
      </c>
      <c r="K43" s="198">
        <v>5729588.1632209476</v>
      </c>
      <c r="L43" s="198">
        <v>411623.29189906374</v>
      </c>
      <c r="M43" s="42"/>
      <c r="N43" s="42" t="s">
        <v>903</v>
      </c>
      <c r="O43" s="35"/>
      <c r="P43" s="32"/>
      <c r="Q43" s="198">
        <v>173677.33811464044</v>
      </c>
      <c r="R43" s="198">
        <v>5317964.8713218868</v>
      </c>
      <c r="S43" s="198">
        <v>5144287.5332072442</v>
      </c>
      <c r="T43" s="198">
        <v>3644257.473298796</v>
      </c>
      <c r="U43" s="198">
        <v>243012.03543694725</v>
      </c>
      <c r="V43" s="198">
        <v>158738.16397230982</v>
      </c>
      <c r="W43" s="198">
        <v>49896.18159020126</v>
      </c>
      <c r="X43" s="198">
        <v>108841.98238210856</v>
      </c>
      <c r="Y43" s="198">
        <v>273306.64088141714</v>
      </c>
      <c r="Z43" s="198">
        <v>1371586.5013806093</v>
      </c>
      <c r="AA43" s="220"/>
    </row>
    <row r="44" spans="1:27" ht="18" customHeight="1">
      <c r="A44" s="42"/>
      <c r="B44" s="42" t="s">
        <v>904</v>
      </c>
      <c r="C44" s="35"/>
      <c r="D44" s="32"/>
      <c r="E44" s="198">
        <v>39609491.799626499</v>
      </c>
      <c r="F44" s="198">
        <v>31401464.257158682</v>
      </c>
      <c r="G44" s="198">
        <v>21716567.119592171</v>
      </c>
      <c r="H44" s="198">
        <v>1284859.4659076482</v>
      </c>
      <c r="I44" s="198">
        <v>775063.96983041335</v>
      </c>
      <c r="J44" s="198">
        <v>7624973.7018284369</v>
      </c>
      <c r="K44" s="198">
        <v>8208027.5424678214</v>
      </c>
      <c r="L44" s="198">
        <v>550390.44428168121</v>
      </c>
      <c r="M44" s="42"/>
      <c r="N44" s="42" t="s">
        <v>904</v>
      </c>
      <c r="O44" s="35"/>
      <c r="P44" s="32"/>
      <c r="Q44" s="198">
        <v>219331.15461976206</v>
      </c>
      <c r="R44" s="198">
        <v>7657637.0981861325</v>
      </c>
      <c r="S44" s="198">
        <v>7438305.9435663782</v>
      </c>
      <c r="T44" s="198">
        <v>5521033.6058445228</v>
      </c>
      <c r="U44" s="198">
        <v>502685.53443641111</v>
      </c>
      <c r="V44" s="198">
        <v>292863.30118685652</v>
      </c>
      <c r="W44" s="198">
        <v>74668.056576176547</v>
      </c>
      <c r="X44" s="198">
        <v>218195.24461067986</v>
      </c>
      <c r="Y44" s="198">
        <v>740969.74893983488</v>
      </c>
      <c r="Z44" s="198">
        <v>1862693.2510384235</v>
      </c>
      <c r="AA44" s="220"/>
    </row>
    <row r="45" spans="1:27" ht="18" customHeight="1">
      <c r="A45" s="42"/>
      <c r="B45" s="42" t="s">
        <v>34</v>
      </c>
      <c r="C45" s="35"/>
      <c r="D45" s="32"/>
      <c r="E45" s="198">
        <v>18751021.023993991</v>
      </c>
      <c r="F45" s="198">
        <v>15180904.351123057</v>
      </c>
      <c r="G45" s="198">
        <v>10936100.326044142</v>
      </c>
      <c r="H45" s="198">
        <v>909047.14784957736</v>
      </c>
      <c r="I45" s="198">
        <v>510052.84235779609</v>
      </c>
      <c r="J45" s="198">
        <v>2825704.0348715396</v>
      </c>
      <c r="K45" s="198">
        <v>3570116.6728709447</v>
      </c>
      <c r="L45" s="198">
        <v>280728.820332164</v>
      </c>
      <c r="M45" s="42"/>
      <c r="N45" s="42" t="s">
        <v>34</v>
      </c>
      <c r="O45" s="35"/>
      <c r="P45" s="32"/>
      <c r="Q45" s="198">
        <v>138846.61628429897</v>
      </c>
      <c r="R45" s="198">
        <v>3289387.8525387784</v>
      </c>
      <c r="S45" s="198">
        <v>3150541.2362544816</v>
      </c>
      <c r="T45" s="198">
        <v>2187673.4402281838</v>
      </c>
      <c r="U45" s="198">
        <v>77818.278431445055</v>
      </c>
      <c r="V45" s="198">
        <v>133253.62323767983</v>
      </c>
      <c r="W45" s="198">
        <v>46066.411362374041</v>
      </c>
      <c r="X45" s="198">
        <v>87187.21187530586</v>
      </c>
      <c r="Y45" s="198">
        <v>115560.08008617205</v>
      </c>
      <c r="Z45" s="198">
        <v>867355.97444334475</v>
      </c>
      <c r="AA45" s="220"/>
    </row>
    <row r="46" spans="1:27" ht="18" customHeight="1">
      <c r="A46" s="42"/>
      <c r="B46" s="102" t="s">
        <v>35</v>
      </c>
      <c r="C46" s="35"/>
      <c r="D46" s="32"/>
      <c r="E46" s="198">
        <v>10645645.146190686</v>
      </c>
      <c r="F46" s="198">
        <v>7062594.5166188059</v>
      </c>
      <c r="G46" s="198">
        <v>4720453.7026923997</v>
      </c>
      <c r="H46" s="198">
        <v>172350.32166817135</v>
      </c>
      <c r="I46" s="198">
        <v>366779.52786561911</v>
      </c>
      <c r="J46" s="198">
        <v>1803010.964392619</v>
      </c>
      <c r="K46" s="198">
        <v>3583050.6295718774</v>
      </c>
      <c r="L46" s="198">
        <v>168374.47096539408</v>
      </c>
      <c r="M46" s="42"/>
      <c r="N46" s="102" t="s">
        <v>35</v>
      </c>
      <c r="O46" s="35"/>
      <c r="P46" s="32"/>
      <c r="Q46" s="198">
        <v>143927.47197379323</v>
      </c>
      <c r="R46" s="198">
        <v>3414676.1586064822</v>
      </c>
      <c r="S46" s="198">
        <v>3270748.6866326905</v>
      </c>
      <c r="T46" s="198">
        <v>2117379.6245052847</v>
      </c>
      <c r="U46" s="198">
        <v>73411.024801499458</v>
      </c>
      <c r="V46" s="198">
        <v>82184.495377241677</v>
      </c>
      <c r="W46" s="198">
        <v>24904.396156239764</v>
      </c>
      <c r="X46" s="198">
        <v>57280.099221001918</v>
      </c>
      <c r="Y46" s="198">
        <v>76829.909176196743</v>
      </c>
      <c r="Z46" s="198">
        <v>1074603.4511248607</v>
      </c>
      <c r="AA46" s="220"/>
    </row>
    <row r="47" spans="1:27" ht="18" customHeight="1">
      <c r="A47" s="1059" t="s">
        <v>36</v>
      </c>
      <c r="B47" s="1059"/>
      <c r="C47" s="35"/>
      <c r="D47" s="32"/>
      <c r="E47" s="198">
        <v>16394714.462445887</v>
      </c>
      <c r="F47" s="198">
        <v>12687920.114679031</v>
      </c>
      <c r="G47" s="198">
        <v>8641325.8636602443</v>
      </c>
      <c r="H47" s="199">
        <v>12919.929881479495</v>
      </c>
      <c r="I47" s="198">
        <v>165986.80370419854</v>
      </c>
      <c r="J47" s="198">
        <v>3867687.517433106</v>
      </c>
      <c r="K47" s="198">
        <v>3706794.3477668599</v>
      </c>
      <c r="L47" s="198">
        <v>154005.7332304538</v>
      </c>
      <c r="M47" s="1059" t="s">
        <v>36</v>
      </c>
      <c r="N47" s="1059"/>
      <c r="O47" s="35"/>
      <c r="P47" s="32"/>
      <c r="Q47" s="198">
        <v>166549.44382818326</v>
      </c>
      <c r="R47" s="198">
        <v>3552788.6145364065</v>
      </c>
      <c r="S47" s="198">
        <v>3386239.1707082232</v>
      </c>
      <c r="T47" s="198">
        <v>2063658.5290254951</v>
      </c>
      <c r="U47" s="198">
        <v>3018.6924074200228</v>
      </c>
      <c r="V47" s="198">
        <v>52921.307108729634</v>
      </c>
      <c r="W47" s="198">
        <v>19450.826989482273</v>
      </c>
      <c r="X47" s="198">
        <v>33470.480119247368</v>
      </c>
      <c r="Y47" s="198">
        <v>40799.34840414214</v>
      </c>
      <c r="Z47" s="198">
        <v>1307439.990570721</v>
      </c>
      <c r="AA47" s="220"/>
    </row>
    <row r="48" spans="1:27" ht="18" customHeight="1">
      <c r="A48" s="1045" t="s">
        <v>166</v>
      </c>
      <c r="B48" s="1045"/>
      <c r="C48" s="1045"/>
      <c r="D48" s="659"/>
      <c r="E48" s="198"/>
      <c r="F48" s="198"/>
      <c r="G48" s="198"/>
      <c r="H48" s="198"/>
      <c r="I48" s="198"/>
      <c r="J48" s="198"/>
      <c r="K48" s="198"/>
      <c r="L48" s="198"/>
      <c r="M48" s="1045" t="s">
        <v>166</v>
      </c>
      <c r="N48" s="1045"/>
      <c r="O48" s="1045"/>
      <c r="P48" s="659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220"/>
    </row>
    <row r="49" spans="1:27" ht="18" customHeight="1">
      <c r="A49" s="106"/>
      <c r="B49" s="102" t="s">
        <v>37</v>
      </c>
      <c r="C49" s="106"/>
      <c r="D49" s="659"/>
      <c r="E49" s="198">
        <v>53915460.725580379</v>
      </c>
      <c r="F49" s="198">
        <v>42903370.562728211</v>
      </c>
      <c r="G49" s="198">
        <v>28877368.910520114</v>
      </c>
      <c r="H49" s="198">
        <v>2340844.8548944718</v>
      </c>
      <c r="I49" s="198">
        <v>863935.84967872768</v>
      </c>
      <c r="J49" s="198">
        <v>10821220.947634885</v>
      </c>
      <c r="K49" s="198">
        <v>11012090.162852183</v>
      </c>
      <c r="L49" s="198">
        <v>738452.48635264614</v>
      </c>
      <c r="M49" s="1059" t="s">
        <v>37</v>
      </c>
      <c r="N49" s="1059" t="s">
        <v>37</v>
      </c>
      <c r="O49" s="106"/>
      <c r="P49" s="659"/>
      <c r="Q49" s="198">
        <v>314803.8109159306</v>
      </c>
      <c r="R49" s="198">
        <v>10273637.67649956</v>
      </c>
      <c r="S49" s="198">
        <v>9958833.865583621</v>
      </c>
      <c r="T49" s="198">
        <v>7477480.3545059627</v>
      </c>
      <c r="U49" s="198">
        <v>1183407.4161946289</v>
      </c>
      <c r="V49" s="198">
        <v>310686.70335367601</v>
      </c>
      <c r="W49" s="198">
        <v>117614.29049590121</v>
      </c>
      <c r="X49" s="198">
        <v>193072.41285777488</v>
      </c>
      <c r="Y49" s="198">
        <v>994222.79743236711</v>
      </c>
      <c r="Z49" s="198">
        <v>1981482.188961714</v>
      </c>
      <c r="AA49" s="220"/>
    </row>
    <row r="50" spans="1:27" ht="18" customHeight="1">
      <c r="A50" s="102"/>
      <c r="B50" s="670" t="s">
        <v>38</v>
      </c>
      <c r="C50" s="102"/>
      <c r="D50" s="659"/>
      <c r="E50" s="198">
        <v>34371124.971439801</v>
      </c>
      <c r="F50" s="198">
        <v>27215361.441400684</v>
      </c>
      <c r="G50" s="198">
        <v>17159367.466265034</v>
      </c>
      <c r="H50" s="198">
        <v>2770227.7538187057</v>
      </c>
      <c r="I50" s="198">
        <v>789855.42809523002</v>
      </c>
      <c r="J50" s="198">
        <v>6495910.7932217028</v>
      </c>
      <c r="K50" s="198">
        <v>7155763.5300391</v>
      </c>
      <c r="L50" s="198">
        <v>586055.73044652655</v>
      </c>
      <c r="M50" s="102"/>
      <c r="N50" s="102" t="s">
        <v>38</v>
      </c>
      <c r="O50" s="102"/>
      <c r="P50" s="659"/>
      <c r="Q50" s="198">
        <v>273899.44362733688</v>
      </c>
      <c r="R50" s="198">
        <v>6569707.7995925713</v>
      </c>
      <c r="S50" s="198">
        <v>6295808.3559652371</v>
      </c>
      <c r="T50" s="198">
        <v>4264404.985828653</v>
      </c>
      <c r="U50" s="198">
        <v>979815.43244740146</v>
      </c>
      <c r="V50" s="198">
        <v>276250.21564860328</v>
      </c>
      <c r="W50" s="198">
        <v>115903.80395177663</v>
      </c>
      <c r="X50" s="198">
        <v>160346.4116968264</v>
      </c>
      <c r="Y50" s="198">
        <v>360102.23075817962</v>
      </c>
      <c r="Z50" s="198">
        <v>1135439.9527987668</v>
      </c>
      <c r="AA50" s="220"/>
    </row>
    <row r="51" spans="1:27" ht="18" customHeight="1">
      <c r="A51" s="102"/>
      <c r="B51" s="670" t="s">
        <v>39</v>
      </c>
      <c r="C51" s="102"/>
      <c r="D51" s="659"/>
      <c r="E51" s="198">
        <v>67322125.946732059</v>
      </c>
      <c r="F51" s="198">
        <v>55100587.232867807</v>
      </c>
      <c r="G51" s="198">
        <v>35433321.244163863</v>
      </c>
      <c r="H51" s="198">
        <v>1325092.4892063378</v>
      </c>
      <c r="I51" s="198">
        <v>821402.27709276218</v>
      </c>
      <c r="J51" s="198">
        <v>17520771.222404841</v>
      </c>
      <c r="K51" s="198">
        <v>12221538.713864228</v>
      </c>
      <c r="L51" s="198">
        <v>935808.12555019849</v>
      </c>
      <c r="M51" s="102"/>
      <c r="N51" s="102" t="s">
        <v>39</v>
      </c>
      <c r="O51" s="102"/>
      <c r="P51" s="659"/>
      <c r="Q51" s="198">
        <v>236528.08906096988</v>
      </c>
      <c r="R51" s="198">
        <v>11285730.588314032</v>
      </c>
      <c r="S51" s="198">
        <v>11049202.499253063</v>
      </c>
      <c r="T51" s="198">
        <v>9915621.6557925008</v>
      </c>
      <c r="U51" s="198">
        <v>1631873.488121202</v>
      </c>
      <c r="V51" s="198">
        <v>225286.98162236245</v>
      </c>
      <c r="W51" s="198">
        <v>34083.678361446393</v>
      </c>
      <c r="X51" s="198">
        <v>191203.303260916</v>
      </c>
      <c r="Y51" s="198">
        <v>1509989.3193934741</v>
      </c>
      <c r="Z51" s="198">
        <v>786409.69311046856</v>
      </c>
      <c r="AA51" s="220"/>
    </row>
    <row r="52" spans="1:27" ht="18" customHeight="1">
      <c r="A52" s="102"/>
      <c r="B52" s="670" t="s">
        <v>40</v>
      </c>
      <c r="C52" s="102"/>
      <c r="D52" s="659"/>
      <c r="E52" s="198">
        <v>118556957.53896104</v>
      </c>
      <c r="F52" s="198">
        <v>92370690.205312371</v>
      </c>
      <c r="G52" s="198">
        <v>70131505.060440764</v>
      </c>
      <c r="H52" s="198">
        <v>2136062.186371184</v>
      </c>
      <c r="I52" s="198">
        <v>1266262.7366383893</v>
      </c>
      <c r="J52" s="198">
        <v>18836860.221862029</v>
      </c>
      <c r="K52" s="198">
        <v>26186267.333648693</v>
      </c>
      <c r="L52" s="198">
        <v>1086080.2339307889</v>
      </c>
      <c r="M52" s="102"/>
      <c r="N52" s="102" t="s">
        <v>40</v>
      </c>
      <c r="O52" s="102"/>
      <c r="P52" s="659"/>
      <c r="Q52" s="198">
        <v>629284.70284921769</v>
      </c>
      <c r="R52" s="198">
        <v>25100187.099717919</v>
      </c>
      <c r="S52" s="198">
        <v>24470902.396868713</v>
      </c>
      <c r="T52" s="198">
        <v>17710006.756766468</v>
      </c>
      <c r="U52" s="198">
        <v>1336374.0343943585</v>
      </c>
      <c r="V52" s="198">
        <v>608304.093175799</v>
      </c>
      <c r="W52" s="198">
        <v>266012.79538896726</v>
      </c>
      <c r="X52" s="198">
        <v>342291.29778683186</v>
      </c>
      <c r="Y52" s="198">
        <v>2955395.7573818397</v>
      </c>
      <c r="Z52" s="198">
        <v>7771613.2699139202</v>
      </c>
      <c r="AA52" s="220"/>
    </row>
    <row r="53" spans="1:27" ht="18" customHeight="1" thickBot="1">
      <c r="A53" s="104"/>
      <c r="B53" s="104" t="s">
        <v>41</v>
      </c>
      <c r="C53" s="104"/>
      <c r="D53" s="661"/>
      <c r="E53" s="202">
        <v>31191103.18371832</v>
      </c>
      <c r="F53" s="202">
        <v>23593064.238532871</v>
      </c>
      <c r="G53" s="202">
        <v>17291130.182703491</v>
      </c>
      <c r="H53" s="202">
        <v>1260366.962635933</v>
      </c>
      <c r="I53" s="202">
        <v>488205.87841977738</v>
      </c>
      <c r="J53" s="202">
        <v>4553361.2147736521</v>
      </c>
      <c r="K53" s="202">
        <v>7598038.9451854797</v>
      </c>
      <c r="L53" s="202">
        <v>290372.45917753037</v>
      </c>
      <c r="M53" s="1060" t="s">
        <v>41</v>
      </c>
      <c r="N53" s="1060"/>
      <c r="O53" s="104"/>
      <c r="P53" s="661"/>
      <c r="Q53" s="202">
        <v>200528.44197732842</v>
      </c>
      <c r="R53" s="202">
        <v>7307666.4860079419</v>
      </c>
      <c r="S53" s="202">
        <v>7107138.0440306133</v>
      </c>
      <c r="T53" s="202">
        <v>5342991.962495395</v>
      </c>
      <c r="U53" s="202">
        <v>250587.55376570389</v>
      </c>
      <c r="V53" s="202">
        <v>204099.63817528961</v>
      </c>
      <c r="W53" s="202">
        <v>64679.953095996039</v>
      </c>
      <c r="X53" s="202">
        <v>139419.68507929312</v>
      </c>
      <c r="Y53" s="202">
        <v>673164.19373554119</v>
      </c>
      <c r="Z53" s="202">
        <v>1982623.0833297595</v>
      </c>
      <c r="AA53" s="483"/>
    </row>
    <row r="54" spans="1:27" s="43" customFormat="1">
      <c r="B54" s="14"/>
      <c r="C54" s="14"/>
      <c r="D54" s="15"/>
      <c r="H54" s="44"/>
    </row>
    <row r="55" spans="1:27" ht="26.1" customHeight="1"/>
    <row r="56" spans="1:27" ht="26.1" customHeight="1"/>
    <row r="57" spans="1:27" ht="26.1" customHeight="1"/>
    <row r="58" spans="1:27" ht="26.1" customHeight="1"/>
    <row r="59" spans="1:27" ht="26.1" customHeight="1"/>
    <row r="60" spans="1:27" ht="26.1" customHeight="1"/>
    <row r="61" spans="1:27" ht="26.1" customHeight="1"/>
    <row r="62" spans="1:27" ht="26.1" customHeight="1"/>
    <row r="63" spans="1:27" ht="26.1" customHeight="1"/>
    <row r="64" spans="1:27" ht="26.1" customHeight="1"/>
    <row r="65" ht="26.1" customHeight="1"/>
    <row r="66" ht="26.1" customHeight="1"/>
    <row r="67" ht="26.1" customHeight="1"/>
    <row r="68" ht="26.1" customHeight="1"/>
    <row r="69" ht="26.1" customHeight="1"/>
    <row r="70" ht="26.1" customHeight="1"/>
    <row r="71" ht="26.1" customHeight="1"/>
    <row r="72" ht="26.1" customHeight="1"/>
    <row r="73" ht="26.1" customHeight="1"/>
    <row r="74" ht="26.1" customHeight="1"/>
    <row r="75" ht="26.1" customHeight="1"/>
  </sheetData>
  <mergeCells count="72">
    <mergeCell ref="A10:C10"/>
    <mergeCell ref="A11:C11"/>
    <mergeCell ref="A12:C12"/>
    <mergeCell ref="AN13:AP13"/>
    <mergeCell ref="AB13:AD13"/>
    <mergeCell ref="M13:O13"/>
    <mergeCell ref="M11:O11"/>
    <mergeCell ref="A26:C26"/>
    <mergeCell ref="A13:C13"/>
    <mergeCell ref="A17:C17"/>
    <mergeCell ref="A19:C19"/>
    <mergeCell ref="A15:C15"/>
    <mergeCell ref="A23:C23"/>
    <mergeCell ref="A14:C14"/>
    <mergeCell ref="A21:C21"/>
    <mergeCell ref="A22:C22"/>
    <mergeCell ref="G4:G5"/>
    <mergeCell ref="M14:O14"/>
    <mergeCell ref="M53:N53"/>
    <mergeCell ref="M16:O16"/>
    <mergeCell ref="M12:O12"/>
    <mergeCell ref="M15:O15"/>
    <mergeCell ref="M7:O7"/>
    <mergeCell ref="M9:O9"/>
    <mergeCell ref="M10:O10"/>
    <mergeCell ref="M6:O6"/>
    <mergeCell ref="M8:O8"/>
    <mergeCell ref="M21:O21"/>
    <mergeCell ref="M26:O26"/>
    <mergeCell ref="M32:O32"/>
    <mergeCell ref="M22:O22"/>
    <mergeCell ref="A48:C48"/>
    <mergeCell ref="M48:O48"/>
    <mergeCell ref="M23:O23"/>
    <mergeCell ref="M49:N49"/>
    <mergeCell ref="A16:C16"/>
    <mergeCell ref="M33:N33"/>
    <mergeCell ref="M19:O19"/>
    <mergeCell ref="A33:B33"/>
    <mergeCell ref="M17:O17"/>
    <mergeCell ref="A18:C18"/>
    <mergeCell ref="A32:C32"/>
    <mergeCell ref="A20:C20"/>
    <mergeCell ref="M47:N47"/>
    <mergeCell ref="M20:O20"/>
    <mergeCell ref="M18:O18"/>
    <mergeCell ref="A47:B47"/>
    <mergeCell ref="Q1:S1"/>
    <mergeCell ref="J4:J5"/>
    <mergeCell ref="Q3:Q5"/>
    <mergeCell ref="R4:R5"/>
    <mergeCell ref="M3:O5"/>
    <mergeCell ref="H1:J1"/>
    <mergeCell ref="H4:H5"/>
    <mergeCell ref="I4:I5"/>
    <mergeCell ref="L3:L5"/>
    <mergeCell ref="K3:K5"/>
    <mergeCell ref="S4:S5"/>
    <mergeCell ref="T3:T5"/>
    <mergeCell ref="Z3:Z5"/>
    <mergeCell ref="W4:W5"/>
    <mergeCell ref="X4:X5"/>
    <mergeCell ref="U3:U5"/>
    <mergeCell ref="V4:V5"/>
    <mergeCell ref="Y3:Y5"/>
    <mergeCell ref="E3:E5"/>
    <mergeCell ref="F4:F5"/>
    <mergeCell ref="A8:C8"/>
    <mergeCell ref="A6:C6"/>
    <mergeCell ref="A9:C9"/>
    <mergeCell ref="A3:C5"/>
    <mergeCell ref="A7:C7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3" manualBreakCount="3">
    <brk id="7" max="1048575" man="1"/>
    <brk id="12" max="1048575" man="1"/>
    <brk id="19" max="43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A63"/>
  <sheetViews>
    <sheetView view="pageBreakPreview" zoomScaleNormal="50" zoomScaleSheetLayoutView="75" workbookViewId="0">
      <selection activeCell="A33" sqref="A33:C33"/>
    </sheetView>
  </sheetViews>
  <sheetFormatPr defaultRowHeight="15.75"/>
  <cols>
    <col min="1" max="1" width="2.28515625" style="37" customWidth="1"/>
    <col min="2" max="2" width="15.7109375" style="37" customWidth="1"/>
    <col min="3" max="3" width="2.28515625" style="37" customWidth="1"/>
    <col min="4" max="4" width="1.7109375" style="38" customWidth="1"/>
    <col min="5" max="7" width="22.140625" style="48" customWidth="1"/>
    <col min="8" max="12" width="18.28515625" style="48" customWidth="1"/>
    <col min="13" max="13" width="2.28515625" style="37" customWidth="1"/>
    <col min="14" max="14" width="15.7109375" style="37" customWidth="1"/>
    <col min="15" max="15" width="2.28515625" style="37" customWidth="1"/>
    <col min="16" max="16" width="1.7109375" style="38" customWidth="1"/>
    <col min="17" max="19" width="22.140625" style="48" customWidth="1"/>
    <col min="20" max="23" width="15.28515625" style="48" customWidth="1"/>
    <col min="24" max="24" width="13.28515625" style="48" customWidth="1"/>
    <col min="25" max="25" width="14.28515625" style="48" customWidth="1"/>
    <col min="26" max="26" width="15.28515625" style="48" customWidth="1"/>
    <col min="27" max="16384" width="9.140625" style="48"/>
  </cols>
  <sheetData>
    <row r="1" spans="1:27" s="24" customFormat="1" ht="35.1" customHeight="1">
      <c r="A1" s="648"/>
      <c r="B1" s="648"/>
      <c r="C1" s="648"/>
      <c r="D1" s="648"/>
      <c r="E1" s="648"/>
      <c r="F1" s="648"/>
      <c r="G1" s="108" t="s">
        <v>369</v>
      </c>
      <c r="H1" s="1247" t="s">
        <v>280</v>
      </c>
      <c r="I1" s="1247"/>
      <c r="J1" s="1247"/>
      <c r="K1" s="648"/>
      <c r="L1" s="648"/>
      <c r="M1" s="682"/>
      <c r="N1" s="682"/>
      <c r="O1" s="682"/>
      <c r="P1" s="682"/>
      <c r="Q1" s="682"/>
      <c r="R1" s="682"/>
      <c r="S1" s="108" t="s">
        <v>369</v>
      </c>
      <c r="T1" s="1247" t="s">
        <v>281</v>
      </c>
      <c r="U1" s="1247"/>
      <c r="V1" s="1247"/>
      <c r="W1" s="1247"/>
      <c r="X1" s="1247"/>
      <c r="Y1" s="107"/>
      <c r="Z1" s="107"/>
    </row>
    <row r="2" spans="1:27" ht="12.95" customHeight="1" thickBot="1">
      <c r="A2" s="51"/>
      <c r="B2" s="652"/>
      <c r="C2" s="652"/>
      <c r="D2" s="672"/>
      <c r="E2" s="51"/>
      <c r="F2" s="51"/>
      <c r="G2" s="51"/>
      <c r="H2" s="683"/>
      <c r="I2" s="51"/>
      <c r="J2" s="51"/>
      <c r="K2" s="28" t="s">
        <v>68</v>
      </c>
      <c r="M2" s="51"/>
      <c r="N2" s="652"/>
      <c r="O2" s="652"/>
      <c r="P2" s="672"/>
      <c r="Q2" s="51"/>
      <c r="R2" s="51"/>
      <c r="S2" s="51"/>
      <c r="T2" s="51"/>
      <c r="U2" s="51"/>
      <c r="V2" s="51"/>
      <c r="W2" s="51"/>
      <c r="X2" s="51"/>
      <c r="Y2" s="51"/>
      <c r="Z2" s="28" t="s">
        <v>68</v>
      </c>
    </row>
    <row r="3" spans="1:27" s="655" customFormat="1" ht="15" customHeight="1">
      <c r="A3" s="1242" t="s">
        <v>2</v>
      </c>
      <c r="B3" s="1242"/>
      <c r="C3" s="1242"/>
      <c r="D3" s="30"/>
      <c r="E3" s="1129" t="s">
        <v>948</v>
      </c>
      <c r="F3" s="330" t="s">
        <v>176</v>
      </c>
      <c r="G3" s="330"/>
      <c r="H3" s="330"/>
      <c r="I3" s="330"/>
      <c r="J3" s="330"/>
      <c r="K3" s="1129" t="s">
        <v>949</v>
      </c>
      <c r="L3" s="1129" t="s">
        <v>950</v>
      </c>
      <c r="M3" s="1242" t="s">
        <v>2</v>
      </c>
      <c r="N3" s="1242"/>
      <c r="O3" s="1242"/>
      <c r="P3" s="30"/>
      <c r="Q3" s="1129" t="s">
        <v>951</v>
      </c>
      <c r="R3" s="330" t="s">
        <v>177</v>
      </c>
      <c r="S3" s="679"/>
      <c r="T3" s="1140" t="s">
        <v>952</v>
      </c>
      <c r="U3" s="1140" t="s">
        <v>81</v>
      </c>
      <c r="V3" s="330" t="s">
        <v>178</v>
      </c>
      <c r="W3" s="330"/>
      <c r="X3" s="330"/>
      <c r="Y3" s="1140" t="s">
        <v>546</v>
      </c>
      <c r="Z3" s="1137" t="s">
        <v>953</v>
      </c>
    </row>
    <row r="4" spans="1:27" s="655" customFormat="1" ht="15" customHeight="1">
      <c r="A4" s="1243"/>
      <c r="B4" s="1243"/>
      <c r="C4" s="1243"/>
      <c r="D4" s="30"/>
      <c r="E4" s="1130"/>
      <c r="F4" s="1132" t="s">
        <v>954</v>
      </c>
      <c r="G4" s="1132" t="s">
        <v>179</v>
      </c>
      <c r="H4" s="1145" t="s">
        <v>180</v>
      </c>
      <c r="I4" s="1132" t="s">
        <v>181</v>
      </c>
      <c r="J4" s="1132" t="s">
        <v>88</v>
      </c>
      <c r="K4" s="1130"/>
      <c r="L4" s="1130"/>
      <c r="M4" s="1243"/>
      <c r="N4" s="1243"/>
      <c r="O4" s="1243"/>
      <c r="P4" s="30"/>
      <c r="Q4" s="1130"/>
      <c r="R4" s="1132" t="s">
        <v>955</v>
      </c>
      <c r="S4" s="1132" t="s">
        <v>956</v>
      </c>
      <c r="T4" s="1141"/>
      <c r="U4" s="1141"/>
      <c r="V4" s="1132" t="s">
        <v>957</v>
      </c>
      <c r="W4" s="1132" t="s">
        <v>182</v>
      </c>
      <c r="X4" s="1132" t="s">
        <v>183</v>
      </c>
      <c r="Y4" s="1141"/>
      <c r="Z4" s="1138"/>
    </row>
    <row r="5" spans="1:27" s="655" customFormat="1" ht="48.75" customHeight="1">
      <c r="A5" s="1244"/>
      <c r="B5" s="1244"/>
      <c r="C5" s="1244"/>
      <c r="D5" s="31"/>
      <c r="E5" s="1131"/>
      <c r="F5" s="1131"/>
      <c r="G5" s="1131"/>
      <c r="H5" s="1142"/>
      <c r="I5" s="1131"/>
      <c r="J5" s="1131"/>
      <c r="K5" s="1131"/>
      <c r="L5" s="1131"/>
      <c r="M5" s="1244"/>
      <c r="N5" s="1244"/>
      <c r="O5" s="1244"/>
      <c r="P5" s="31"/>
      <c r="Q5" s="1131"/>
      <c r="R5" s="1131"/>
      <c r="S5" s="1131"/>
      <c r="T5" s="1142"/>
      <c r="U5" s="1142"/>
      <c r="V5" s="1131"/>
      <c r="W5" s="1131"/>
      <c r="X5" s="1131"/>
      <c r="Y5" s="1142"/>
      <c r="Z5" s="1139"/>
    </row>
    <row r="6" spans="1:27" s="33" customFormat="1" ht="12" hidden="1" customHeight="1">
      <c r="A6" s="1239" t="s">
        <v>214</v>
      </c>
      <c r="B6" s="1239"/>
      <c r="C6" s="1239"/>
      <c r="D6" s="32"/>
      <c r="E6" s="57">
        <v>38000283</v>
      </c>
      <c r="F6" s="58">
        <v>23119731</v>
      </c>
      <c r="G6" s="58">
        <v>18735446</v>
      </c>
      <c r="H6" s="58">
        <v>1337340</v>
      </c>
      <c r="I6" s="58">
        <v>283593</v>
      </c>
      <c r="J6" s="58">
        <v>2763352</v>
      </c>
      <c r="K6" s="58">
        <v>14880553</v>
      </c>
      <c r="L6" s="58">
        <v>466136</v>
      </c>
      <c r="M6" s="1239" t="s">
        <v>214</v>
      </c>
      <c r="N6" s="1239"/>
      <c r="O6" s="1239"/>
      <c r="P6" s="32"/>
      <c r="Q6" s="57">
        <v>144874</v>
      </c>
      <c r="R6" s="58">
        <v>14414416</v>
      </c>
      <c r="S6" s="58">
        <v>14269542</v>
      </c>
      <c r="T6" s="58">
        <v>8469278</v>
      </c>
      <c r="U6" s="58">
        <v>749352</v>
      </c>
      <c r="V6" s="58">
        <v>440975</v>
      </c>
      <c r="W6" s="58">
        <v>15847</v>
      </c>
      <c r="X6" s="58">
        <v>425127</v>
      </c>
      <c r="Y6" s="58"/>
      <c r="Z6" s="58">
        <v>4609938</v>
      </c>
    </row>
    <row r="7" spans="1:27" s="33" customFormat="1" ht="12" hidden="1" customHeight="1">
      <c r="A7" s="1238" t="s">
        <v>215</v>
      </c>
      <c r="B7" s="1238"/>
      <c r="C7" s="1238"/>
      <c r="D7" s="32"/>
      <c r="E7" s="60">
        <v>32226756</v>
      </c>
      <c r="F7" s="59">
        <v>22138842</v>
      </c>
      <c r="G7" s="59">
        <v>16632055</v>
      </c>
      <c r="H7" s="59">
        <v>1170289</v>
      </c>
      <c r="I7" s="59">
        <v>234783</v>
      </c>
      <c r="J7" s="59">
        <v>4101716</v>
      </c>
      <c r="K7" s="59">
        <v>10087914</v>
      </c>
      <c r="L7" s="59">
        <v>460044</v>
      </c>
      <c r="M7" s="1238" t="s">
        <v>215</v>
      </c>
      <c r="N7" s="1238"/>
      <c r="O7" s="1238"/>
      <c r="P7" s="32"/>
      <c r="Q7" s="60">
        <v>143678</v>
      </c>
      <c r="R7" s="59">
        <v>9627870</v>
      </c>
      <c r="S7" s="59">
        <v>9484193</v>
      </c>
      <c r="T7" s="59">
        <v>8025685</v>
      </c>
      <c r="U7" s="59">
        <v>1170156</v>
      </c>
      <c r="V7" s="59">
        <v>602330</v>
      </c>
      <c r="W7" s="59">
        <v>28678</v>
      </c>
      <c r="X7" s="59">
        <v>573652</v>
      </c>
      <c r="Y7" s="59"/>
      <c r="Z7" s="59">
        <v>-313979</v>
      </c>
    </row>
    <row r="8" spans="1:27" s="33" customFormat="1" ht="12" hidden="1" customHeight="1">
      <c r="A8" s="1238" t="s">
        <v>216</v>
      </c>
      <c r="B8" s="1238"/>
      <c r="C8" s="1238"/>
      <c r="D8" s="32"/>
      <c r="E8" s="60">
        <v>29069572.076642986</v>
      </c>
      <c r="F8" s="59">
        <v>21647931.534650508</v>
      </c>
      <c r="G8" s="59">
        <v>18772155.554229092</v>
      </c>
      <c r="H8" s="59">
        <v>172756.46152927834</v>
      </c>
      <c r="I8" s="59">
        <v>163522.35420521698</v>
      </c>
      <c r="J8" s="59">
        <v>2539497.1646869215</v>
      </c>
      <c r="K8" s="59">
        <v>7421640.541992479</v>
      </c>
      <c r="L8" s="59">
        <v>302709.06703277025</v>
      </c>
      <c r="M8" s="1238" t="s">
        <v>216</v>
      </c>
      <c r="N8" s="1238"/>
      <c r="O8" s="1238"/>
      <c r="P8" s="32"/>
      <c r="Q8" s="60">
        <v>130730.91386617321</v>
      </c>
      <c r="R8" s="59">
        <v>7118931.4749597088</v>
      </c>
      <c r="S8" s="59">
        <v>6988200.5610935353</v>
      </c>
      <c r="T8" s="59">
        <v>5637055.8108995399</v>
      </c>
      <c r="U8" s="59">
        <v>420523.60771205154</v>
      </c>
      <c r="V8" s="59">
        <v>333007.1628961977</v>
      </c>
      <c r="W8" s="59">
        <v>59684.474422491498</v>
      </c>
      <c r="X8" s="59">
        <v>273322.68847370619</v>
      </c>
      <c r="Y8" s="59"/>
      <c r="Z8" s="59">
        <v>597613.97958574584</v>
      </c>
    </row>
    <row r="9" spans="1:27" s="33" customFormat="1" ht="12" hidden="1" customHeight="1">
      <c r="A9" s="1238" t="s">
        <v>217</v>
      </c>
      <c r="B9" s="1238"/>
      <c r="C9" s="1238"/>
      <c r="D9" s="32"/>
      <c r="E9" s="60">
        <v>24819993.317398854</v>
      </c>
      <c r="F9" s="59">
        <v>17844294.803962823</v>
      </c>
      <c r="G9" s="59">
        <v>12882690.68080934</v>
      </c>
      <c r="H9" s="59">
        <v>1125089.9624543297</v>
      </c>
      <c r="I9" s="59">
        <v>190551.19871767136</v>
      </c>
      <c r="J9" s="59">
        <v>3645962.9619814614</v>
      </c>
      <c r="K9" s="59">
        <v>6975698.5134360427</v>
      </c>
      <c r="L9" s="59">
        <v>426892.1730062422</v>
      </c>
      <c r="M9" s="1238" t="s">
        <v>217</v>
      </c>
      <c r="N9" s="1238"/>
      <c r="O9" s="1238"/>
      <c r="P9" s="32"/>
      <c r="Q9" s="60">
        <v>131103.87391954917</v>
      </c>
      <c r="R9" s="59">
        <v>6548806.340429808</v>
      </c>
      <c r="S9" s="59">
        <v>6417702.4665102568</v>
      </c>
      <c r="T9" s="59">
        <v>5466864.7140928665</v>
      </c>
      <c r="U9" s="59">
        <v>1034012.4360963171</v>
      </c>
      <c r="V9" s="59">
        <v>303980.92521621432</v>
      </c>
      <c r="W9" s="59">
        <v>16098.013782967242</v>
      </c>
      <c r="X9" s="59">
        <v>287882.91143324785</v>
      </c>
      <c r="Y9" s="59"/>
      <c r="Z9" s="59">
        <v>-387155.60889514175</v>
      </c>
    </row>
    <row r="10" spans="1:27" s="33" customFormat="1" ht="12" hidden="1" customHeight="1">
      <c r="A10" s="1238" t="s">
        <v>218</v>
      </c>
      <c r="B10" s="1238"/>
      <c r="C10" s="1238"/>
      <c r="D10" s="32"/>
      <c r="E10" s="60">
        <v>29102293.856366757</v>
      </c>
      <c r="F10" s="59">
        <v>20837046.898252077</v>
      </c>
      <c r="G10" s="59">
        <v>15872061.056433925</v>
      </c>
      <c r="H10" s="59">
        <v>1056363.8837436531</v>
      </c>
      <c r="I10" s="59">
        <v>250388.18022977101</v>
      </c>
      <c r="J10" s="59">
        <v>3658233.7778447401</v>
      </c>
      <c r="K10" s="59">
        <v>8265246.9581146343</v>
      </c>
      <c r="L10" s="59">
        <v>406804.5686220582</v>
      </c>
      <c r="M10" s="1238" t="s">
        <v>218</v>
      </c>
      <c r="N10" s="1238"/>
      <c r="O10" s="1238"/>
      <c r="P10" s="32"/>
      <c r="Q10" s="60">
        <v>145916.38920010332</v>
      </c>
      <c r="R10" s="59">
        <v>7858442.3894925797</v>
      </c>
      <c r="S10" s="59">
        <v>7712526.0002924874</v>
      </c>
      <c r="T10" s="59">
        <v>6094944.5022909548</v>
      </c>
      <c r="U10" s="59">
        <v>877922.28213486751</v>
      </c>
      <c r="V10" s="59">
        <v>261568.78730754051</v>
      </c>
      <c r="W10" s="59">
        <v>20638.930407842308</v>
      </c>
      <c r="X10" s="59">
        <v>240929.85689969809</v>
      </c>
      <c r="Y10" s="59"/>
      <c r="Z10" s="59">
        <v>478090.42855911684</v>
      </c>
    </row>
    <row r="11" spans="1:27" s="658" customFormat="1" ht="13.7" hidden="1" customHeight="1">
      <c r="A11" s="1196" t="s">
        <v>219</v>
      </c>
      <c r="B11" s="1196"/>
      <c r="C11" s="1196"/>
      <c r="D11" s="22"/>
      <c r="E11" s="50">
        <v>40672262.673198916</v>
      </c>
      <c r="F11" s="50">
        <v>29879911.075867962</v>
      </c>
      <c r="G11" s="50">
        <v>21851352.915336061</v>
      </c>
      <c r="H11" s="50">
        <v>2729894.3008566457</v>
      </c>
      <c r="I11" s="50">
        <v>305068.77746287436</v>
      </c>
      <c r="J11" s="50">
        <v>4993595.0822123019</v>
      </c>
      <c r="K11" s="50">
        <v>10792351.597330956</v>
      </c>
      <c r="L11" s="50">
        <v>478745.22864931426</v>
      </c>
      <c r="M11" s="1196" t="s">
        <v>219</v>
      </c>
      <c r="N11" s="1196"/>
      <c r="O11" s="1196"/>
      <c r="P11" s="22"/>
      <c r="Q11" s="50">
        <v>156163.99964706821</v>
      </c>
      <c r="R11" s="50">
        <v>10313606.368681652</v>
      </c>
      <c r="S11" s="50">
        <v>10157442.369034547</v>
      </c>
      <c r="T11" s="50">
        <v>8039996.3683346724</v>
      </c>
      <c r="U11" s="50">
        <v>820930.84080894408</v>
      </c>
      <c r="V11" s="50">
        <v>277984.27922400029</v>
      </c>
      <c r="W11" s="50">
        <v>14150.299261085354</v>
      </c>
      <c r="X11" s="50">
        <v>263833.97996291541</v>
      </c>
      <c r="Y11" s="50"/>
      <c r="Z11" s="50">
        <v>1018530.8806669471</v>
      </c>
    </row>
    <row r="12" spans="1:27" s="33" customFormat="1" ht="13.7" hidden="1" customHeight="1">
      <c r="A12" s="1238" t="s">
        <v>220</v>
      </c>
      <c r="B12" s="1238"/>
      <c r="C12" s="1238"/>
      <c r="D12" s="32"/>
      <c r="E12" s="50">
        <v>43572072.339658655</v>
      </c>
      <c r="F12" s="50">
        <v>32445530.334238995</v>
      </c>
      <c r="G12" s="50">
        <v>24005055.943400685</v>
      </c>
      <c r="H12" s="50">
        <v>2157245.336804044</v>
      </c>
      <c r="I12" s="50">
        <v>352598.90561494918</v>
      </c>
      <c r="J12" s="50">
        <v>5930630.1484193057</v>
      </c>
      <c r="K12" s="50">
        <v>11126542.005419679</v>
      </c>
      <c r="L12" s="50">
        <v>525200.69083238707</v>
      </c>
      <c r="M12" s="1238" t="s">
        <v>220</v>
      </c>
      <c r="N12" s="1238"/>
      <c r="O12" s="1238"/>
      <c r="P12" s="32"/>
      <c r="Q12" s="50">
        <v>187165.6268912231</v>
      </c>
      <c r="R12" s="50">
        <v>10601341.314587303</v>
      </c>
      <c r="S12" s="50">
        <v>10414175.687696068</v>
      </c>
      <c r="T12" s="50">
        <v>7963101.510900951</v>
      </c>
      <c r="U12" s="50">
        <v>1026322.270136049</v>
      </c>
      <c r="V12" s="50">
        <v>284959.71915315912</v>
      </c>
      <c r="W12" s="50">
        <v>294.78718647963939</v>
      </c>
      <c r="X12" s="50">
        <v>284664.93196667929</v>
      </c>
      <c r="Y12" s="50"/>
      <c r="Z12" s="50">
        <v>1139792.187505922</v>
      </c>
    </row>
    <row r="13" spans="1:27" s="33" customFormat="1" ht="13.7" hidden="1" customHeight="1">
      <c r="A13" s="1196" t="s">
        <v>221</v>
      </c>
      <c r="B13" s="1196"/>
      <c r="C13" s="1196"/>
      <c r="D13" s="32"/>
      <c r="E13" s="50">
        <v>47259483.913721323</v>
      </c>
      <c r="F13" s="50">
        <v>33684656.768799976</v>
      </c>
      <c r="G13" s="50">
        <v>24484406.996289901</v>
      </c>
      <c r="H13" s="50">
        <v>2807794.2384844734</v>
      </c>
      <c r="I13" s="50">
        <v>350158.01139242103</v>
      </c>
      <c r="J13" s="50">
        <v>6042297.522633181</v>
      </c>
      <c r="K13" s="50">
        <v>13574827.144921239</v>
      </c>
      <c r="L13" s="50">
        <v>512396.6005255112</v>
      </c>
      <c r="M13" s="1196" t="s">
        <v>221</v>
      </c>
      <c r="N13" s="1196"/>
      <c r="O13" s="1196"/>
      <c r="P13" s="32"/>
      <c r="Q13" s="50">
        <v>190731.49778242438</v>
      </c>
      <c r="R13" s="50">
        <v>13062430.544395834</v>
      </c>
      <c r="S13" s="50">
        <v>12871699.04661341</v>
      </c>
      <c r="T13" s="50">
        <v>7929324.4792687837</v>
      </c>
      <c r="U13" s="50">
        <v>954502.41136458144</v>
      </c>
      <c r="V13" s="50">
        <v>218356.26018903914</v>
      </c>
      <c r="W13" s="50">
        <v>17186.755236599158</v>
      </c>
      <c r="X13" s="50">
        <v>201169.50495243998</v>
      </c>
      <c r="Y13" s="50"/>
      <c r="Z13" s="50">
        <v>3769515.8957910049</v>
      </c>
    </row>
    <row r="14" spans="1:27" s="33" customFormat="1" ht="13.7" hidden="1" customHeight="1">
      <c r="A14" s="1238" t="s">
        <v>222</v>
      </c>
      <c r="B14" s="1238"/>
      <c r="C14" s="1238"/>
      <c r="D14" s="32"/>
      <c r="E14" s="50">
        <v>42939979.18236322</v>
      </c>
      <c r="F14" s="50">
        <v>33110843.958381366</v>
      </c>
      <c r="G14" s="50">
        <v>24497213.916754019</v>
      </c>
      <c r="H14" s="50">
        <v>1687337.6618944022</v>
      </c>
      <c r="I14" s="50">
        <v>348765.98541615397</v>
      </c>
      <c r="J14" s="50">
        <v>6577526.3943167655</v>
      </c>
      <c r="K14" s="50">
        <v>9829135.2239819486</v>
      </c>
      <c r="L14" s="50">
        <v>470354.49927135644</v>
      </c>
      <c r="M14" s="1238" t="s">
        <v>222</v>
      </c>
      <c r="N14" s="1238"/>
      <c r="O14" s="1238"/>
      <c r="P14" s="32"/>
      <c r="Q14" s="50">
        <v>204279.10741063021</v>
      </c>
      <c r="R14" s="50">
        <v>9358780.7247105837</v>
      </c>
      <c r="S14" s="50">
        <v>9154501.617299946</v>
      </c>
      <c r="T14" s="50">
        <v>6822570.1342531554</v>
      </c>
      <c r="U14" s="50">
        <v>554887.74471714802</v>
      </c>
      <c r="V14" s="50">
        <v>291466.69882874022</v>
      </c>
      <c r="W14" s="50">
        <v>55883.958693366752</v>
      </c>
      <c r="X14" s="50">
        <v>235582.74013537337</v>
      </c>
      <c r="Y14" s="50"/>
      <c r="Z14" s="50">
        <v>1485577.0395008938</v>
      </c>
    </row>
    <row r="15" spans="1:27" s="33" customFormat="1" ht="13.7" hidden="1" customHeight="1">
      <c r="A15" s="1238" t="s">
        <v>223</v>
      </c>
      <c r="B15" s="1238"/>
      <c r="C15" s="1238"/>
      <c r="D15" s="32"/>
      <c r="E15" s="60">
        <v>44155190.766599782</v>
      </c>
      <c r="F15" s="59">
        <v>35150760.57344158</v>
      </c>
      <c r="G15" s="59">
        <v>25220554.404049248</v>
      </c>
      <c r="H15" s="59">
        <v>2793894.5958751007</v>
      </c>
      <c r="I15" s="59">
        <v>306626.31201307115</v>
      </c>
      <c r="J15" s="59">
        <v>6829685.2615041435</v>
      </c>
      <c r="K15" s="59">
        <v>9004430.1931582335</v>
      </c>
      <c r="L15" s="59">
        <v>416609.59113136854</v>
      </c>
      <c r="M15" s="1238" t="s">
        <v>223</v>
      </c>
      <c r="N15" s="1238"/>
      <c r="O15" s="1238"/>
      <c r="P15" s="32"/>
      <c r="Q15" s="59">
        <v>160089.07022375771</v>
      </c>
      <c r="R15" s="59">
        <v>8587820.6020268314</v>
      </c>
      <c r="S15" s="59">
        <v>8427731.5318030715</v>
      </c>
      <c r="T15" s="59">
        <v>6206733.0816315329</v>
      </c>
      <c r="U15" s="59">
        <v>880763.92955649877</v>
      </c>
      <c r="V15" s="59">
        <v>352645.20162932383</v>
      </c>
      <c r="W15" s="59">
        <v>50505.260158107929</v>
      </c>
      <c r="X15" s="59">
        <v>302139.94147121679</v>
      </c>
      <c r="Y15" s="59"/>
      <c r="Z15" s="59">
        <v>987589.31898573868</v>
      </c>
    </row>
    <row r="16" spans="1:27" s="33" customFormat="1" ht="15" hidden="1" customHeight="1">
      <c r="A16" s="1238" t="s">
        <v>224</v>
      </c>
      <c r="B16" s="1238"/>
      <c r="C16" s="1238"/>
      <c r="D16" s="32"/>
      <c r="E16" s="60">
        <v>38200211.007092766</v>
      </c>
      <c r="F16" s="59">
        <v>29839983.225627497</v>
      </c>
      <c r="G16" s="59">
        <v>21903701.178061981</v>
      </c>
      <c r="H16" s="59">
        <v>1587918.6961343121</v>
      </c>
      <c r="I16" s="59">
        <v>391515.31883234152</v>
      </c>
      <c r="J16" s="59">
        <v>5956848.0325988736</v>
      </c>
      <c r="K16" s="59">
        <v>8360227.7814652566</v>
      </c>
      <c r="L16" s="59">
        <v>386255.52875019697</v>
      </c>
      <c r="M16" s="1238" t="s">
        <v>224</v>
      </c>
      <c r="N16" s="1238"/>
      <c r="O16" s="1238"/>
      <c r="P16" s="32"/>
      <c r="Q16" s="59">
        <v>153814.07765949456</v>
      </c>
      <c r="R16" s="59">
        <v>7973972.2527150605</v>
      </c>
      <c r="S16" s="59">
        <v>7820158.1750555597</v>
      </c>
      <c r="T16" s="59">
        <v>6240397.617036419</v>
      </c>
      <c r="U16" s="59">
        <v>469184.90094950888</v>
      </c>
      <c r="V16" s="59">
        <v>177901.72788285004</v>
      </c>
      <c r="W16" s="59">
        <v>37428.602537775529</v>
      </c>
      <c r="X16" s="59">
        <v>140473.12534507443</v>
      </c>
      <c r="Y16" s="59">
        <v>698810.94877439819</v>
      </c>
      <c r="Z16" s="59">
        <v>1631484.8779611802</v>
      </c>
      <c r="AA16" s="59"/>
    </row>
    <row r="17" spans="1:27" s="33" customFormat="1" ht="15.75" hidden="1" customHeight="1">
      <c r="A17" s="1238" t="s">
        <v>367</v>
      </c>
      <c r="B17" s="1238"/>
      <c r="C17" s="1238"/>
      <c r="D17" s="32"/>
      <c r="E17" s="644">
        <v>42535953.206094816</v>
      </c>
      <c r="F17" s="644">
        <v>32984351.575203873</v>
      </c>
      <c r="G17" s="644">
        <v>23847461.748577144</v>
      </c>
      <c r="H17" s="644">
        <v>1330696.5802223696</v>
      </c>
      <c r="I17" s="644">
        <v>368448.10162745614</v>
      </c>
      <c r="J17" s="644">
        <v>7437745.1447769366</v>
      </c>
      <c r="K17" s="644">
        <v>9551601.6308908071</v>
      </c>
      <c r="L17" s="644">
        <v>393136.82161523093</v>
      </c>
      <c r="M17" s="1238" t="s">
        <v>367</v>
      </c>
      <c r="N17" s="1238"/>
      <c r="O17" s="1238"/>
      <c r="P17" s="32"/>
      <c r="Q17" s="644">
        <v>160801.54447288672</v>
      </c>
      <c r="R17" s="644">
        <v>9158464.8092755899</v>
      </c>
      <c r="S17" s="644">
        <v>8997663.2648026906</v>
      </c>
      <c r="T17" s="644">
        <v>6698070.0509349806</v>
      </c>
      <c r="U17" s="644">
        <v>399418.84543911496</v>
      </c>
      <c r="V17" s="644">
        <v>166875.6576911516</v>
      </c>
      <c r="W17" s="644">
        <v>40803.719260268968</v>
      </c>
      <c r="X17" s="644">
        <v>126071.93843088293</v>
      </c>
      <c r="Y17" s="644">
        <v>767729.69575696322</v>
      </c>
      <c r="Z17" s="644">
        <v>2501028.4064944121</v>
      </c>
      <c r="AA17" s="59"/>
    </row>
    <row r="18" spans="1:27" s="33" customFormat="1" ht="13.5" customHeight="1">
      <c r="A18" s="1238" t="s">
        <v>1023</v>
      </c>
      <c r="B18" s="1238"/>
      <c r="C18" s="1238"/>
      <c r="D18" s="32"/>
      <c r="E18" s="676">
        <f>'[1]17'!E18/'[1]1'!$E$19*1000</f>
        <v>42829781.066332154</v>
      </c>
      <c r="F18" s="676">
        <f>'[1]17'!F18/'[1]1'!$E$19*1000</f>
        <v>30822729.441170719</v>
      </c>
      <c r="G18" s="676">
        <f>'[1]17'!G18/'[1]1'!$E$19*1000</f>
        <v>23131522.16182119</v>
      </c>
      <c r="H18" s="676">
        <f>'[1]17'!H18/'[1]1'!$E$19*1000</f>
        <v>491797.58857126185</v>
      </c>
      <c r="I18" s="676">
        <f>'[1]17'!I18/'[1]1'!$E$19*1000</f>
        <v>379357.30632263271</v>
      </c>
      <c r="J18" s="676">
        <f>'[1]17'!J18/'[1]1'!$E$19*1000</f>
        <v>6820052.3844556333</v>
      </c>
      <c r="K18" s="676">
        <f>'[1]17'!K18/'[1]1'!$E$19*1000</f>
        <v>12007051.62516146</v>
      </c>
      <c r="L18" s="676">
        <f>'[1]17'!L18/'[1]1'!$E$19*1000</f>
        <v>422378.55025672872</v>
      </c>
      <c r="M18" s="1238" t="s">
        <v>1023</v>
      </c>
      <c r="N18" s="1238"/>
      <c r="O18" s="1238"/>
      <c r="P18" s="32"/>
      <c r="Q18" s="676">
        <f>'[1]17'!Q18/'[1]1'!$E$19*1000</f>
        <v>164009.22569706439</v>
      </c>
      <c r="R18" s="676">
        <f>'[1]17'!R18/'[1]1'!$E$19*1000</f>
        <v>11584673.074904718</v>
      </c>
      <c r="S18" s="676">
        <f>'[1]17'!S18/'[1]1'!$E$19*1000</f>
        <v>11420663.849207671</v>
      </c>
      <c r="T18" s="676">
        <f>'[1]17'!T18/'[1]1'!$E$19*1000</f>
        <v>6540541.8101217076</v>
      </c>
      <c r="U18" s="676">
        <f>'[1]17'!U18/'[1]1'!$E$19*1000</f>
        <v>546047.34631011297</v>
      </c>
      <c r="V18" s="676">
        <f>'[1]17'!V18/'[1]1'!$E$19*1000</f>
        <v>292932.33256116108</v>
      </c>
      <c r="W18" s="676">
        <f>'[1]17'!W18/'[1]1'!$E$19*1000</f>
        <v>58984.401423427909</v>
      </c>
      <c r="X18" s="676">
        <f>'[1]17'!X18/'[1]1'!$E$19*1000</f>
        <v>233947.93113773337</v>
      </c>
      <c r="Y18" s="676">
        <f>'[1]17'!Y18/'[1]1'!$E$19*1000</f>
        <v>903045.21547892829</v>
      </c>
      <c r="Z18" s="676">
        <f>'[1]17'!Z18/'[1]1'!$E$19*1000</f>
        <v>4944187.5756936148</v>
      </c>
      <c r="AA18" s="59"/>
    </row>
    <row r="19" spans="1:27" s="33" customFormat="1" ht="13.5" customHeight="1">
      <c r="A19" s="1238" t="s">
        <v>1024</v>
      </c>
      <c r="B19" s="1238"/>
      <c r="C19" s="1238"/>
      <c r="D19" s="32"/>
      <c r="E19" s="676">
        <v>39879561.30494196</v>
      </c>
      <c r="F19" s="676">
        <v>30763919.153899413</v>
      </c>
      <c r="G19" s="676">
        <v>21944892.469442315</v>
      </c>
      <c r="H19" s="676">
        <v>1847499.4126173984</v>
      </c>
      <c r="I19" s="676">
        <v>349479.779129092</v>
      </c>
      <c r="J19" s="676">
        <v>6622047.4927106174</v>
      </c>
      <c r="K19" s="676">
        <v>9115642.151042521</v>
      </c>
      <c r="L19" s="676">
        <v>455179.01328053768</v>
      </c>
      <c r="M19" s="1238" t="s">
        <v>1024</v>
      </c>
      <c r="N19" s="1238"/>
      <c r="O19" s="1238"/>
      <c r="P19" s="32"/>
      <c r="Q19" s="676">
        <v>166669.67732713802</v>
      </c>
      <c r="R19" s="676">
        <v>8660463.1377619859</v>
      </c>
      <c r="S19" s="676">
        <v>8493793.4604348596</v>
      </c>
      <c r="T19" s="676">
        <v>6259954.0290331859</v>
      </c>
      <c r="U19" s="676">
        <v>441496.79137618473</v>
      </c>
      <c r="V19" s="676">
        <v>225356.77840503046</v>
      </c>
      <c r="W19" s="676">
        <v>71523.054672957034</v>
      </c>
      <c r="X19" s="676">
        <v>153833.72373207353</v>
      </c>
      <c r="Y19" s="676">
        <v>710274.7934427039</v>
      </c>
      <c r="Z19" s="676">
        <v>2277260.6550631449</v>
      </c>
      <c r="AA19" s="59"/>
    </row>
    <row r="20" spans="1:27" s="33" customFormat="1" ht="13.5" customHeight="1">
      <c r="A20" s="1238" t="s">
        <v>1025</v>
      </c>
      <c r="B20" s="1238"/>
      <c r="C20" s="1238"/>
      <c r="D20" s="32"/>
      <c r="E20" s="59">
        <v>38989204.94335188</v>
      </c>
      <c r="F20" s="59">
        <v>30049961.714410122</v>
      </c>
      <c r="G20" s="59">
        <v>21430915.401220392</v>
      </c>
      <c r="H20" s="59">
        <v>1329168.027627296</v>
      </c>
      <c r="I20" s="59">
        <v>552082.55035323929</v>
      </c>
      <c r="J20" s="59">
        <v>6737795.7352091745</v>
      </c>
      <c r="K20" s="59">
        <v>8939243.2289417535</v>
      </c>
      <c r="L20" s="59">
        <v>617969.16522890236</v>
      </c>
      <c r="M20" s="1238" t="s">
        <v>1025</v>
      </c>
      <c r="N20" s="1238"/>
      <c r="O20" s="1238"/>
      <c r="P20" s="32"/>
      <c r="Q20" s="59">
        <v>200759.96015979673</v>
      </c>
      <c r="R20" s="59">
        <v>8321274.0637128521</v>
      </c>
      <c r="S20" s="59">
        <v>8120514.1035530707</v>
      </c>
      <c r="T20" s="59">
        <v>5752775.2306968449</v>
      </c>
      <c r="U20" s="59">
        <v>438507.44451847661</v>
      </c>
      <c r="V20" s="59">
        <v>229718.89473650686</v>
      </c>
      <c r="W20" s="59">
        <v>63420.301921035483</v>
      </c>
      <c r="X20" s="59">
        <v>166298.59281547114</v>
      </c>
      <c r="Y20" s="59">
        <v>790628.31351001584</v>
      </c>
      <c r="Z20" s="59">
        <v>2490140.8471112638</v>
      </c>
      <c r="AA20" s="59"/>
    </row>
    <row r="21" spans="1:27" s="33" customFormat="1" ht="13.5" customHeight="1">
      <c r="A21" s="1238" t="s">
        <v>1026</v>
      </c>
      <c r="B21" s="1238"/>
      <c r="C21" s="1238"/>
      <c r="D21" s="32"/>
      <c r="E21" s="676">
        <v>41210969.153543569</v>
      </c>
      <c r="F21" s="676">
        <v>31666531.501319483</v>
      </c>
      <c r="G21" s="676">
        <v>23358123.538604774</v>
      </c>
      <c r="H21" s="676">
        <v>1357875.6190478087</v>
      </c>
      <c r="I21" s="676">
        <v>372284.03011080495</v>
      </c>
      <c r="J21" s="676">
        <v>6578248.3135560788</v>
      </c>
      <c r="K21" s="676">
        <v>9544437.6522240601</v>
      </c>
      <c r="L21" s="676">
        <v>519935.52803058136</v>
      </c>
      <c r="M21" s="1238" t="s">
        <v>1026</v>
      </c>
      <c r="N21" s="1238"/>
      <c r="O21" s="1238"/>
      <c r="P21" s="32"/>
      <c r="Q21" s="676">
        <v>196925.17551325093</v>
      </c>
      <c r="R21" s="676">
        <v>9024502.1241934709</v>
      </c>
      <c r="S21" s="676">
        <v>8827576.9486802239</v>
      </c>
      <c r="T21" s="676">
        <v>6113501.9775059745</v>
      </c>
      <c r="U21" s="676">
        <v>427950.25335864007</v>
      </c>
      <c r="V21" s="676">
        <v>239485.73987594302</v>
      </c>
      <c r="W21" s="676">
        <v>64533.18992866527</v>
      </c>
      <c r="X21" s="676">
        <v>174952.54994727779</v>
      </c>
      <c r="Y21" s="676">
        <v>660674.52366251207</v>
      </c>
      <c r="Z21" s="676">
        <v>2707313.5016021822</v>
      </c>
      <c r="AA21" s="59"/>
    </row>
    <row r="22" spans="1:27" s="33" customFormat="1" ht="13.5" customHeight="1">
      <c r="A22" s="1238" t="s">
        <v>1027</v>
      </c>
      <c r="B22" s="1238"/>
      <c r="C22" s="1238"/>
      <c r="D22" s="32"/>
      <c r="E22" s="676">
        <v>39613652.357231922</v>
      </c>
      <c r="F22" s="676">
        <v>30750230.476193588</v>
      </c>
      <c r="G22" s="676">
        <v>21585450.285761792</v>
      </c>
      <c r="H22" s="676">
        <v>1660834.9697810169</v>
      </c>
      <c r="I22" s="676">
        <v>627466.3240918559</v>
      </c>
      <c r="J22" s="676">
        <v>6876478.8965589041</v>
      </c>
      <c r="K22" s="676">
        <v>8863421.8810383417</v>
      </c>
      <c r="L22" s="676">
        <v>456448.70822437102</v>
      </c>
      <c r="M22" s="1238" t="s">
        <v>1027</v>
      </c>
      <c r="N22" s="1238"/>
      <c r="O22" s="1238"/>
      <c r="P22" s="32"/>
      <c r="Q22" s="676">
        <v>242883.43099885326</v>
      </c>
      <c r="R22" s="676">
        <v>8406973.1728139557</v>
      </c>
      <c r="S22" s="676">
        <v>8164089.7418151125</v>
      </c>
      <c r="T22" s="676">
        <v>6134118.1102373004</v>
      </c>
      <c r="U22" s="676">
        <v>596327.63230761478</v>
      </c>
      <c r="V22" s="676">
        <v>243605.03655989416</v>
      </c>
      <c r="W22" s="676">
        <v>84299.520289336739</v>
      </c>
      <c r="X22" s="676">
        <v>159305.51627055736</v>
      </c>
      <c r="Y22" s="676">
        <v>792161.25986754021</v>
      </c>
      <c r="Z22" s="676">
        <v>1982200.2225778513</v>
      </c>
      <c r="AA22" s="59"/>
    </row>
    <row r="23" spans="1:27" ht="13.7" customHeight="1">
      <c r="A23" s="1238" t="s">
        <v>19</v>
      </c>
      <c r="B23" s="1238"/>
      <c r="C23" s="1238"/>
      <c r="D23" s="32"/>
      <c r="E23" s="294"/>
      <c r="F23" s="294"/>
      <c r="G23" s="294"/>
      <c r="H23" s="294"/>
      <c r="I23" s="294"/>
      <c r="J23" s="294"/>
      <c r="K23" s="294"/>
      <c r="L23" s="294"/>
      <c r="M23" s="1238" t="s">
        <v>19</v>
      </c>
      <c r="N23" s="1238"/>
      <c r="O23" s="1238"/>
      <c r="P23" s="32"/>
      <c r="Q23" s="250"/>
      <c r="R23" s="250"/>
      <c r="S23" s="250"/>
      <c r="T23" s="250"/>
      <c r="U23" s="250"/>
      <c r="V23" s="250"/>
      <c r="W23" s="250"/>
      <c r="X23" s="250"/>
      <c r="Y23" s="250"/>
      <c r="Z23" s="250"/>
    </row>
    <row r="24" spans="1:27" ht="13.7" customHeight="1">
      <c r="A24" s="34"/>
      <c r="B24" s="660" t="s">
        <v>303</v>
      </c>
      <c r="C24" s="34"/>
      <c r="D24" s="659"/>
      <c r="E24" s="491">
        <v>12080037.458149659</v>
      </c>
      <c r="F24" s="491">
        <v>9693032.2768265922</v>
      </c>
      <c r="G24" s="491">
        <v>7128582.6584573966</v>
      </c>
      <c r="H24" s="491">
        <v>469811.74404424179</v>
      </c>
      <c r="I24" s="491">
        <v>349903.45744835498</v>
      </c>
      <c r="J24" s="491">
        <v>1744734.4168766029</v>
      </c>
      <c r="K24" s="491">
        <v>2387005.181323064</v>
      </c>
      <c r="L24" s="491">
        <v>164108.28045660787</v>
      </c>
      <c r="M24" s="34"/>
      <c r="N24" s="660" t="s">
        <v>303</v>
      </c>
      <c r="O24" s="34"/>
      <c r="P24" s="659"/>
      <c r="Q24" s="480">
        <v>132354.40517456198</v>
      </c>
      <c r="R24" s="480">
        <v>2222896.9008664577</v>
      </c>
      <c r="S24" s="480">
        <v>2090542.4956918966</v>
      </c>
      <c r="T24" s="480">
        <v>1608089.566233505</v>
      </c>
      <c r="U24" s="480">
        <v>73121.400705900611</v>
      </c>
      <c r="V24" s="480">
        <v>88195.149634980349</v>
      </c>
      <c r="W24" s="480">
        <v>48362.774699897287</v>
      </c>
      <c r="X24" s="480">
        <v>39832.374935083048</v>
      </c>
      <c r="Y24" s="480">
        <v>55314.594476161124</v>
      </c>
      <c r="Z24" s="480">
        <v>376450.97359367041</v>
      </c>
    </row>
    <row r="25" spans="1:27" ht="13.7" customHeight="1">
      <c r="A25" s="34"/>
      <c r="B25" s="660" t="s">
        <v>894</v>
      </c>
      <c r="C25" s="34"/>
      <c r="D25" s="659"/>
      <c r="E25" s="491">
        <v>56127356.228764027</v>
      </c>
      <c r="F25" s="491">
        <v>42917932.902809665</v>
      </c>
      <c r="G25" s="491">
        <v>29900855.873972263</v>
      </c>
      <c r="H25" s="491">
        <v>2607205.1356791956</v>
      </c>
      <c r="I25" s="491">
        <v>769122.80652246031</v>
      </c>
      <c r="J25" s="491">
        <v>9640749.0866357423</v>
      </c>
      <c r="K25" s="491">
        <v>13209423.325954366</v>
      </c>
      <c r="L25" s="491">
        <v>628348.39960765978</v>
      </c>
      <c r="M25" s="34"/>
      <c r="N25" s="660" t="s">
        <v>894</v>
      </c>
      <c r="O25" s="34"/>
      <c r="P25" s="659"/>
      <c r="Q25" s="480">
        <v>273565.98108663666</v>
      </c>
      <c r="R25" s="480">
        <v>12581074.926346721</v>
      </c>
      <c r="S25" s="480">
        <v>12307508.945260083</v>
      </c>
      <c r="T25" s="480">
        <v>9747031.8427862022</v>
      </c>
      <c r="U25" s="480">
        <v>570172.55777410697</v>
      </c>
      <c r="V25" s="480">
        <v>483177.37444951216</v>
      </c>
      <c r="W25" s="480">
        <v>222592.38354836125</v>
      </c>
      <c r="X25" s="480">
        <v>260584.99090115094</v>
      </c>
      <c r="Y25" s="480">
        <v>648757.23266508314</v>
      </c>
      <c r="Z25" s="480">
        <v>2155884.402915359</v>
      </c>
    </row>
    <row r="26" spans="1:27" ht="13.7" customHeight="1">
      <c r="A26" s="34"/>
      <c r="B26" s="660" t="s">
        <v>895</v>
      </c>
      <c r="C26" s="34"/>
      <c r="D26" s="659"/>
      <c r="E26" s="491">
        <v>131862106.09450437</v>
      </c>
      <c r="F26" s="491">
        <v>100867232.59066086</v>
      </c>
      <c r="G26" s="491">
        <v>69752769.298984319</v>
      </c>
      <c r="H26" s="491">
        <v>7474026.8521307921</v>
      </c>
      <c r="I26" s="491">
        <v>1608030.042299073</v>
      </c>
      <c r="J26" s="491">
        <v>22032406.397246648</v>
      </c>
      <c r="K26" s="491">
        <v>30994873.503843527</v>
      </c>
      <c r="L26" s="491">
        <v>1459778.0794275322</v>
      </c>
      <c r="M26" s="34"/>
      <c r="N26" s="660" t="s">
        <v>895</v>
      </c>
      <c r="O26" s="34"/>
      <c r="P26" s="659"/>
      <c r="Q26" s="480">
        <v>585390.09798219672</v>
      </c>
      <c r="R26" s="480">
        <v>29535095.424416006</v>
      </c>
      <c r="S26" s="480">
        <v>28949705.326433793</v>
      </c>
      <c r="T26" s="480">
        <v>22129532.837410986</v>
      </c>
      <c r="U26" s="480">
        <v>1200826.774676013</v>
      </c>
      <c r="V26" s="480">
        <v>1084283.4581929375</v>
      </c>
      <c r="W26" s="480">
        <v>414532.27197618462</v>
      </c>
      <c r="X26" s="480">
        <v>669751.18621675321</v>
      </c>
      <c r="Y26" s="480">
        <v>1854528.5559467932</v>
      </c>
      <c r="Z26" s="480">
        <v>6389590.8121006563</v>
      </c>
    </row>
    <row r="27" spans="1:27" ht="13.7" customHeight="1">
      <c r="A27" s="34"/>
      <c r="B27" s="660" t="s">
        <v>896</v>
      </c>
      <c r="C27" s="34"/>
      <c r="D27" s="659"/>
      <c r="E27" s="491">
        <v>302769175.08768183</v>
      </c>
      <c r="F27" s="491">
        <v>231899917.99731016</v>
      </c>
      <c r="G27" s="491">
        <v>167669471.12734649</v>
      </c>
      <c r="H27" s="491">
        <v>5081324.2521855151</v>
      </c>
      <c r="I27" s="491">
        <v>3519039.4907326652</v>
      </c>
      <c r="J27" s="491">
        <v>55630083.127045549</v>
      </c>
      <c r="K27" s="491">
        <v>70869257.090371668</v>
      </c>
      <c r="L27" s="491">
        <v>2624562.4060078082</v>
      </c>
      <c r="M27" s="34"/>
      <c r="N27" s="660" t="s">
        <v>896</v>
      </c>
      <c r="O27" s="34"/>
      <c r="P27" s="659"/>
      <c r="Q27" s="480">
        <v>1484478.8139654906</v>
      </c>
      <c r="R27" s="480">
        <v>68244694.684363827</v>
      </c>
      <c r="S27" s="480">
        <v>66760215.870398365</v>
      </c>
      <c r="T27" s="480">
        <v>54368469.495072365</v>
      </c>
      <c r="U27" s="480">
        <v>2053719.2213301386</v>
      </c>
      <c r="V27" s="480">
        <v>2089865.0869031223</v>
      </c>
      <c r="W27" s="480">
        <v>973364.30682333105</v>
      </c>
      <c r="X27" s="480">
        <v>1116500.7800797913</v>
      </c>
      <c r="Y27" s="480">
        <v>3082338.1449167398</v>
      </c>
      <c r="Z27" s="480">
        <v>11330500.212009469</v>
      </c>
    </row>
    <row r="28" spans="1:27" ht="13.7" customHeight="1">
      <c r="A28" s="34"/>
      <c r="B28" s="660" t="s">
        <v>897</v>
      </c>
      <c r="C28" s="34"/>
      <c r="D28" s="659"/>
      <c r="E28" s="491">
        <v>1023741685.5396018</v>
      </c>
      <c r="F28" s="491">
        <v>752841883.89327991</v>
      </c>
      <c r="G28" s="491">
        <v>478638932.96707225</v>
      </c>
      <c r="H28" s="491">
        <v>85519181.012364298</v>
      </c>
      <c r="I28" s="491">
        <v>12126636.252664719</v>
      </c>
      <c r="J28" s="491">
        <v>176557133.66117871</v>
      </c>
      <c r="K28" s="491">
        <v>270899801.64632183</v>
      </c>
      <c r="L28" s="491">
        <v>13275783.750942901</v>
      </c>
      <c r="M28" s="34"/>
      <c r="N28" s="660" t="s">
        <v>897</v>
      </c>
      <c r="O28" s="34"/>
      <c r="P28" s="659"/>
      <c r="Q28" s="480">
        <v>4383393.1456823312</v>
      </c>
      <c r="R28" s="480">
        <v>257624017.89537895</v>
      </c>
      <c r="S28" s="480">
        <v>253240624.74969658</v>
      </c>
      <c r="T28" s="480">
        <v>153845121.06749532</v>
      </c>
      <c r="U28" s="480">
        <v>46967459.788921319</v>
      </c>
      <c r="V28" s="480">
        <v>4184152.0608704202</v>
      </c>
      <c r="W28" s="480">
        <v>-3034552.7182119312</v>
      </c>
      <c r="X28" s="480">
        <v>7218704.7790823514</v>
      </c>
      <c r="Y28" s="480">
        <v>36928750.268603846</v>
      </c>
      <c r="Z28" s="480">
        <v>85172642.101013407</v>
      </c>
    </row>
    <row r="29" spans="1:27" ht="13.7" customHeight="1">
      <c r="A29" s="34"/>
      <c r="B29" s="660" t="s">
        <v>308</v>
      </c>
      <c r="C29" s="34"/>
      <c r="D29" s="659"/>
      <c r="E29" s="491">
        <v>4397069689.6842108</v>
      </c>
      <c r="F29" s="491">
        <v>3550249852.3157897</v>
      </c>
      <c r="G29" s="491">
        <v>2506716783.6842103</v>
      </c>
      <c r="H29" s="491">
        <v>0</v>
      </c>
      <c r="I29" s="491">
        <v>34859928.263157897</v>
      </c>
      <c r="J29" s="491">
        <v>1008673140.3684211</v>
      </c>
      <c r="K29" s="491">
        <v>846819837.36842108</v>
      </c>
      <c r="L29" s="491">
        <v>43255206</v>
      </c>
      <c r="M29" s="34"/>
      <c r="N29" s="660" t="s">
        <v>308</v>
      </c>
      <c r="O29" s="34"/>
      <c r="P29" s="659"/>
      <c r="Q29" s="480">
        <v>19235686.052631579</v>
      </c>
      <c r="R29" s="480">
        <v>803564631.36842108</v>
      </c>
      <c r="S29" s="480">
        <v>784328945.31578946</v>
      </c>
      <c r="T29" s="480">
        <v>605462539.57894742</v>
      </c>
      <c r="U29" s="480">
        <v>97636418.736842111</v>
      </c>
      <c r="V29" s="480">
        <v>-1237144.4210526317</v>
      </c>
      <c r="W29" s="480">
        <v>-2908596.5789473685</v>
      </c>
      <c r="X29" s="480">
        <v>1671452.1578947369</v>
      </c>
      <c r="Y29" s="480">
        <v>252324012.52631578</v>
      </c>
      <c r="Z29" s="480">
        <v>334791143.94736844</v>
      </c>
    </row>
    <row r="30" spans="1:27" ht="13.7" customHeight="1">
      <c r="A30" s="1045" t="s">
        <v>20</v>
      </c>
      <c r="B30" s="1045"/>
      <c r="C30" s="1045"/>
      <c r="D30" s="2"/>
      <c r="E30" s="491"/>
      <c r="F30" s="491"/>
      <c r="G30" s="491"/>
      <c r="H30" s="491"/>
      <c r="I30" s="491"/>
      <c r="J30" s="491"/>
      <c r="K30" s="491"/>
      <c r="L30" s="491"/>
      <c r="M30" s="1045" t="s">
        <v>20</v>
      </c>
      <c r="N30" s="1045"/>
      <c r="O30" s="1045"/>
      <c r="P30" s="2"/>
      <c r="Q30" s="480"/>
      <c r="R30" s="480"/>
      <c r="S30" s="480"/>
      <c r="T30" s="480"/>
      <c r="U30" s="480"/>
      <c r="V30" s="480"/>
      <c r="W30" s="480"/>
      <c r="X30" s="480"/>
      <c r="Y30" s="480"/>
      <c r="Z30" s="480"/>
    </row>
    <row r="31" spans="1:27" ht="13.7" customHeight="1">
      <c r="A31" s="102"/>
      <c r="B31" s="62" t="s">
        <v>490</v>
      </c>
      <c r="C31" s="102"/>
      <c r="D31" s="46"/>
      <c r="E31" s="491">
        <v>3151027.9495982956</v>
      </c>
      <c r="F31" s="491">
        <v>2545240.0991507242</v>
      </c>
      <c r="G31" s="491">
        <v>1424124.802548741</v>
      </c>
      <c r="H31" s="491">
        <v>500138.46600627096</v>
      </c>
      <c r="I31" s="491">
        <v>134078.09726457688</v>
      </c>
      <c r="J31" s="491">
        <v>486898.73333113536</v>
      </c>
      <c r="K31" s="491">
        <v>605787.85044757114</v>
      </c>
      <c r="L31" s="491">
        <v>92765.843063721812</v>
      </c>
      <c r="M31" s="102"/>
      <c r="N31" s="62" t="s">
        <v>490</v>
      </c>
      <c r="O31" s="102"/>
      <c r="P31" s="46"/>
      <c r="Q31" s="480">
        <v>69118.140689172185</v>
      </c>
      <c r="R31" s="480">
        <v>513022.00738384941</v>
      </c>
      <c r="S31" s="480">
        <v>443903.86669467727</v>
      </c>
      <c r="T31" s="480">
        <v>751608.67234126735</v>
      </c>
      <c r="U31" s="480">
        <v>56970.230560206655</v>
      </c>
      <c r="V31" s="480">
        <v>45662.837148415223</v>
      </c>
      <c r="W31" s="480">
        <v>30843.544098194336</v>
      </c>
      <c r="X31" s="480">
        <v>14819.293050220851</v>
      </c>
      <c r="Y31" s="480">
        <v>24873.705397757476</v>
      </c>
      <c r="Z31" s="480">
        <v>-385464.16795745445</v>
      </c>
    </row>
    <row r="32" spans="1:27" ht="13.7" customHeight="1">
      <c r="A32" s="102"/>
      <c r="B32" s="62" t="s">
        <v>491</v>
      </c>
      <c r="C32" s="102"/>
      <c r="D32" s="46"/>
      <c r="E32" s="491">
        <v>8323361.6591361267</v>
      </c>
      <c r="F32" s="491">
        <v>6180523.2225732617</v>
      </c>
      <c r="G32" s="491">
        <v>4366779.5552122137</v>
      </c>
      <c r="H32" s="491">
        <v>398802.02529864438</v>
      </c>
      <c r="I32" s="491">
        <v>305830.01437769685</v>
      </c>
      <c r="J32" s="491">
        <v>1109111.627684704</v>
      </c>
      <c r="K32" s="491">
        <v>2142838.4365628688</v>
      </c>
      <c r="L32" s="491">
        <v>163858.12259176761</v>
      </c>
      <c r="M32" s="102"/>
      <c r="N32" s="62" t="s">
        <v>491</v>
      </c>
      <c r="O32" s="102"/>
      <c r="P32" s="46"/>
      <c r="Q32" s="480">
        <v>131304.50410698768</v>
      </c>
      <c r="R32" s="480">
        <v>1978980.3139711008</v>
      </c>
      <c r="S32" s="480">
        <v>1847675.8098641122</v>
      </c>
      <c r="T32" s="480">
        <v>1558718.5455695856</v>
      </c>
      <c r="U32" s="480">
        <v>22003.381167524047</v>
      </c>
      <c r="V32" s="480">
        <v>48390.93409790771</v>
      </c>
      <c r="W32" s="480">
        <v>19640.934369483391</v>
      </c>
      <c r="X32" s="480">
        <v>28749.999728424293</v>
      </c>
      <c r="Y32" s="480">
        <v>21521.909967868469</v>
      </c>
      <c r="Z32" s="480">
        <v>240084.85899696359</v>
      </c>
    </row>
    <row r="33" spans="1:26" ht="13.7" customHeight="1">
      <c r="A33" s="42"/>
      <c r="B33" s="62" t="s">
        <v>492</v>
      </c>
      <c r="C33" s="42"/>
      <c r="D33" s="46"/>
      <c r="E33" s="491">
        <v>14285947.620211059</v>
      </c>
      <c r="F33" s="491">
        <v>10635255.657149484</v>
      </c>
      <c r="G33" s="491">
        <v>7364990.8604959305</v>
      </c>
      <c r="H33" s="491">
        <v>362472.41095754562</v>
      </c>
      <c r="I33" s="491">
        <v>443939.32383583143</v>
      </c>
      <c r="J33" s="491">
        <v>2463853.0618601856</v>
      </c>
      <c r="K33" s="491">
        <v>3650691.9630615753</v>
      </c>
      <c r="L33" s="491">
        <v>225684.54475926812</v>
      </c>
      <c r="M33" s="42"/>
      <c r="N33" s="62" t="s">
        <v>492</v>
      </c>
      <c r="O33" s="42"/>
      <c r="P33" s="46"/>
      <c r="Q33" s="480">
        <v>181201.21266983059</v>
      </c>
      <c r="R33" s="480">
        <v>3425007.4183023036</v>
      </c>
      <c r="S33" s="480">
        <v>3243806.2056324752</v>
      </c>
      <c r="T33" s="480">
        <v>2154082.4812984583</v>
      </c>
      <c r="U33" s="480">
        <v>124160.9899718024</v>
      </c>
      <c r="V33" s="480">
        <v>137964.21366348697</v>
      </c>
      <c r="W33" s="480">
        <v>82283.887491099522</v>
      </c>
      <c r="X33" s="480">
        <v>55680.326172387562</v>
      </c>
      <c r="Y33" s="480">
        <v>86797.521785348348</v>
      </c>
      <c r="Z33" s="480">
        <v>914396.04248407483</v>
      </c>
    </row>
    <row r="34" spans="1:26" ht="13.7" customHeight="1">
      <c r="A34" s="42"/>
      <c r="B34" s="62" t="s">
        <v>493</v>
      </c>
      <c r="C34" s="42"/>
      <c r="D34" s="46"/>
      <c r="E34" s="491">
        <v>32554817.725603819</v>
      </c>
      <c r="F34" s="491">
        <v>24279206.701647572</v>
      </c>
      <c r="G34" s="491">
        <v>17030998.074262228</v>
      </c>
      <c r="H34" s="491">
        <v>836330.88824737514</v>
      </c>
      <c r="I34" s="491">
        <v>701313.65874644928</v>
      </c>
      <c r="J34" s="491">
        <v>5710564.0803915169</v>
      </c>
      <c r="K34" s="491">
        <v>8275611.0239562327</v>
      </c>
      <c r="L34" s="491">
        <v>429240.31933721609</v>
      </c>
      <c r="M34" s="42"/>
      <c r="N34" s="62" t="s">
        <v>493</v>
      </c>
      <c r="O34" s="42"/>
      <c r="P34" s="46"/>
      <c r="Q34" s="480">
        <v>240592.66788156677</v>
      </c>
      <c r="R34" s="480">
        <v>7846370.7046190184</v>
      </c>
      <c r="S34" s="480">
        <v>7605778.0367374625</v>
      </c>
      <c r="T34" s="480">
        <v>5524616.2176420679</v>
      </c>
      <c r="U34" s="480">
        <v>225038.6511706023</v>
      </c>
      <c r="V34" s="480">
        <v>326695.37784577155</v>
      </c>
      <c r="W34" s="480">
        <v>155974.04226275647</v>
      </c>
      <c r="X34" s="480">
        <v>170721.33558301505</v>
      </c>
      <c r="Y34" s="480">
        <v>208397.52785115453</v>
      </c>
      <c r="Z34" s="480">
        <v>1737825.3179301715</v>
      </c>
    </row>
    <row r="35" spans="1:26" ht="13.7" customHeight="1">
      <c r="A35" s="42"/>
      <c r="B35" s="62" t="s">
        <v>494</v>
      </c>
      <c r="C35" s="42"/>
      <c r="D35" s="46"/>
      <c r="E35" s="491">
        <v>71077502.379838854</v>
      </c>
      <c r="F35" s="491">
        <v>54735265.121240288</v>
      </c>
      <c r="G35" s="491">
        <v>39258379.435408756</v>
      </c>
      <c r="H35" s="491">
        <v>2792945.0122288573</v>
      </c>
      <c r="I35" s="491">
        <v>1125984.7339295833</v>
      </c>
      <c r="J35" s="491">
        <v>11557955.939673057</v>
      </c>
      <c r="K35" s="491">
        <v>16342237.258598547</v>
      </c>
      <c r="L35" s="491">
        <v>864218.21781194513</v>
      </c>
      <c r="M35" s="42"/>
      <c r="N35" s="62" t="s">
        <v>494</v>
      </c>
      <c r="O35" s="42"/>
      <c r="P35" s="46"/>
      <c r="Q35" s="480">
        <v>426063.72178666148</v>
      </c>
      <c r="R35" s="480">
        <v>15478019.040786617</v>
      </c>
      <c r="S35" s="480">
        <v>15051955.318999952</v>
      </c>
      <c r="T35" s="480">
        <v>12039959.899691122</v>
      </c>
      <c r="U35" s="480">
        <v>600772.32525327615</v>
      </c>
      <c r="V35" s="480">
        <v>550000.86258626683</v>
      </c>
      <c r="W35" s="480">
        <v>255618.13099247261</v>
      </c>
      <c r="X35" s="480">
        <v>294382.73159379436</v>
      </c>
      <c r="Y35" s="480">
        <v>719798.55219613609</v>
      </c>
      <c r="Z35" s="480">
        <v>2581020.7836654354</v>
      </c>
    </row>
    <row r="36" spans="1:26" ht="13.7" customHeight="1">
      <c r="A36" s="42"/>
      <c r="B36" s="62" t="s">
        <v>495</v>
      </c>
      <c r="C36" s="42"/>
      <c r="D36" s="46"/>
      <c r="E36" s="491">
        <v>159501215.46172372</v>
      </c>
      <c r="F36" s="491">
        <v>123017812.76353155</v>
      </c>
      <c r="G36" s="491">
        <v>84077713.860285625</v>
      </c>
      <c r="H36" s="491">
        <v>8697006.4071084931</v>
      </c>
      <c r="I36" s="491">
        <v>2217573.0921703367</v>
      </c>
      <c r="J36" s="491">
        <v>28025519.403967079</v>
      </c>
      <c r="K36" s="491">
        <v>36483402.698192164</v>
      </c>
      <c r="L36" s="491">
        <v>1790492.170625105</v>
      </c>
      <c r="M36" s="42"/>
      <c r="N36" s="62" t="s">
        <v>495</v>
      </c>
      <c r="O36" s="42"/>
      <c r="P36" s="46"/>
      <c r="Q36" s="480">
        <v>685969.39309683337</v>
      </c>
      <c r="R36" s="480">
        <v>34692910.527567059</v>
      </c>
      <c r="S36" s="480">
        <v>34006941.134470202</v>
      </c>
      <c r="T36" s="480">
        <v>26842466.314029478</v>
      </c>
      <c r="U36" s="480">
        <v>1411101.4733105851</v>
      </c>
      <c r="V36" s="480">
        <v>1314916.3080258295</v>
      </c>
      <c r="W36" s="480">
        <v>450743.36836974864</v>
      </c>
      <c r="X36" s="480">
        <v>864172.93965608114</v>
      </c>
      <c r="Y36" s="480">
        <v>2348231.0370577956</v>
      </c>
      <c r="Z36" s="480">
        <v>6786688.0761621241</v>
      </c>
    </row>
    <row r="37" spans="1:26" ht="13.7" customHeight="1">
      <c r="A37" s="42"/>
      <c r="B37" s="62" t="s">
        <v>496</v>
      </c>
      <c r="C37" s="42"/>
      <c r="D37" s="46"/>
      <c r="E37" s="491">
        <v>359745932.74117023</v>
      </c>
      <c r="F37" s="491">
        <v>284420665.87174869</v>
      </c>
      <c r="G37" s="491">
        <v>204997894.49028563</v>
      </c>
      <c r="H37" s="491">
        <v>10081372.601750581</v>
      </c>
      <c r="I37" s="491">
        <v>4854336.8891860247</v>
      </c>
      <c r="J37" s="491">
        <v>64487061.890526429</v>
      </c>
      <c r="K37" s="491">
        <v>75325266.869421557</v>
      </c>
      <c r="L37" s="491">
        <v>2736852.0122267171</v>
      </c>
      <c r="M37" s="42"/>
      <c r="N37" s="62" t="s">
        <v>496</v>
      </c>
      <c r="O37" s="42"/>
      <c r="P37" s="46"/>
      <c r="Q37" s="480">
        <v>1068564.2270426657</v>
      </c>
      <c r="R37" s="480">
        <v>72588414.857194856</v>
      </c>
      <c r="S37" s="480">
        <v>71519850.630152166</v>
      </c>
      <c r="T37" s="480">
        <v>48372545.641719848</v>
      </c>
      <c r="U37" s="480">
        <v>3349518.8990063001</v>
      </c>
      <c r="V37" s="480">
        <v>2431362.1417093128</v>
      </c>
      <c r="W37" s="480">
        <v>1099171.8188312235</v>
      </c>
      <c r="X37" s="480">
        <v>1332190.322878089</v>
      </c>
      <c r="Y37" s="480">
        <v>6009255.7300318051</v>
      </c>
      <c r="Z37" s="480">
        <v>23375679.677748524</v>
      </c>
    </row>
    <row r="38" spans="1:26" ht="13.7" customHeight="1">
      <c r="A38" s="42"/>
      <c r="B38" s="62" t="s">
        <v>497</v>
      </c>
      <c r="C38" s="42"/>
      <c r="D38" s="46"/>
      <c r="E38" s="491">
        <v>686891907.69441617</v>
      </c>
      <c r="F38" s="491">
        <v>531799864.92285389</v>
      </c>
      <c r="G38" s="491">
        <v>388487105.67407501</v>
      </c>
      <c r="H38" s="491">
        <v>7803673.8826408014</v>
      </c>
      <c r="I38" s="491">
        <v>8939434.8317650016</v>
      </c>
      <c r="J38" s="491">
        <v>126569650.53437306</v>
      </c>
      <c r="K38" s="491">
        <v>155092042.77156216</v>
      </c>
      <c r="L38" s="491">
        <v>7007987.2093169885</v>
      </c>
      <c r="M38" s="42"/>
      <c r="N38" s="62" t="s">
        <v>497</v>
      </c>
      <c r="O38" s="42"/>
      <c r="P38" s="46"/>
      <c r="Q38" s="480">
        <v>2539406.4253838765</v>
      </c>
      <c r="R38" s="480">
        <v>148084055.56224519</v>
      </c>
      <c r="S38" s="480">
        <v>145544649.13686132</v>
      </c>
      <c r="T38" s="480">
        <v>103886159.65853098</v>
      </c>
      <c r="U38" s="480">
        <v>9282622.9005800821</v>
      </c>
      <c r="V38" s="480">
        <v>3695910.7338473452</v>
      </c>
      <c r="W38" s="480">
        <v>403825.16536513087</v>
      </c>
      <c r="X38" s="480">
        <v>3292085.5684822146</v>
      </c>
      <c r="Y38" s="480">
        <v>15948310.466647247</v>
      </c>
      <c r="Z38" s="480">
        <v>44628266.310550161</v>
      </c>
    </row>
    <row r="39" spans="1:26" ht="13.7" customHeight="1">
      <c r="A39" s="42"/>
      <c r="B39" s="62" t="s">
        <v>498</v>
      </c>
      <c r="C39" s="42"/>
      <c r="D39" s="46"/>
      <c r="E39" s="491">
        <v>1911985453.5897436</v>
      </c>
      <c r="F39" s="491">
        <v>1450051739.1794872</v>
      </c>
      <c r="G39" s="491">
        <v>999703904.8974359</v>
      </c>
      <c r="H39" s="491">
        <v>187312390.20512819</v>
      </c>
      <c r="I39" s="491">
        <v>18183018.46153846</v>
      </c>
      <c r="J39" s="491">
        <v>244852425.61538461</v>
      </c>
      <c r="K39" s="491">
        <v>461933714.41025639</v>
      </c>
      <c r="L39" s="491">
        <v>18198695.435897436</v>
      </c>
      <c r="M39" s="42"/>
      <c r="N39" s="62" t="s">
        <v>498</v>
      </c>
      <c r="O39" s="42"/>
      <c r="P39" s="46"/>
      <c r="Q39" s="480">
        <v>6097327.820512821</v>
      </c>
      <c r="R39" s="480">
        <v>443735018.97435898</v>
      </c>
      <c r="S39" s="480">
        <v>437637691.15384614</v>
      </c>
      <c r="T39" s="480">
        <v>253109997.53846154</v>
      </c>
      <c r="U39" s="480">
        <v>79142988.56410256</v>
      </c>
      <c r="V39" s="480">
        <v>2166296.0256410255</v>
      </c>
      <c r="W39" s="480">
        <v>-5826484.435897436</v>
      </c>
      <c r="X39" s="480">
        <v>7992780.461538462</v>
      </c>
      <c r="Y39" s="480">
        <v>52621034.948717952</v>
      </c>
      <c r="Z39" s="480">
        <v>155839443.97435898</v>
      </c>
    </row>
    <row r="40" spans="1:26" ht="13.7" customHeight="1">
      <c r="A40" s="42"/>
      <c r="B40" s="62" t="s">
        <v>435</v>
      </c>
      <c r="C40" s="42"/>
      <c r="D40" s="46"/>
      <c r="E40" s="491">
        <v>5272541009.0625</v>
      </c>
      <c r="F40" s="491">
        <v>4389250195.375</v>
      </c>
      <c r="G40" s="491">
        <v>3204308420.4375</v>
      </c>
      <c r="H40" s="491">
        <v>0</v>
      </c>
      <c r="I40" s="491">
        <v>31080898.25</v>
      </c>
      <c r="J40" s="491">
        <v>1153860876.6875</v>
      </c>
      <c r="K40" s="491">
        <v>883290813.6875</v>
      </c>
      <c r="L40" s="491">
        <v>41587190.9375</v>
      </c>
      <c r="M40" s="42"/>
      <c r="N40" s="62" t="s">
        <v>435</v>
      </c>
      <c r="O40" s="42"/>
      <c r="P40" s="46"/>
      <c r="Q40" s="480">
        <v>30062938.75</v>
      </c>
      <c r="R40" s="480">
        <v>841703622.75</v>
      </c>
      <c r="S40" s="480">
        <v>811640684</v>
      </c>
      <c r="T40" s="480">
        <v>664590291.5</v>
      </c>
      <c r="U40" s="480">
        <v>112132408.875</v>
      </c>
      <c r="V40" s="480">
        <v>-1368410.125</v>
      </c>
      <c r="W40" s="480">
        <v>-4743014.9375</v>
      </c>
      <c r="X40" s="480">
        <v>3374604.8125</v>
      </c>
      <c r="Y40" s="480">
        <v>274568134.5</v>
      </c>
      <c r="Z40" s="480">
        <v>310854528.25</v>
      </c>
    </row>
    <row r="41" spans="1:26" ht="13.7" customHeight="1">
      <c r="A41" s="1045" t="s">
        <v>21</v>
      </c>
      <c r="B41" s="1045"/>
      <c r="C41" s="1045"/>
      <c r="D41" s="46"/>
      <c r="E41" s="491"/>
      <c r="F41" s="491"/>
      <c r="G41" s="491"/>
      <c r="H41" s="491"/>
      <c r="I41" s="491"/>
      <c r="J41" s="491"/>
      <c r="K41" s="491"/>
      <c r="L41" s="491"/>
      <c r="M41" s="1045" t="s">
        <v>21</v>
      </c>
      <c r="N41" s="1045"/>
      <c r="O41" s="1045"/>
      <c r="P41" s="46"/>
      <c r="Q41" s="480"/>
      <c r="R41" s="480"/>
      <c r="S41" s="480"/>
      <c r="T41" s="480"/>
      <c r="U41" s="480"/>
      <c r="V41" s="480"/>
      <c r="W41" s="480"/>
      <c r="X41" s="480"/>
      <c r="Y41" s="480"/>
      <c r="Z41" s="480"/>
    </row>
    <row r="42" spans="1:26" ht="13.7" customHeight="1">
      <c r="A42" s="42"/>
      <c r="B42" s="62" t="s">
        <v>490</v>
      </c>
      <c r="C42" s="42"/>
      <c r="D42" s="46"/>
      <c r="E42" s="491">
        <v>1739281.3040412115</v>
      </c>
      <c r="F42" s="491">
        <v>1600412.0835376277</v>
      </c>
      <c r="G42" s="491">
        <v>1095163.551313811</v>
      </c>
      <c r="H42" s="491">
        <v>19509.552735731479</v>
      </c>
      <c r="I42" s="491">
        <v>102359.26634410907</v>
      </c>
      <c r="J42" s="491">
        <v>383379.71314397553</v>
      </c>
      <c r="K42" s="491">
        <v>138869.2205035862</v>
      </c>
      <c r="L42" s="491">
        <v>86277.773012991689</v>
      </c>
      <c r="M42" s="42"/>
      <c r="N42" s="62" t="s">
        <v>490</v>
      </c>
      <c r="O42" s="42"/>
      <c r="P42" s="46"/>
      <c r="Q42" s="480">
        <v>61497.200693854211</v>
      </c>
      <c r="R42" s="480">
        <v>52591.447490594634</v>
      </c>
      <c r="S42" s="480">
        <v>-8905.7532032595136</v>
      </c>
      <c r="T42" s="480">
        <v>540510.98870512424</v>
      </c>
      <c r="U42" s="480">
        <v>68633.972957855382</v>
      </c>
      <c r="V42" s="480">
        <v>38230.126642533047</v>
      </c>
      <c r="W42" s="480">
        <v>20656.308336008882</v>
      </c>
      <c r="X42" s="480">
        <v>17573.818306524121</v>
      </c>
      <c r="Y42" s="480">
        <v>51218.205003652176</v>
      </c>
      <c r="Z42" s="480">
        <v>-605062.63650511974</v>
      </c>
    </row>
    <row r="43" spans="1:26" ht="13.7" customHeight="1">
      <c r="A43" s="42"/>
      <c r="B43" s="62" t="s">
        <v>491</v>
      </c>
      <c r="C43" s="42"/>
      <c r="D43" s="46"/>
      <c r="E43" s="491">
        <v>7737232.908698231</v>
      </c>
      <c r="F43" s="491">
        <v>5574021.2451520916</v>
      </c>
      <c r="G43" s="491">
        <v>4092938.6987822973</v>
      </c>
      <c r="H43" s="491">
        <v>23311.923021692855</v>
      </c>
      <c r="I43" s="491">
        <v>211275.26964952014</v>
      </c>
      <c r="J43" s="491">
        <v>1246495.3536985768</v>
      </c>
      <c r="K43" s="491">
        <v>2163211.6635461422</v>
      </c>
      <c r="L43" s="491">
        <v>198414.78503738277</v>
      </c>
      <c r="M43" s="42"/>
      <c r="N43" s="62" t="s">
        <v>491</v>
      </c>
      <c r="O43" s="42"/>
      <c r="P43" s="46"/>
      <c r="Q43" s="480">
        <v>111574.17401075386</v>
      </c>
      <c r="R43" s="480">
        <v>1964796.8785087604</v>
      </c>
      <c r="S43" s="480">
        <v>1853222.7044980065</v>
      </c>
      <c r="T43" s="480">
        <v>1463180.5275140537</v>
      </c>
      <c r="U43" s="480">
        <v>67214.636563371911</v>
      </c>
      <c r="V43" s="480">
        <v>50900.044125018176</v>
      </c>
      <c r="W43" s="480">
        <v>22764.370242529243</v>
      </c>
      <c r="X43" s="480">
        <v>28135.673882488911</v>
      </c>
      <c r="Y43" s="480">
        <v>79491.812005882166</v>
      </c>
      <c r="Z43" s="480">
        <v>351419.3083014437</v>
      </c>
    </row>
    <row r="44" spans="1:26" ht="13.7" customHeight="1">
      <c r="A44" s="42"/>
      <c r="B44" s="62" t="s">
        <v>492</v>
      </c>
      <c r="C44" s="42"/>
      <c r="D44" s="46"/>
      <c r="E44" s="491">
        <v>14164331.497269265</v>
      </c>
      <c r="F44" s="491">
        <v>10553000.853162672</v>
      </c>
      <c r="G44" s="491">
        <v>7209751.9062725008</v>
      </c>
      <c r="H44" s="491">
        <v>579043.09813289414</v>
      </c>
      <c r="I44" s="491">
        <v>453733.27527175285</v>
      </c>
      <c r="J44" s="491">
        <v>2310472.5734855356</v>
      </c>
      <c r="K44" s="491">
        <v>3611330.6441065855</v>
      </c>
      <c r="L44" s="491">
        <v>222595.19827727202</v>
      </c>
      <c r="M44" s="42"/>
      <c r="N44" s="62" t="s">
        <v>492</v>
      </c>
      <c r="O44" s="42"/>
      <c r="P44" s="46"/>
      <c r="Q44" s="480">
        <v>188808.16106343092</v>
      </c>
      <c r="R44" s="480">
        <v>3388735.4458293119</v>
      </c>
      <c r="S44" s="480">
        <v>3199927.2847658833</v>
      </c>
      <c r="T44" s="480">
        <v>2306428.8971603597</v>
      </c>
      <c r="U44" s="480">
        <v>84406.854703817153</v>
      </c>
      <c r="V44" s="480">
        <v>138613.37598140232</v>
      </c>
      <c r="W44" s="480">
        <v>73237.437414656757</v>
      </c>
      <c r="X44" s="480">
        <v>65375.93856674563</v>
      </c>
      <c r="Y44" s="480">
        <v>247351.17801800335</v>
      </c>
      <c r="Z44" s="480">
        <v>917829.33493830613</v>
      </c>
    </row>
    <row r="45" spans="1:26" ht="13.7" customHeight="1">
      <c r="A45" s="102"/>
      <c r="B45" s="62" t="s">
        <v>493</v>
      </c>
      <c r="C45" s="102"/>
      <c r="D45" s="46"/>
      <c r="E45" s="491">
        <v>31561351.901306078</v>
      </c>
      <c r="F45" s="491">
        <v>23095471.316802587</v>
      </c>
      <c r="G45" s="491">
        <v>16319925.06962282</v>
      </c>
      <c r="H45" s="491">
        <v>607370.86408927862</v>
      </c>
      <c r="I45" s="491">
        <v>820403.67497724772</v>
      </c>
      <c r="J45" s="491">
        <v>5347771.7081132354</v>
      </c>
      <c r="K45" s="491">
        <v>8465880.5845034849</v>
      </c>
      <c r="L45" s="491">
        <v>437652.17438420811</v>
      </c>
      <c r="M45" s="102"/>
      <c r="N45" s="62" t="s">
        <v>493</v>
      </c>
      <c r="O45" s="102"/>
      <c r="P45" s="46"/>
      <c r="Q45" s="480">
        <v>253448.24638753544</v>
      </c>
      <c r="R45" s="480">
        <v>8028228.4101192821</v>
      </c>
      <c r="S45" s="480">
        <v>7774780.163731752</v>
      </c>
      <c r="T45" s="480">
        <v>5748066.9082199251</v>
      </c>
      <c r="U45" s="480">
        <v>211545.47016427977</v>
      </c>
      <c r="V45" s="480">
        <v>326198.9498936889</v>
      </c>
      <c r="W45" s="480">
        <v>173240.03269981031</v>
      </c>
      <c r="X45" s="480">
        <v>152958.91719387847</v>
      </c>
      <c r="Y45" s="480">
        <v>180820.99390677529</v>
      </c>
      <c r="Z45" s="480">
        <v>1669789.8293606329</v>
      </c>
    </row>
    <row r="46" spans="1:26" ht="13.7" customHeight="1">
      <c r="A46" s="102"/>
      <c r="B46" s="62" t="s">
        <v>494</v>
      </c>
      <c r="C46" s="102"/>
      <c r="D46" s="46"/>
      <c r="E46" s="491">
        <v>69505953.788646117</v>
      </c>
      <c r="F46" s="491">
        <v>53642973.762077115</v>
      </c>
      <c r="G46" s="491">
        <v>39652877.306283474</v>
      </c>
      <c r="H46" s="491">
        <v>1730731.4875576484</v>
      </c>
      <c r="I46" s="491">
        <v>1293096.9845028033</v>
      </c>
      <c r="J46" s="491">
        <v>10966267.983733159</v>
      </c>
      <c r="K46" s="491">
        <v>15862980.02656905</v>
      </c>
      <c r="L46" s="491">
        <v>874949.06793111179</v>
      </c>
      <c r="M46" s="102"/>
      <c r="N46" s="62" t="s">
        <v>494</v>
      </c>
      <c r="O46" s="102"/>
      <c r="P46" s="46"/>
      <c r="Q46" s="480">
        <v>482784.141837648</v>
      </c>
      <c r="R46" s="480">
        <v>14988030.958637953</v>
      </c>
      <c r="S46" s="480">
        <v>14505246.816800294</v>
      </c>
      <c r="T46" s="480">
        <v>11642094.640963189</v>
      </c>
      <c r="U46" s="480">
        <v>607093.55561780464</v>
      </c>
      <c r="V46" s="480">
        <v>608264.10869165044</v>
      </c>
      <c r="W46" s="480">
        <v>271664.14352780004</v>
      </c>
      <c r="X46" s="480">
        <v>336599.96516385023</v>
      </c>
      <c r="Y46" s="480">
        <v>771042.90495703963</v>
      </c>
      <c r="Z46" s="480">
        <v>2418837.4164846959</v>
      </c>
    </row>
    <row r="47" spans="1:26" ht="13.7" customHeight="1">
      <c r="A47" s="102"/>
      <c r="B47" s="62" t="s">
        <v>495</v>
      </c>
      <c r="C47" s="102"/>
      <c r="D47" s="46"/>
      <c r="E47" s="491">
        <v>161801875.16087052</v>
      </c>
      <c r="F47" s="491">
        <v>124495818.33495596</v>
      </c>
      <c r="G47" s="491">
        <v>84981256.230231225</v>
      </c>
      <c r="H47" s="491">
        <v>7840819.864262538</v>
      </c>
      <c r="I47" s="491">
        <v>2324366.2100771577</v>
      </c>
      <c r="J47" s="491">
        <v>29349376.030385002</v>
      </c>
      <c r="K47" s="491">
        <v>37306056.825914614</v>
      </c>
      <c r="L47" s="491">
        <v>1715305.249006693</v>
      </c>
      <c r="M47" s="102"/>
      <c r="N47" s="62" t="s">
        <v>495</v>
      </c>
      <c r="O47" s="102"/>
      <c r="P47" s="46"/>
      <c r="Q47" s="480">
        <v>665360.66166710644</v>
      </c>
      <c r="R47" s="480">
        <v>35590751.57690794</v>
      </c>
      <c r="S47" s="480">
        <v>34925390.915240817</v>
      </c>
      <c r="T47" s="480">
        <v>26925956.45518123</v>
      </c>
      <c r="U47" s="480">
        <v>1585496.6804982382</v>
      </c>
      <c r="V47" s="480">
        <v>1490544.0645359263</v>
      </c>
      <c r="W47" s="480">
        <v>609798.51482275291</v>
      </c>
      <c r="X47" s="480">
        <v>880745.5497131733</v>
      </c>
      <c r="Y47" s="480">
        <v>2187912.1582712065</v>
      </c>
      <c r="Z47" s="480">
        <v>7111305.8732966417</v>
      </c>
    </row>
    <row r="48" spans="1:26" ht="13.7" customHeight="1">
      <c r="A48" s="102"/>
      <c r="B48" s="62" t="s">
        <v>496</v>
      </c>
      <c r="C48" s="102"/>
      <c r="D48" s="46"/>
      <c r="E48" s="491">
        <v>376605750.40505755</v>
      </c>
      <c r="F48" s="491">
        <v>298115309.64079362</v>
      </c>
      <c r="G48" s="491">
        <v>229694585.41467544</v>
      </c>
      <c r="H48" s="491">
        <v>6729036.1460342528</v>
      </c>
      <c r="I48" s="491">
        <v>3537394.1887756139</v>
      </c>
      <c r="J48" s="491">
        <v>58154293.891308293</v>
      </c>
      <c r="K48" s="491">
        <v>78490440.764264077</v>
      </c>
      <c r="L48" s="491">
        <v>2699801.3167253211</v>
      </c>
      <c r="M48" s="102"/>
      <c r="N48" s="62" t="s">
        <v>496</v>
      </c>
      <c r="O48" s="102"/>
      <c r="P48" s="46"/>
      <c r="Q48" s="480">
        <v>897359.05686317512</v>
      </c>
      <c r="R48" s="480">
        <v>75790639.447538763</v>
      </c>
      <c r="S48" s="480">
        <v>74893280.39067556</v>
      </c>
      <c r="T48" s="480">
        <v>49644956.723551713</v>
      </c>
      <c r="U48" s="480">
        <v>2717224.9554240089</v>
      </c>
      <c r="V48" s="480">
        <v>1860662.7095395538</v>
      </c>
      <c r="W48" s="480">
        <v>622430.52915728663</v>
      </c>
      <c r="X48" s="480">
        <v>1238232.1803822678</v>
      </c>
      <c r="Y48" s="480">
        <v>3872685.435244618</v>
      </c>
      <c r="Z48" s="480">
        <v>24543121.437404912</v>
      </c>
    </row>
    <row r="49" spans="1:26" ht="13.7" customHeight="1">
      <c r="A49" s="102"/>
      <c r="B49" s="62" t="s">
        <v>497</v>
      </c>
      <c r="C49" s="102"/>
      <c r="D49" s="46"/>
      <c r="E49" s="491">
        <v>680224390.44873285</v>
      </c>
      <c r="F49" s="491">
        <v>519065873.3691408</v>
      </c>
      <c r="G49" s="491">
        <v>359631098.37611055</v>
      </c>
      <c r="H49" s="491">
        <v>45936170.187412769</v>
      </c>
      <c r="I49" s="491">
        <v>8636590.7609787323</v>
      </c>
      <c r="J49" s="491">
        <v>104862014.04463874</v>
      </c>
      <c r="K49" s="491">
        <v>161158517.07959196</v>
      </c>
      <c r="L49" s="491">
        <v>7265576.6658395054</v>
      </c>
      <c r="M49" s="102"/>
      <c r="N49" s="62" t="s">
        <v>497</v>
      </c>
      <c r="O49" s="102"/>
      <c r="P49" s="46"/>
      <c r="Q49" s="480">
        <v>3136973.1231453116</v>
      </c>
      <c r="R49" s="480">
        <v>153892940.41375244</v>
      </c>
      <c r="S49" s="480">
        <v>150755967.29060715</v>
      </c>
      <c r="T49" s="480">
        <v>103717050.28304774</v>
      </c>
      <c r="U49" s="480">
        <v>8690566.4988344368</v>
      </c>
      <c r="V49" s="480">
        <v>315335.80535611406</v>
      </c>
      <c r="W49" s="480">
        <v>-3828590.9474484641</v>
      </c>
      <c r="X49" s="480">
        <v>4143926.7528045787</v>
      </c>
      <c r="Y49" s="480">
        <v>15160228.76322785</v>
      </c>
      <c r="Z49" s="480">
        <v>53193243.466596715</v>
      </c>
    </row>
    <row r="50" spans="1:26" ht="13.7" customHeight="1">
      <c r="A50" s="102"/>
      <c r="B50" s="62" t="s">
        <v>498</v>
      </c>
      <c r="C50" s="102"/>
      <c r="D50" s="46"/>
      <c r="E50" s="491">
        <v>1770327156.1333334</v>
      </c>
      <c r="F50" s="491">
        <v>1396164738.6666667</v>
      </c>
      <c r="G50" s="491">
        <v>978412720.51111114</v>
      </c>
      <c r="H50" s="491">
        <v>84267318.555555552</v>
      </c>
      <c r="I50" s="491">
        <v>15895338.133333333</v>
      </c>
      <c r="J50" s="491">
        <v>317589361.46666664</v>
      </c>
      <c r="K50" s="491">
        <v>374162417.46666664</v>
      </c>
      <c r="L50" s="491">
        <v>15415923.199999999</v>
      </c>
      <c r="M50" s="102"/>
      <c r="N50" s="62" t="s">
        <v>498</v>
      </c>
      <c r="O50" s="102"/>
      <c r="P50" s="46"/>
      <c r="Q50" s="480">
        <v>4487862.5777777778</v>
      </c>
      <c r="R50" s="480">
        <v>358746494.26666665</v>
      </c>
      <c r="S50" s="480">
        <v>354258631.68888891</v>
      </c>
      <c r="T50" s="480">
        <v>232197958.17777777</v>
      </c>
      <c r="U50" s="480">
        <v>16619805.222222222</v>
      </c>
      <c r="V50" s="480">
        <v>8554264.0888888892</v>
      </c>
      <c r="W50" s="480">
        <v>2878725.5777777778</v>
      </c>
      <c r="X50" s="480">
        <v>5675538.5111111114</v>
      </c>
      <c r="Y50" s="480">
        <v>40241633.93333333</v>
      </c>
      <c r="Z50" s="480">
        <v>137128238.13333333</v>
      </c>
    </row>
    <row r="51" spans="1:26" ht="13.7" customHeight="1">
      <c r="A51" s="102"/>
      <c r="B51" s="62" t="s">
        <v>435</v>
      </c>
      <c r="C51" s="102"/>
      <c r="D51" s="46"/>
      <c r="E51" s="491">
        <v>5965841704</v>
      </c>
      <c r="F51" s="491">
        <v>4856577967.0666666</v>
      </c>
      <c r="G51" s="491">
        <v>3228566216.8000002</v>
      </c>
      <c r="H51" s="491">
        <v>408264656.39999998</v>
      </c>
      <c r="I51" s="491">
        <v>35968350.666666664</v>
      </c>
      <c r="J51" s="491">
        <v>1183778743.2</v>
      </c>
      <c r="K51" s="491">
        <v>1109263736.9333334</v>
      </c>
      <c r="L51" s="491">
        <v>43447968.733333334</v>
      </c>
      <c r="M51" s="102"/>
      <c r="N51" s="62" t="s">
        <v>435</v>
      </c>
      <c r="O51" s="102"/>
      <c r="P51" s="46"/>
      <c r="Q51" s="480">
        <v>31300942.800000001</v>
      </c>
      <c r="R51" s="480">
        <v>1065815768.2</v>
      </c>
      <c r="S51" s="480">
        <v>1034514825.4</v>
      </c>
      <c r="T51" s="480">
        <v>710895736.5333333</v>
      </c>
      <c r="U51" s="480">
        <v>274183544.60000002</v>
      </c>
      <c r="V51" s="480">
        <v>-5085936.8</v>
      </c>
      <c r="W51" s="480">
        <v>-4756948.8666666662</v>
      </c>
      <c r="X51" s="480">
        <v>-328987.93333333335</v>
      </c>
      <c r="Y51" s="480">
        <v>295277208.46666664</v>
      </c>
      <c r="Z51" s="480">
        <v>349798689.53333336</v>
      </c>
    </row>
    <row r="52" spans="1:26" ht="13.7" customHeight="1">
      <c r="A52" s="1045" t="s">
        <v>22</v>
      </c>
      <c r="B52" s="1045"/>
      <c r="C52" s="1045"/>
      <c r="D52" s="2"/>
      <c r="E52" s="491"/>
      <c r="F52" s="491"/>
      <c r="G52" s="491"/>
      <c r="H52" s="491"/>
      <c r="I52" s="491"/>
      <c r="J52" s="491"/>
      <c r="K52" s="491"/>
      <c r="L52" s="491"/>
      <c r="M52" s="1045" t="s">
        <v>22</v>
      </c>
      <c r="N52" s="1045"/>
      <c r="O52" s="1045"/>
      <c r="P52" s="2"/>
      <c r="Q52" s="480"/>
      <c r="R52" s="480"/>
      <c r="S52" s="480"/>
      <c r="T52" s="480"/>
      <c r="U52" s="480"/>
      <c r="V52" s="480"/>
      <c r="W52" s="480"/>
      <c r="X52" s="480"/>
      <c r="Y52" s="480"/>
      <c r="Z52" s="480"/>
    </row>
    <row r="53" spans="1:26" ht="13.7" customHeight="1">
      <c r="A53" s="44"/>
      <c r="B53" s="62" t="s">
        <v>490</v>
      </c>
      <c r="C53" s="44"/>
      <c r="D53" s="231"/>
      <c r="E53" s="491">
        <v>4048992.2132513272</v>
      </c>
      <c r="F53" s="491">
        <v>3159044.1851011589</v>
      </c>
      <c r="G53" s="491">
        <v>2173437.1784998979</v>
      </c>
      <c r="H53" s="491">
        <v>165802.97956594729</v>
      </c>
      <c r="I53" s="491">
        <v>199027.25640101917</v>
      </c>
      <c r="J53" s="491">
        <v>620776.77063429379</v>
      </c>
      <c r="K53" s="491">
        <v>889948.02815016906</v>
      </c>
      <c r="L53" s="491">
        <v>75457.442423940316</v>
      </c>
      <c r="M53" s="44"/>
      <c r="N53" s="62" t="s">
        <v>490</v>
      </c>
      <c r="O53" s="44"/>
      <c r="P53" s="231"/>
      <c r="Q53" s="480">
        <v>96443.228541506061</v>
      </c>
      <c r="R53" s="480">
        <v>814490.58572622889</v>
      </c>
      <c r="S53" s="480">
        <v>718047.35718472209</v>
      </c>
      <c r="T53" s="480">
        <v>553467.62150731939</v>
      </c>
      <c r="U53" s="480">
        <v>3483.2182464827019</v>
      </c>
      <c r="V53" s="480">
        <v>7484.5365976689118</v>
      </c>
      <c r="W53" s="480">
        <v>4704.6860175882775</v>
      </c>
      <c r="X53" s="480">
        <v>2779.8505800806279</v>
      </c>
      <c r="Y53" s="480">
        <v>792.38863306245878</v>
      </c>
      <c r="Z53" s="480">
        <v>154404.3694663145</v>
      </c>
    </row>
    <row r="54" spans="1:26" ht="13.7" customHeight="1">
      <c r="A54" s="6"/>
      <c r="B54" s="62" t="s">
        <v>491</v>
      </c>
      <c r="C54" s="6"/>
      <c r="D54" s="2"/>
      <c r="E54" s="491">
        <v>7711992.5809398014</v>
      </c>
      <c r="F54" s="491">
        <v>5992253.5095893601</v>
      </c>
      <c r="G54" s="491">
        <v>3992977.2525765994</v>
      </c>
      <c r="H54" s="491">
        <v>310265.3330135913</v>
      </c>
      <c r="I54" s="491">
        <v>293710.46914716921</v>
      </c>
      <c r="J54" s="491">
        <v>1395300.4548520001</v>
      </c>
      <c r="K54" s="491">
        <v>1719739.0713504467</v>
      </c>
      <c r="L54" s="491">
        <v>112167.62451616452</v>
      </c>
      <c r="M54" s="6"/>
      <c r="N54" s="62" t="s">
        <v>491</v>
      </c>
      <c r="O54" s="6"/>
      <c r="P54" s="2"/>
      <c r="Q54" s="480">
        <v>120727.16067972242</v>
      </c>
      <c r="R54" s="480">
        <v>1607571.4468342816</v>
      </c>
      <c r="S54" s="480">
        <v>1486844.2861545589</v>
      </c>
      <c r="T54" s="480">
        <v>906279.51481111359</v>
      </c>
      <c r="U54" s="480">
        <v>31977.414324839912</v>
      </c>
      <c r="V54" s="480">
        <v>25935.606443193716</v>
      </c>
      <c r="W54" s="480">
        <v>19866.965413707727</v>
      </c>
      <c r="X54" s="480">
        <v>6068.6410294859888</v>
      </c>
      <c r="Y54" s="480">
        <v>19111.580145370455</v>
      </c>
      <c r="Z54" s="480">
        <v>541763.33072078193</v>
      </c>
    </row>
    <row r="55" spans="1:26" ht="13.7" customHeight="1">
      <c r="A55" s="102"/>
      <c r="B55" s="62" t="s">
        <v>492</v>
      </c>
      <c r="C55" s="102"/>
      <c r="D55" s="46"/>
      <c r="E55" s="491">
        <v>11695841.834147455</v>
      </c>
      <c r="F55" s="491">
        <v>8881904.976051528</v>
      </c>
      <c r="G55" s="491">
        <v>5844870.360745348</v>
      </c>
      <c r="H55" s="491">
        <v>770716.42494418833</v>
      </c>
      <c r="I55" s="491">
        <v>371941.20342842932</v>
      </c>
      <c r="J55" s="491">
        <v>1894376.9869335627</v>
      </c>
      <c r="K55" s="491">
        <v>2813936.858095922</v>
      </c>
      <c r="L55" s="491">
        <v>161671.65007867181</v>
      </c>
      <c r="M55" s="102"/>
      <c r="N55" s="62" t="s">
        <v>492</v>
      </c>
      <c r="O55" s="102"/>
      <c r="P55" s="46"/>
      <c r="Q55" s="480">
        <v>122035.28276745774</v>
      </c>
      <c r="R55" s="480">
        <v>2652265.2080172505</v>
      </c>
      <c r="S55" s="480">
        <v>2530229.9252497931</v>
      </c>
      <c r="T55" s="480">
        <v>1805125.960049201</v>
      </c>
      <c r="U55" s="480">
        <v>12274.84062841911</v>
      </c>
      <c r="V55" s="480">
        <v>92743.158660511937</v>
      </c>
      <c r="W55" s="480">
        <v>62970.490856814751</v>
      </c>
      <c r="X55" s="480">
        <v>29772.667803697201</v>
      </c>
      <c r="Y55" s="480">
        <v>10490.485534772164</v>
      </c>
      <c r="Z55" s="480">
        <v>630576.45144643274</v>
      </c>
    </row>
    <row r="56" spans="1:26" ht="13.7" customHeight="1">
      <c r="A56" s="102"/>
      <c r="B56" s="62" t="s">
        <v>493</v>
      </c>
      <c r="C56" s="102"/>
      <c r="D56" s="46"/>
      <c r="E56" s="491">
        <v>21195642.286435682</v>
      </c>
      <c r="F56" s="491">
        <v>15342915.244411064</v>
      </c>
      <c r="G56" s="491">
        <v>11219069.26252391</v>
      </c>
      <c r="H56" s="491">
        <v>351907.1764029903</v>
      </c>
      <c r="I56" s="491">
        <v>443995.69371712895</v>
      </c>
      <c r="J56" s="491">
        <v>3327943.1117670233</v>
      </c>
      <c r="K56" s="491">
        <v>5852727.0420246311</v>
      </c>
      <c r="L56" s="491">
        <v>337487.66806604824</v>
      </c>
      <c r="M56" s="102"/>
      <c r="N56" s="62" t="s">
        <v>493</v>
      </c>
      <c r="O56" s="102"/>
      <c r="P56" s="46"/>
      <c r="Q56" s="480">
        <v>157163.62872545043</v>
      </c>
      <c r="R56" s="480">
        <v>5515239.3739585811</v>
      </c>
      <c r="S56" s="480">
        <v>5358075.7452331353</v>
      </c>
      <c r="T56" s="480">
        <v>3849405.0902639125</v>
      </c>
      <c r="U56" s="480">
        <v>98076.032628937377</v>
      </c>
      <c r="V56" s="480">
        <v>241861.65532640435</v>
      </c>
      <c r="W56" s="480">
        <v>132394.95639332553</v>
      </c>
      <c r="X56" s="480">
        <v>109466.69893307889</v>
      </c>
      <c r="Y56" s="480">
        <v>56080.961996647588</v>
      </c>
      <c r="Z56" s="480">
        <v>1224813.9290105226</v>
      </c>
    </row>
    <row r="57" spans="1:26" ht="13.7" customHeight="1">
      <c r="A57" s="102"/>
      <c r="B57" s="62" t="s">
        <v>494</v>
      </c>
      <c r="C57" s="102"/>
      <c r="D57" s="46"/>
      <c r="E57" s="491">
        <v>38023134.008495055</v>
      </c>
      <c r="F57" s="491">
        <v>29515786.546540499</v>
      </c>
      <c r="G57" s="491">
        <v>19985574.15036539</v>
      </c>
      <c r="H57" s="491">
        <v>2336812.4742975263</v>
      </c>
      <c r="I57" s="491">
        <v>742628.32393145969</v>
      </c>
      <c r="J57" s="491">
        <v>6450771.5979461214</v>
      </c>
      <c r="K57" s="491">
        <v>8507347.4619545434</v>
      </c>
      <c r="L57" s="491">
        <v>510368.97026190726</v>
      </c>
      <c r="M57" s="102"/>
      <c r="N57" s="62" t="s">
        <v>494</v>
      </c>
      <c r="O57" s="102"/>
      <c r="P57" s="46"/>
      <c r="Q57" s="480">
        <v>223454.07845303809</v>
      </c>
      <c r="R57" s="480">
        <v>7996978.4916926417</v>
      </c>
      <c r="S57" s="480">
        <v>7773524.4132395899</v>
      </c>
      <c r="T57" s="480">
        <v>6734639.2173754768</v>
      </c>
      <c r="U57" s="480">
        <v>232986.21324459329</v>
      </c>
      <c r="V57" s="480">
        <v>381370.47362043039</v>
      </c>
      <c r="W57" s="480">
        <v>225895.34585599939</v>
      </c>
      <c r="X57" s="480">
        <v>155475.12776443121</v>
      </c>
      <c r="Y57" s="480">
        <v>218040.99188804545</v>
      </c>
      <c r="Z57" s="480">
        <v>642569.50088714552</v>
      </c>
    </row>
    <row r="58" spans="1:26" ht="13.7" customHeight="1">
      <c r="A58" s="102"/>
      <c r="B58" s="62" t="s">
        <v>495</v>
      </c>
      <c r="C58" s="102"/>
      <c r="D58" s="46"/>
      <c r="E58" s="491">
        <v>74067083.882277772</v>
      </c>
      <c r="F58" s="491">
        <v>58282966.192222595</v>
      </c>
      <c r="G58" s="491">
        <v>42132499.512079522</v>
      </c>
      <c r="H58" s="491">
        <v>2883802.5155603485</v>
      </c>
      <c r="I58" s="491">
        <v>1164191.0683946756</v>
      </c>
      <c r="J58" s="491">
        <v>12102473.096188018</v>
      </c>
      <c r="K58" s="491">
        <v>15784117.690055238</v>
      </c>
      <c r="L58" s="491">
        <v>1031325.6912524269</v>
      </c>
      <c r="M58" s="102"/>
      <c r="N58" s="62" t="s">
        <v>495</v>
      </c>
      <c r="O58" s="102"/>
      <c r="P58" s="46"/>
      <c r="Q58" s="480">
        <v>419922.10435821733</v>
      </c>
      <c r="R58" s="480">
        <v>14752791.998802809</v>
      </c>
      <c r="S58" s="480">
        <v>14332869.89444459</v>
      </c>
      <c r="T58" s="480">
        <v>11856239.967523471</v>
      </c>
      <c r="U58" s="480">
        <v>721745.91417144483</v>
      </c>
      <c r="V58" s="480">
        <v>714147.19756874361</v>
      </c>
      <c r="W58" s="480">
        <v>319107.15274409292</v>
      </c>
      <c r="X58" s="480">
        <v>395040.04482465133</v>
      </c>
      <c r="Y58" s="480">
        <v>635356.61211747269</v>
      </c>
      <c r="Z58" s="480">
        <v>1676093.4272984234</v>
      </c>
    </row>
    <row r="59" spans="1:26" ht="13.7" customHeight="1">
      <c r="A59" s="102"/>
      <c r="B59" s="62" t="s">
        <v>496</v>
      </c>
      <c r="C59" s="102"/>
      <c r="D59" s="46"/>
      <c r="E59" s="491">
        <v>132126351.96090829</v>
      </c>
      <c r="F59" s="491">
        <v>103785898.17865026</v>
      </c>
      <c r="G59" s="491">
        <v>70501926.235090226</v>
      </c>
      <c r="H59" s="491">
        <v>10534741.384391056</v>
      </c>
      <c r="I59" s="491">
        <v>2131517.7093849652</v>
      </c>
      <c r="J59" s="491">
        <v>20617712.849784009</v>
      </c>
      <c r="K59" s="491">
        <v>28340453.782258019</v>
      </c>
      <c r="L59" s="491">
        <v>1266467.6864450315</v>
      </c>
      <c r="M59" s="102"/>
      <c r="N59" s="62" t="s">
        <v>496</v>
      </c>
      <c r="O59" s="102"/>
      <c r="P59" s="46"/>
      <c r="Q59" s="480">
        <v>742366.68119082216</v>
      </c>
      <c r="R59" s="480">
        <v>27073986.09581298</v>
      </c>
      <c r="S59" s="480">
        <v>26331619.414622147</v>
      </c>
      <c r="T59" s="480">
        <v>20605767.477464326</v>
      </c>
      <c r="U59" s="480">
        <v>1319763.2203194713</v>
      </c>
      <c r="V59" s="480">
        <v>764150.86702261539</v>
      </c>
      <c r="W59" s="480">
        <v>409796.7308887181</v>
      </c>
      <c r="X59" s="480">
        <v>354354.13613389706</v>
      </c>
      <c r="Y59" s="480">
        <v>1528863.168261193</v>
      </c>
      <c r="Z59" s="480">
        <v>5170801.0180769451</v>
      </c>
    </row>
    <row r="60" spans="1:26" ht="13.7" customHeight="1">
      <c r="A60" s="102"/>
      <c r="B60" s="62" t="s">
        <v>497</v>
      </c>
      <c r="C60" s="102"/>
      <c r="D60" s="46"/>
      <c r="E60" s="491">
        <v>217145933.30910945</v>
      </c>
      <c r="F60" s="491">
        <v>167611011.19185892</v>
      </c>
      <c r="G60" s="491">
        <v>124840967.96516384</v>
      </c>
      <c r="H60" s="491">
        <v>10010182.614767633</v>
      </c>
      <c r="I60" s="491">
        <v>1758828.2386657197</v>
      </c>
      <c r="J60" s="491">
        <v>31001032.373261675</v>
      </c>
      <c r="K60" s="491">
        <v>49534922.117250495</v>
      </c>
      <c r="L60" s="491">
        <v>1921303.9478708862</v>
      </c>
      <c r="M60" s="102"/>
      <c r="N60" s="62" t="s">
        <v>497</v>
      </c>
      <c r="O60" s="102"/>
      <c r="P60" s="46"/>
      <c r="Q60" s="480">
        <v>774418.41075373499</v>
      </c>
      <c r="R60" s="480">
        <v>47613618.169379592</v>
      </c>
      <c r="S60" s="480">
        <v>46839199.758625858</v>
      </c>
      <c r="T60" s="480">
        <v>34937761.590315506</v>
      </c>
      <c r="U60" s="480">
        <v>1454998.2883966251</v>
      </c>
      <c r="V60" s="480">
        <v>1630443.2923239081</v>
      </c>
      <c r="W60" s="480">
        <v>477677.17283866089</v>
      </c>
      <c r="X60" s="480">
        <v>1152766.1194852472</v>
      </c>
      <c r="Y60" s="480">
        <v>2942947.9720431156</v>
      </c>
      <c r="Z60" s="480">
        <v>11758944.559632948</v>
      </c>
    </row>
    <row r="61" spans="1:26" ht="13.7" customHeight="1">
      <c r="A61" s="102"/>
      <c r="B61" s="62" t="s">
        <v>498</v>
      </c>
      <c r="C61" s="102"/>
      <c r="D61" s="46"/>
      <c r="E61" s="491">
        <v>360889655.04742801</v>
      </c>
      <c r="F61" s="491">
        <v>282396586.72328961</v>
      </c>
      <c r="G61" s="491">
        <v>182204701.69865838</v>
      </c>
      <c r="H61" s="491">
        <v>10762526.081731465</v>
      </c>
      <c r="I61" s="491">
        <v>4886673.8468519496</v>
      </c>
      <c r="J61" s="491">
        <v>84542685.096047729</v>
      </c>
      <c r="K61" s="491">
        <v>78493068.324138448</v>
      </c>
      <c r="L61" s="491">
        <v>2878386.9450904257</v>
      </c>
      <c r="M61" s="102"/>
      <c r="N61" s="62" t="s">
        <v>498</v>
      </c>
      <c r="O61" s="102"/>
      <c r="P61" s="46"/>
      <c r="Q61" s="480">
        <v>1278843.7567667554</v>
      </c>
      <c r="R61" s="480">
        <v>75614681.379048049</v>
      </c>
      <c r="S61" s="480">
        <v>74335837.622281283</v>
      </c>
      <c r="T61" s="480">
        <v>61242085.945885167</v>
      </c>
      <c r="U61" s="480">
        <v>6449178.6825987501</v>
      </c>
      <c r="V61" s="480">
        <v>2921337.9610724482</v>
      </c>
      <c r="W61" s="480">
        <v>781392.0803838647</v>
      </c>
      <c r="X61" s="480">
        <v>2139945.880688583</v>
      </c>
      <c r="Y61" s="480">
        <v>9932685.380323058</v>
      </c>
      <c r="Z61" s="480">
        <v>13655920.413047971</v>
      </c>
    </row>
    <row r="62" spans="1:26" ht="13.7" customHeight="1" thickBot="1">
      <c r="A62" s="104"/>
      <c r="B62" s="63" t="s">
        <v>435</v>
      </c>
      <c r="C62" s="104"/>
      <c r="D62" s="232"/>
      <c r="E62" s="504">
        <v>1746263342.0227849</v>
      </c>
      <c r="F62" s="504">
        <v>1369786869.3054175</v>
      </c>
      <c r="G62" s="504">
        <v>984773351.5075444</v>
      </c>
      <c r="H62" s="504">
        <v>61765115.578936711</v>
      </c>
      <c r="I62" s="504">
        <v>14693930.907341773</v>
      </c>
      <c r="J62" s="504">
        <v>308554471.31159496</v>
      </c>
      <c r="K62" s="504">
        <v>376476472.71736711</v>
      </c>
      <c r="L62" s="504">
        <v>17497396.890227851</v>
      </c>
      <c r="M62" s="104"/>
      <c r="N62" s="63" t="s">
        <v>435</v>
      </c>
      <c r="O62" s="104"/>
      <c r="P62" s="232"/>
      <c r="Q62" s="488">
        <v>7872469.2665316453</v>
      </c>
      <c r="R62" s="488">
        <v>358979075.82713926</v>
      </c>
      <c r="S62" s="488">
        <v>351106606.56060761</v>
      </c>
      <c r="T62" s="488">
        <v>238226032.39443037</v>
      </c>
      <c r="U62" s="488">
        <v>53217662.244860753</v>
      </c>
      <c r="V62" s="488">
        <v>2342714.0297721522</v>
      </c>
      <c r="W62" s="488">
        <v>-3167523.3198987343</v>
      </c>
      <c r="X62" s="488">
        <v>5510237.3496708861</v>
      </c>
      <c r="Y62" s="488">
        <v>73432860.767696217</v>
      </c>
      <c r="Z62" s="488">
        <v>130753058.65924051</v>
      </c>
    </row>
    <row r="63" spans="1:26" ht="13.7" customHeight="1"/>
  </sheetData>
  <mergeCells count="64">
    <mergeCell ref="M8:O8"/>
    <mergeCell ref="F4:F5"/>
    <mergeCell ref="G4:G5"/>
    <mergeCell ref="A3:C5"/>
    <mergeCell ref="J4:J5"/>
    <mergeCell ref="V4:V5"/>
    <mergeCell ref="U3:U5"/>
    <mergeCell ref="T3:T5"/>
    <mergeCell ref="I4:I5"/>
    <mergeCell ref="M3:O5"/>
    <mergeCell ref="A21:C21"/>
    <mergeCell ref="M21:O21"/>
    <mergeCell ref="A20:C20"/>
    <mergeCell ref="M18:O18"/>
    <mergeCell ref="M20:O20"/>
    <mergeCell ref="M19:O19"/>
    <mergeCell ref="A16:C16"/>
    <mergeCell ref="A15:C15"/>
    <mergeCell ref="Z3:Z5"/>
    <mergeCell ref="W4:W5"/>
    <mergeCell ref="Y3:Y5"/>
    <mergeCell ref="E3:E5"/>
    <mergeCell ref="A10:C10"/>
    <mergeCell ref="M9:O9"/>
    <mergeCell ref="A7:C7"/>
    <mergeCell ref="Q3:Q5"/>
    <mergeCell ref="M10:O10"/>
    <mergeCell ref="A8:C8"/>
    <mergeCell ref="A13:C13"/>
    <mergeCell ref="A12:C12"/>
    <mergeCell ref="X4:X5"/>
    <mergeCell ref="S4:S5"/>
    <mergeCell ref="A9:C9"/>
    <mergeCell ref="H4:H5"/>
    <mergeCell ref="M52:O52"/>
    <mergeCell ref="A6:C6"/>
    <mergeCell ref="M23:O23"/>
    <mergeCell ref="A23:C23"/>
    <mergeCell ref="A52:C52"/>
    <mergeCell ref="A30:C30"/>
    <mergeCell ref="A41:C41"/>
    <mergeCell ref="M16:O16"/>
    <mergeCell ref="A14:C14"/>
    <mergeCell ref="A11:C11"/>
    <mergeCell ref="M41:O41"/>
    <mergeCell ref="M15:O15"/>
    <mergeCell ref="M17:O17"/>
    <mergeCell ref="M30:O30"/>
    <mergeCell ref="A22:C22"/>
    <mergeCell ref="M22:O22"/>
    <mergeCell ref="A19:C19"/>
    <mergeCell ref="T1:X1"/>
    <mergeCell ref="H1:J1"/>
    <mergeCell ref="A18:C18"/>
    <mergeCell ref="L3:L5"/>
    <mergeCell ref="K3:K5"/>
    <mergeCell ref="A17:C17"/>
    <mergeCell ref="R4:R5"/>
    <mergeCell ref="M6:O6"/>
    <mergeCell ref="M14:O14"/>
    <mergeCell ref="M12:O12"/>
    <mergeCell ref="M7:O7"/>
    <mergeCell ref="M11:O11"/>
    <mergeCell ref="M13:O13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3" manualBreakCount="3">
    <brk id="7" max="1048575" man="1"/>
    <brk id="12" max="1048575" man="1"/>
    <brk id="19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AG87"/>
  <sheetViews>
    <sheetView view="pageBreakPreview" topLeftCell="A55" zoomScaleNormal="50" workbookViewId="0">
      <selection activeCell="A33" sqref="A33:C33"/>
    </sheetView>
  </sheetViews>
  <sheetFormatPr defaultRowHeight="15.75"/>
  <cols>
    <col min="1" max="1" width="2.28515625" style="37" customWidth="1"/>
    <col min="2" max="2" width="15.7109375" style="37" customWidth="1"/>
    <col min="3" max="3" width="2.28515625" style="37" customWidth="1"/>
    <col min="4" max="4" width="1.7109375" style="38" customWidth="1"/>
    <col min="5" max="5" width="14.28515625" style="48" customWidth="1"/>
    <col min="6" max="6" width="14.28515625" style="703" customWidth="1"/>
    <col min="7" max="7" width="14.28515625" style="48" customWidth="1"/>
    <col min="8" max="8" width="14.28515625" style="703" customWidth="1"/>
    <col min="9" max="9" width="13.7109375" style="48" customWidth="1"/>
    <col min="10" max="15" width="13.140625" style="48" customWidth="1"/>
    <col min="16" max="16" width="13.140625" style="49" customWidth="1"/>
    <col min="17" max="16384" width="9.140625" style="48"/>
  </cols>
  <sheetData>
    <row r="1" spans="1:23" s="24" customFormat="1" ht="35.1" customHeight="1">
      <c r="A1" s="108"/>
      <c r="B1" s="108"/>
      <c r="C1" s="108"/>
      <c r="D1" s="108"/>
      <c r="E1" s="108"/>
      <c r="F1" s="108"/>
      <c r="G1" s="108"/>
      <c r="H1" s="108"/>
      <c r="I1" s="108" t="s">
        <v>608</v>
      </c>
      <c r="J1" s="107" t="s">
        <v>313</v>
      </c>
      <c r="K1" s="107"/>
      <c r="L1" s="107"/>
      <c r="M1" s="107"/>
      <c r="N1" s="107"/>
      <c r="O1" s="107"/>
      <c r="P1" s="107"/>
    </row>
    <row r="2" spans="1:23" ht="12.95" customHeight="1" thickBot="1">
      <c r="A2" s="51"/>
      <c r="B2" s="652"/>
      <c r="C2" s="652"/>
      <c r="D2" s="672"/>
      <c r="E2" s="51"/>
      <c r="F2" s="685"/>
      <c r="G2" s="51"/>
      <c r="H2" s="685"/>
      <c r="I2" s="51"/>
      <c r="J2" s="51"/>
      <c r="K2" s="51"/>
      <c r="P2" s="28" t="s">
        <v>90</v>
      </c>
    </row>
    <row r="3" spans="1:23" ht="13.5" customHeight="1">
      <c r="A3" s="1242" t="s">
        <v>25</v>
      </c>
      <c r="B3" s="1242"/>
      <c r="C3" s="1242"/>
      <c r="D3" s="30"/>
      <c r="E3" s="1084" t="s">
        <v>80</v>
      </c>
      <c r="F3" s="1261"/>
      <c r="G3" s="1084" t="s">
        <v>188</v>
      </c>
      <c r="H3" s="1085"/>
      <c r="I3" s="1263" t="s">
        <v>487</v>
      </c>
      <c r="J3" s="1259" t="s">
        <v>488</v>
      </c>
      <c r="K3" s="1084" t="s">
        <v>190</v>
      </c>
      <c r="L3" s="1085"/>
      <c r="M3" s="1084" t="s">
        <v>191</v>
      </c>
      <c r="N3" s="1085"/>
      <c r="O3" s="1084" t="s">
        <v>415</v>
      </c>
      <c r="P3" s="1090"/>
      <c r="U3" s="675"/>
    </row>
    <row r="4" spans="1:23" ht="24.95" customHeight="1">
      <c r="A4" s="1243"/>
      <c r="B4" s="1243"/>
      <c r="C4" s="1243"/>
      <c r="D4" s="30"/>
      <c r="E4" s="1245"/>
      <c r="F4" s="1262"/>
      <c r="G4" s="1086"/>
      <c r="H4" s="1087"/>
      <c r="I4" s="1264"/>
      <c r="J4" s="1260"/>
      <c r="K4" s="1086"/>
      <c r="L4" s="1087"/>
      <c r="M4" s="1086"/>
      <c r="N4" s="1087"/>
      <c r="O4" s="1086"/>
      <c r="P4" s="1091"/>
    </row>
    <row r="5" spans="1:23" ht="27.95" customHeight="1">
      <c r="A5" s="1244"/>
      <c r="B5" s="1244"/>
      <c r="C5" s="1244"/>
      <c r="D5" s="31"/>
      <c r="E5" s="428"/>
      <c r="F5" s="429" t="s">
        <v>192</v>
      </c>
      <c r="G5" s="428"/>
      <c r="H5" s="429" t="s">
        <v>192</v>
      </c>
      <c r="I5" s="428"/>
      <c r="J5" s="429" t="s">
        <v>192</v>
      </c>
      <c r="K5" s="428"/>
      <c r="L5" s="429" t="s">
        <v>192</v>
      </c>
      <c r="M5" s="428"/>
      <c r="N5" s="430" t="s">
        <v>192</v>
      </c>
      <c r="O5" s="428"/>
      <c r="P5" s="430" t="s">
        <v>192</v>
      </c>
    </row>
    <row r="6" spans="1:23" s="33" customFormat="1" ht="24" hidden="1" customHeight="1">
      <c r="A6" s="1239" t="s">
        <v>214</v>
      </c>
      <c r="B6" s="1239"/>
      <c r="C6" s="1239"/>
      <c r="D6" s="32"/>
      <c r="E6" s="57">
        <v>32198687</v>
      </c>
      <c r="F6" s="686">
        <v>100</v>
      </c>
      <c r="G6" s="58">
        <v>8297188</v>
      </c>
      <c r="H6" s="686">
        <f t="shared" ref="H6:H11" si="0">G6/$E6*100</f>
        <v>25.768715351653938</v>
      </c>
      <c r="I6" s="58">
        <v>5919204</v>
      </c>
      <c r="J6" s="686">
        <f t="shared" ref="J6:J11" si="1">I6/$E6*100</f>
        <v>18.383370725644806</v>
      </c>
      <c r="K6" s="58">
        <v>12427306</v>
      </c>
      <c r="L6" s="686">
        <f t="shared" ref="L6:L11" si="2">K6/$E6*100</f>
        <v>38.595691805693818</v>
      </c>
      <c r="M6" s="668" t="s">
        <v>16</v>
      </c>
      <c r="N6" s="687" t="s">
        <v>16</v>
      </c>
      <c r="O6" s="59">
        <v>5554989</v>
      </c>
      <c r="P6" s="686">
        <f t="shared" ref="P6:P17" si="3">O6/$E6*100</f>
        <v>17.252222117007442</v>
      </c>
    </row>
    <row r="7" spans="1:23" s="33" customFormat="1" ht="24" hidden="1" customHeight="1">
      <c r="A7" s="1238" t="s">
        <v>215</v>
      </c>
      <c r="B7" s="1238"/>
      <c r="C7" s="1238"/>
      <c r="D7" s="32"/>
      <c r="E7" s="60">
        <v>28100746</v>
      </c>
      <c r="F7" s="688">
        <v>100</v>
      </c>
      <c r="G7" s="59">
        <v>5330947</v>
      </c>
      <c r="H7" s="688">
        <f t="shared" si="0"/>
        <v>18.970837998393353</v>
      </c>
      <c r="I7" s="59">
        <v>5986121</v>
      </c>
      <c r="J7" s="688">
        <f t="shared" si="1"/>
        <v>21.30235617232368</v>
      </c>
      <c r="K7" s="59">
        <v>11435730</v>
      </c>
      <c r="L7" s="688">
        <f t="shared" si="2"/>
        <v>40.695467657691367</v>
      </c>
      <c r="M7" s="657" t="s">
        <v>16</v>
      </c>
      <c r="N7" s="689" t="s">
        <v>16</v>
      </c>
      <c r="O7" s="59">
        <v>5347949</v>
      </c>
      <c r="P7" s="688">
        <f t="shared" si="3"/>
        <v>19.031341730215985</v>
      </c>
    </row>
    <row r="8" spans="1:23" s="33" customFormat="1" ht="24" hidden="1" customHeight="1">
      <c r="A8" s="1238" t="s">
        <v>216</v>
      </c>
      <c r="B8" s="1238"/>
      <c r="C8" s="1238"/>
      <c r="D8" s="32"/>
      <c r="E8" s="60">
        <v>35086996.896078318</v>
      </c>
      <c r="F8" s="688">
        <v>100</v>
      </c>
      <c r="G8" s="59">
        <v>7707378.2009192379</v>
      </c>
      <c r="H8" s="688">
        <f t="shared" si="0"/>
        <v>21.966480128656134</v>
      </c>
      <c r="I8" s="59">
        <v>8170539.0676296782</v>
      </c>
      <c r="J8" s="688">
        <f t="shared" si="1"/>
        <v>23.28651577628435</v>
      </c>
      <c r="K8" s="59">
        <v>16834105.175192505</v>
      </c>
      <c r="L8" s="688">
        <f t="shared" si="2"/>
        <v>47.978187546378628</v>
      </c>
      <c r="M8" s="657" t="s">
        <v>16</v>
      </c>
      <c r="N8" s="689" t="s">
        <v>16</v>
      </c>
      <c r="O8" s="59">
        <v>2374974.4523368948</v>
      </c>
      <c r="P8" s="688">
        <f t="shared" si="3"/>
        <v>6.7688165486808769</v>
      </c>
    </row>
    <row r="9" spans="1:23" s="33" customFormat="1" ht="19.5" hidden="1" customHeight="1">
      <c r="A9" s="1238" t="s">
        <v>217</v>
      </c>
      <c r="B9" s="1238"/>
      <c r="C9" s="1238"/>
      <c r="D9" s="32"/>
      <c r="E9" s="60">
        <v>21665551.311437823</v>
      </c>
      <c r="F9" s="688">
        <v>100</v>
      </c>
      <c r="G9" s="59">
        <v>3219079.0328189093</v>
      </c>
      <c r="H9" s="688">
        <f t="shared" si="0"/>
        <v>14.858052705630765</v>
      </c>
      <c r="I9" s="59">
        <v>3103887.2689146963</v>
      </c>
      <c r="J9" s="688">
        <f t="shared" si="1"/>
        <v>14.326371040814786</v>
      </c>
      <c r="K9" s="59">
        <v>10776715.824428687</v>
      </c>
      <c r="L9" s="688">
        <f t="shared" si="2"/>
        <v>49.741248997155083</v>
      </c>
      <c r="M9" s="185" t="s">
        <v>17</v>
      </c>
      <c r="N9" s="185" t="s">
        <v>17</v>
      </c>
      <c r="O9" s="59">
        <v>4565869.1852755612</v>
      </c>
      <c r="P9" s="688">
        <f t="shared" si="3"/>
        <v>21.074327256399503</v>
      </c>
    </row>
    <row r="10" spans="1:23" s="33" customFormat="1" ht="19.5" hidden="1" customHeight="1">
      <c r="A10" s="1238" t="s">
        <v>218</v>
      </c>
      <c r="B10" s="1238"/>
      <c r="C10" s="1238"/>
      <c r="D10" s="32"/>
      <c r="E10" s="60">
        <v>23363332.619412925</v>
      </c>
      <c r="F10" s="688">
        <v>100</v>
      </c>
      <c r="G10" s="59">
        <v>3922537.7750137374</v>
      </c>
      <c r="H10" s="688">
        <f t="shared" si="0"/>
        <v>16.789290461731667</v>
      </c>
      <c r="I10" s="59">
        <v>3889845.125342906</v>
      </c>
      <c r="J10" s="688">
        <f t="shared" si="1"/>
        <v>16.649359013580018</v>
      </c>
      <c r="K10" s="59">
        <v>10510168.08400299</v>
      </c>
      <c r="L10" s="688">
        <f t="shared" si="2"/>
        <v>44.985740070617929</v>
      </c>
      <c r="M10" s="59">
        <v>679800.57929895772</v>
      </c>
      <c r="N10" s="688">
        <f>M10/$E10*100</f>
        <v>2.9096901130196717</v>
      </c>
      <c r="O10" s="59">
        <v>4360981.0557542937</v>
      </c>
      <c r="P10" s="688">
        <f t="shared" si="3"/>
        <v>18.665920341050544</v>
      </c>
    </row>
    <row r="11" spans="1:23" s="658" customFormat="1" ht="19.5" hidden="1" customHeight="1">
      <c r="A11" s="1196" t="s">
        <v>219</v>
      </c>
      <c r="B11" s="1196"/>
      <c r="C11" s="1196"/>
      <c r="D11" s="22"/>
      <c r="E11" s="183">
        <v>33505537.74453152</v>
      </c>
      <c r="F11" s="690">
        <v>100</v>
      </c>
      <c r="G11" s="183">
        <v>7773856.3402123302</v>
      </c>
      <c r="H11" s="690">
        <f t="shared" si="0"/>
        <v>23.201705937344972</v>
      </c>
      <c r="I11" s="183">
        <v>4908066.0315940725</v>
      </c>
      <c r="J11" s="690">
        <f t="shared" si="1"/>
        <v>14.648521892161314</v>
      </c>
      <c r="K11" s="183">
        <v>13707536.385727454</v>
      </c>
      <c r="L11" s="690">
        <f t="shared" si="2"/>
        <v>40.911256193656158</v>
      </c>
      <c r="M11" s="183">
        <v>982934.12707634305</v>
      </c>
      <c r="N11" s="690">
        <f>M11/$E11*100</f>
        <v>2.9336467737688197</v>
      </c>
      <c r="O11" s="183">
        <v>6133144.8599213213</v>
      </c>
      <c r="P11" s="690">
        <f t="shared" si="3"/>
        <v>18.304869203068737</v>
      </c>
    </row>
    <row r="12" spans="1:23" s="658" customFormat="1" ht="19.5" hidden="1" customHeight="1">
      <c r="A12" s="105"/>
      <c r="B12" s="105"/>
      <c r="C12" s="105"/>
      <c r="D12" s="22"/>
      <c r="E12" s="183"/>
      <c r="F12" s="690"/>
      <c r="G12" s="183"/>
      <c r="H12" s="690"/>
      <c r="I12" s="183"/>
      <c r="J12" s="690"/>
      <c r="K12" s="183"/>
      <c r="L12" s="690"/>
      <c r="M12" s="183"/>
      <c r="N12" s="690"/>
      <c r="O12" s="183"/>
      <c r="P12" s="690"/>
    </row>
    <row r="13" spans="1:23" s="33" customFormat="1" ht="19.5" hidden="1" customHeight="1">
      <c r="A13" s="1238" t="s">
        <v>220</v>
      </c>
      <c r="B13" s="1238"/>
      <c r="C13" s="1238"/>
      <c r="D13" s="32"/>
      <c r="E13" s="50">
        <v>41648427.2220985</v>
      </c>
      <c r="F13" s="688">
        <v>100</v>
      </c>
      <c r="G13" s="50">
        <v>11685922.374203442</v>
      </c>
      <c r="H13" s="688">
        <f>G13/$E13*100</f>
        <v>28.058496211359778</v>
      </c>
      <c r="I13" s="50">
        <v>8968124.2302039769</v>
      </c>
      <c r="J13" s="688">
        <f>I13/$E13*100</f>
        <v>21.532924118309861</v>
      </c>
      <c r="K13" s="50">
        <v>12620721.899748748</v>
      </c>
      <c r="L13" s="688">
        <f>K13/$E13*100</f>
        <v>30.302997595674491</v>
      </c>
      <c r="M13" s="50">
        <v>1758413.2227317698</v>
      </c>
      <c r="N13" s="688">
        <f>M13/$E13*100</f>
        <v>4.222039918469628</v>
      </c>
      <c r="O13" s="50">
        <v>6615245.4952105721</v>
      </c>
      <c r="P13" s="688">
        <f t="shared" si="3"/>
        <v>15.883542156186268</v>
      </c>
    </row>
    <row r="14" spans="1:23" s="33" customFormat="1" ht="18" hidden="1" customHeight="1">
      <c r="A14" s="1196" t="s">
        <v>221</v>
      </c>
      <c r="B14" s="1196"/>
      <c r="C14" s="1196"/>
      <c r="D14" s="32"/>
      <c r="E14" s="185" t="s">
        <v>17</v>
      </c>
      <c r="F14" s="185" t="s">
        <v>17</v>
      </c>
      <c r="G14" s="185" t="s">
        <v>17</v>
      </c>
      <c r="H14" s="185" t="s">
        <v>17</v>
      </c>
      <c r="I14" s="185" t="s">
        <v>17</v>
      </c>
      <c r="J14" s="185" t="s">
        <v>17</v>
      </c>
      <c r="K14" s="185" t="s">
        <v>17</v>
      </c>
      <c r="L14" s="185" t="s">
        <v>17</v>
      </c>
      <c r="M14" s="185" t="s">
        <v>17</v>
      </c>
      <c r="N14" s="185" t="s">
        <v>17</v>
      </c>
      <c r="O14" s="185" t="s">
        <v>17</v>
      </c>
      <c r="P14" s="185" t="s">
        <v>17</v>
      </c>
    </row>
    <row r="15" spans="1:23" s="33" customFormat="1" ht="18" hidden="1" customHeight="1">
      <c r="A15" s="1238" t="s">
        <v>222</v>
      </c>
      <c r="B15" s="1238"/>
      <c r="C15" s="1238"/>
      <c r="D15" s="32"/>
      <c r="E15" s="50">
        <v>40621245.407513522</v>
      </c>
      <c r="F15" s="688">
        <v>100</v>
      </c>
      <c r="G15" s="50">
        <v>11804801.163737483</v>
      </c>
      <c r="H15" s="688">
        <f t="shared" ref="H15:H20" si="4">G15/$E15*100</f>
        <v>29.060657902807691</v>
      </c>
      <c r="I15" s="50">
        <v>7010291.5008406602</v>
      </c>
      <c r="J15" s="688">
        <f t="shared" ref="J15:J21" si="5">I15/$E15*100</f>
        <v>17.257697125022169</v>
      </c>
      <c r="K15" s="50">
        <v>14489990.119470151</v>
      </c>
      <c r="L15" s="688">
        <f t="shared" ref="L15:L21" si="6">K15/$E15*100</f>
        <v>35.670964723277557</v>
      </c>
      <c r="M15" s="50">
        <v>1395028.9446636634</v>
      </c>
      <c r="N15" s="688">
        <f>M15/$E15*100</f>
        <v>3.4342347967638416</v>
      </c>
      <c r="O15" s="50">
        <v>5921133.6788015626</v>
      </c>
      <c r="P15" s="688">
        <f t="shared" si="3"/>
        <v>14.576445452128747</v>
      </c>
    </row>
    <row r="16" spans="1:23" s="33" customFormat="1" ht="18" hidden="1" customHeight="1">
      <c r="A16" s="1238" t="s">
        <v>223</v>
      </c>
      <c r="B16" s="1238"/>
      <c r="C16" s="1238"/>
      <c r="D16" s="32"/>
      <c r="E16" s="60">
        <f>('19'!E15/'1'!$E$16)*1000</f>
        <v>46216254.071116991</v>
      </c>
      <c r="F16" s="688">
        <v>100</v>
      </c>
      <c r="G16" s="59">
        <f>('19'!G15/'1'!$E$16)*1000</f>
        <v>16518394.765011886</v>
      </c>
      <c r="H16" s="688">
        <f t="shared" si="4"/>
        <v>35.741526649030419</v>
      </c>
      <c r="I16" s="59">
        <f>('19'!I15/'1'!$E$16)*1000</f>
        <v>8146466.9616821352</v>
      </c>
      <c r="J16" s="688">
        <f t="shared" si="5"/>
        <v>17.626843900300649</v>
      </c>
      <c r="K16" s="59">
        <f>('19'!K15/'1'!$E$16)*1000</f>
        <v>14951368.80044858</v>
      </c>
      <c r="L16" s="688">
        <f t="shared" si="6"/>
        <v>32.350888450287648</v>
      </c>
      <c r="M16" s="59">
        <f>('19'!M15/'1'!$E$16)*1000</f>
        <v>2125787.7455276372</v>
      </c>
      <c r="N16" s="688">
        <f>M16/$E16*100</f>
        <v>4.5996539275045993</v>
      </c>
      <c r="O16" s="59">
        <f>('19'!O15/'1'!$E$16)*1000</f>
        <v>4474235.7984467587</v>
      </c>
      <c r="P16" s="688">
        <f t="shared" si="3"/>
        <v>9.6810870728767</v>
      </c>
      <c r="R16" s="478"/>
      <c r="S16" s="478"/>
      <c r="T16" s="478"/>
      <c r="U16" s="478"/>
      <c r="V16" s="478"/>
      <c r="W16" s="478"/>
    </row>
    <row r="17" spans="1:33" s="33" customFormat="1" ht="17.25" hidden="1" customHeight="1">
      <c r="A17" s="1238" t="s">
        <v>224</v>
      </c>
      <c r="B17" s="1238"/>
      <c r="C17" s="1238"/>
      <c r="D17" s="32"/>
      <c r="E17" s="60">
        <v>41547121.616053052</v>
      </c>
      <c r="F17" s="688">
        <v>100</v>
      </c>
      <c r="G17" s="59">
        <v>9400563.0490085129</v>
      </c>
      <c r="H17" s="688">
        <f t="shared" si="4"/>
        <v>22.626267917862947</v>
      </c>
      <c r="I17" s="59">
        <f>('19'!I16/'1'!$E$17)*1000</f>
        <v>8793249.2718918063</v>
      </c>
      <c r="J17" s="688">
        <f t="shared" si="5"/>
        <v>21.164520982108794</v>
      </c>
      <c r="K17" s="59">
        <f>('19'!K16/'1'!$E$17)*1000</f>
        <v>15774321.715834245</v>
      </c>
      <c r="L17" s="688">
        <f t="shared" si="6"/>
        <v>37.967303394946462</v>
      </c>
      <c r="M17" s="59">
        <f>('19'!M16/'1'!$E$17)*1000</f>
        <v>1393352.2115215114</v>
      </c>
      <c r="N17" s="688">
        <f>M17/$E17*100</f>
        <v>3.3536672513629573</v>
      </c>
      <c r="O17" s="59">
        <f>('19'!O16/'1'!$E$17)*1000</f>
        <v>6185635.3677969202</v>
      </c>
      <c r="P17" s="688">
        <f t="shared" si="3"/>
        <v>14.888240453718707</v>
      </c>
      <c r="R17" s="478"/>
      <c r="S17" s="478"/>
      <c r="T17" s="478"/>
      <c r="U17" s="478"/>
      <c r="V17" s="478"/>
      <c r="W17" s="478"/>
    </row>
    <row r="18" spans="1:33" s="33" customFormat="1" ht="16.5" hidden="1" customHeight="1">
      <c r="A18" s="1238" t="s">
        <v>367</v>
      </c>
      <c r="B18" s="1238"/>
      <c r="C18" s="1238"/>
      <c r="D18" s="32"/>
      <c r="E18" s="676">
        <v>47047310.036471196</v>
      </c>
      <c r="F18" s="691">
        <v>100</v>
      </c>
      <c r="G18" s="676">
        <v>11153694.498743866</v>
      </c>
      <c r="H18" s="691">
        <f t="shared" si="4"/>
        <v>23.707401103479654</v>
      </c>
      <c r="I18" s="676">
        <v>9570474.5907081123</v>
      </c>
      <c r="J18" s="691">
        <f t="shared" si="5"/>
        <v>20.342235471675334</v>
      </c>
      <c r="K18" s="676">
        <v>18346067.487314988</v>
      </c>
      <c r="L18" s="691">
        <f t="shared" si="6"/>
        <v>38.994933978357253</v>
      </c>
      <c r="M18" s="676">
        <v>2375732.4777737176</v>
      </c>
      <c r="N18" s="691">
        <f>M18/$E18*100</f>
        <v>5.049666975501987</v>
      </c>
      <c r="O18" s="676">
        <v>5601340.9819304869</v>
      </c>
      <c r="P18" s="691">
        <f t="shared" ref="P18:P23" si="7">O18/$E18*100</f>
        <v>11.905762470985723</v>
      </c>
      <c r="Q18" s="688"/>
      <c r="R18" s="59"/>
      <c r="S18" s="688"/>
      <c r="T18" s="59"/>
      <c r="U18" s="688"/>
      <c r="V18" s="688"/>
      <c r="W18" s="59"/>
      <c r="X18" s="688"/>
      <c r="Y18" s="59"/>
      <c r="Z18" s="688"/>
      <c r="AB18" s="478"/>
      <c r="AC18" s="478"/>
      <c r="AD18" s="478"/>
      <c r="AE18" s="478"/>
      <c r="AF18" s="478"/>
      <c r="AG18" s="478"/>
    </row>
    <row r="19" spans="1:33" s="33" customFormat="1" ht="16.5" customHeight="1">
      <c r="A19" s="1238" t="s">
        <v>1023</v>
      </c>
      <c r="B19" s="1238"/>
      <c r="C19" s="1238"/>
      <c r="D19" s="32"/>
      <c r="E19" s="310">
        <f>'[1]19'!E18/'[1]1'!E19*1000</f>
        <v>57591841.808187589</v>
      </c>
      <c r="F19" s="691">
        <v>100</v>
      </c>
      <c r="G19" s="310">
        <f>'[1]19'!G18/'[1]1'!E19*1000</f>
        <v>19335674.163574621</v>
      </c>
      <c r="H19" s="691">
        <f t="shared" si="4"/>
        <v>33.573633967069533</v>
      </c>
      <c r="I19" s="310">
        <f>'[1]19'!I18/'[1]1'!E19*1000</f>
        <v>10070082.403748445</v>
      </c>
      <c r="J19" s="691">
        <f t="shared" si="5"/>
        <v>17.485258480337095</v>
      </c>
      <c r="K19" s="310">
        <f>'[1]19'!K18/'[1]1'!E19*1000</f>
        <v>22582538.431206848</v>
      </c>
      <c r="L19" s="691">
        <f t="shared" si="6"/>
        <v>39.211349597776511</v>
      </c>
      <c r="M19" s="310" t="s">
        <v>832</v>
      </c>
      <c r="N19" s="692" t="s">
        <v>832</v>
      </c>
      <c r="O19" s="310">
        <f>'[1]19'!O18/'[1]1'!E19*1000</f>
        <v>5603546.809657651</v>
      </c>
      <c r="P19" s="691">
        <f>O19/$E19*100</f>
        <v>9.7297579548168205</v>
      </c>
      <c r="Q19" s="688"/>
      <c r="R19" s="59"/>
      <c r="S19" s="688"/>
      <c r="T19" s="59"/>
      <c r="U19" s="688"/>
      <c r="V19" s="688"/>
      <c r="W19" s="59"/>
      <c r="X19" s="688"/>
      <c r="Y19" s="59"/>
      <c r="Z19" s="688"/>
      <c r="AB19" s="478"/>
      <c r="AC19" s="478"/>
      <c r="AD19" s="478"/>
      <c r="AE19" s="478"/>
      <c r="AF19" s="478"/>
      <c r="AG19" s="478"/>
    </row>
    <row r="20" spans="1:33" s="33" customFormat="1" ht="17.25" customHeight="1">
      <c r="A20" s="1238" t="s">
        <v>1024</v>
      </c>
      <c r="B20" s="1238"/>
      <c r="C20" s="1238"/>
      <c r="D20" s="32"/>
      <c r="E20" s="676">
        <v>45849745.77783455</v>
      </c>
      <c r="F20" s="691">
        <v>100</v>
      </c>
      <c r="G20" s="676">
        <v>14642938.481223373</v>
      </c>
      <c r="H20" s="691">
        <f t="shared" si="4"/>
        <v>31.936793176947791</v>
      </c>
      <c r="I20" s="676">
        <v>9583696.2672598306</v>
      </c>
      <c r="J20" s="691">
        <f t="shared" si="5"/>
        <v>20.902397831599188</v>
      </c>
      <c r="K20" s="676">
        <v>15088597.206603512</v>
      </c>
      <c r="L20" s="691">
        <f t="shared" si="6"/>
        <v>32.908791424309044</v>
      </c>
      <c r="M20" s="676">
        <v>1718480.0702073735</v>
      </c>
      <c r="N20" s="691">
        <f>M20/$E20*100</f>
        <v>3.7480689174031365</v>
      </c>
      <c r="O20" s="676">
        <v>4816033.75254039</v>
      </c>
      <c r="P20" s="691">
        <f>O20/$E20*100</f>
        <v>10.503948649740687</v>
      </c>
      <c r="Q20" s="688"/>
      <c r="R20" s="59"/>
      <c r="S20" s="688"/>
      <c r="T20" s="59"/>
      <c r="U20" s="688"/>
      <c r="V20" s="688"/>
      <c r="W20" s="59"/>
      <c r="X20" s="688"/>
      <c r="Y20" s="59"/>
      <c r="Z20" s="688"/>
      <c r="AB20" s="478"/>
      <c r="AC20" s="478"/>
      <c r="AD20" s="478"/>
      <c r="AE20" s="478"/>
      <c r="AF20" s="478"/>
      <c r="AG20" s="478"/>
    </row>
    <row r="21" spans="1:33" s="33" customFormat="1" ht="18" customHeight="1">
      <c r="A21" s="1238" t="s">
        <v>1025</v>
      </c>
      <c r="B21" s="1238"/>
      <c r="C21" s="1238"/>
      <c r="D21" s="32"/>
      <c r="E21" s="676">
        <v>44034925.446197607</v>
      </c>
      <c r="F21" s="691">
        <v>100</v>
      </c>
      <c r="G21" s="676">
        <v>13721861.603871504</v>
      </c>
      <c r="H21" s="691">
        <f>G21/$E21*100</f>
        <v>31.161314490328902</v>
      </c>
      <c r="I21" s="676">
        <v>9400690.8177297637</v>
      </c>
      <c r="J21" s="691">
        <f t="shared" si="5"/>
        <v>21.348261005268736</v>
      </c>
      <c r="K21" s="676">
        <v>14858731.494227903</v>
      </c>
      <c r="L21" s="691">
        <f t="shared" si="6"/>
        <v>33.743060408680556</v>
      </c>
      <c r="M21" s="676">
        <v>1232925.3157325799</v>
      </c>
      <c r="N21" s="691">
        <f>M21/$E21*100</f>
        <v>2.7998805567162428</v>
      </c>
      <c r="O21" s="676">
        <v>4820716.2146358686</v>
      </c>
      <c r="P21" s="691">
        <f>O21/$E21*100</f>
        <v>10.947483539005594</v>
      </c>
      <c r="Q21" s="688"/>
      <c r="R21" s="59"/>
      <c r="S21" s="688"/>
      <c r="T21" s="59"/>
      <c r="U21" s="688"/>
      <c r="V21" s="688"/>
      <c r="W21" s="59"/>
      <c r="X21" s="688"/>
      <c r="Y21" s="59"/>
      <c r="Z21" s="688"/>
      <c r="AB21" s="478"/>
      <c r="AC21" s="478"/>
      <c r="AD21" s="478"/>
      <c r="AE21" s="478"/>
      <c r="AF21" s="478"/>
      <c r="AG21" s="478"/>
    </row>
    <row r="22" spans="1:33" s="33" customFormat="1" ht="18" customHeight="1">
      <c r="A22" s="1238" t="s">
        <v>1026</v>
      </c>
      <c r="B22" s="1238"/>
      <c r="C22" s="1238"/>
      <c r="D22" s="32"/>
      <c r="E22" s="676">
        <v>46656612.553916804</v>
      </c>
      <c r="F22" s="691">
        <v>100</v>
      </c>
      <c r="G22" s="676">
        <v>15981878.101324512</v>
      </c>
      <c r="H22" s="691">
        <f>G22/$E22*100</f>
        <v>34.254261564436781</v>
      </c>
      <c r="I22" s="676">
        <v>8841195.4042346776</v>
      </c>
      <c r="J22" s="691">
        <f>I22/$E22*100</f>
        <v>18.949501303845647</v>
      </c>
      <c r="K22" s="676">
        <v>14817051.715843376</v>
      </c>
      <c r="L22" s="691">
        <f>K22/$E22*100</f>
        <v>31.757667144653194</v>
      </c>
      <c r="M22" s="676">
        <v>1470659.81421081</v>
      </c>
      <c r="N22" s="691">
        <f>M22/$E22*100</f>
        <v>3.1520929911302544</v>
      </c>
      <c r="O22" s="676">
        <v>5545827.5183034139</v>
      </c>
      <c r="P22" s="691">
        <f>O22/$E22*100</f>
        <v>11.886476995934082</v>
      </c>
      <c r="Q22" s="688"/>
      <c r="R22" s="59"/>
      <c r="S22" s="688"/>
      <c r="T22" s="59"/>
      <c r="U22" s="688"/>
      <c r="V22" s="688"/>
      <c r="W22" s="59"/>
      <c r="X22" s="688"/>
      <c r="Y22" s="59"/>
      <c r="Z22" s="688"/>
      <c r="AB22" s="478"/>
      <c r="AC22" s="478"/>
      <c r="AD22" s="478"/>
      <c r="AE22" s="478"/>
      <c r="AF22" s="478"/>
      <c r="AG22" s="478"/>
    </row>
    <row r="23" spans="1:33" s="33" customFormat="1" ht="18" customHeight="1">
      <c r="A23" s="1238" t="s">
        <v>1027</v>
      </c>
      <c r="B23" s="1238"/>
      <c r="C23" s="1238"/>
      <c r="D23" s="32"/>
      <c r="E23" s="676">
        <v>47302369.296844922</v>
      </c>
      <c r="F23" s="691">
        <v>100</v>
      </c>
      <c r="G23" s="676">
        <v>18238967.742776278</v>
      </c>
      <c r="H23" s="691">
        <f>G23/$E23*100</f>
        <v>38.558254087270043</v>
      </c>
      <c r="I23" s="676">
        <v>9325316.3973269314</v>
      </c>
      <c r="J23" s="691">
        <f>I23/$E23*100</f>
        <v>19.714269149619387</v>
      </c>
      <c r="K23" s="676">
        <v>12659494.991834354</v>
      </c>
      <c r="L23" s="691">
        <f>K23/$E23*100</f>
        <v>26.762919447839888</v>
      </c>
      <c r="M23" s="676">
        <v>1431545.9689299776</v>
      </c>
      <c r="N23" s="691">
        <f>M23/$E23*100</f>
        <v>3.0263726536536555</v>
      </c>
      <c r="O23" s="676">
        <v>5647044.1959773591</v>
      </c>
      <c r="P23" s="691">
        <f t="shared" si="7"/>
        <v>11.938184661616978</v>
      </c>
      <c r="Q23" s="688"/>
      <c r="R23" s="59"/>
      <c r="S23" s="688"/>
      <c r="T23" s="59"/>
      <c r="U23" s="688"/>
      <c r="V23" s="688"/>
      <c r="W23" s="59"/>
      <c r="X23" s="688"/>
      <c r="Y23" s="59"/>
      <c r="Z23" s="688"/>
      <c r="AB23" s="478"/>
      <c r="AC23" s="478"/>
      <c r="AD23" s="478"/>
      <c r="AE23" s="478"/>
      <c r="AF23" s="478"/>
      <c r="AG23" s="478"/>
    </row>
    <row r="24" spans="1:33" ht="18" customHeight="1">
      <c r="A24" s="1238" t="s">
        <v>65</v>
      </c>
      <c r="B24" s="1238"/>
      <c r="C24" s="1238"/>
      <c r="D24" s="32"/>
      <c r="E24" s="301"/>
      <c r="F24" s="693"/>
      <c r="G24" s="301"/>
      <c r="H24" s="691"/>
      <c r="I24" s="301"/>
      <c r="J24" s="691"/>
      <c r="K24" s="684"/>
      <c r="L24" s="691"/>
      <c r="M24" s="301"/>
      <c r="N24" s="691"/>
      <c r="O24" s="301"/>
      <c r="P24" s="691"/>
      <c r="Q24" s="694"/>
      <c r="R24" s="50"/>
      <c r="S24" s="50"/>
      <c r="T24" s="50"/>
      <c r="U24" s="50"/>
      <c r="V24" s="695"/>
      <c r="W24" s="50"/>
      <c r="X24" s="695"/>
      <c r="Y24" s="50"/>
      <c r="Z24" s="696"/>
      <c r="AB24" s="478"/>
      <c r="AC24" s="478"/>
      <c r="AD24" s="478"/>
      <c r="AE24" s="478"/>
      <c r="AF24" s="478"/>
      <c r="AG24" s="478"/>
    </row>
    <row r="25" spans="1:33" ht="18" customHeight="1">
      <c r="A25" s="34"/>
      <c r="B25" s="34" t="s">
        <v>66</v>
      </c>
      <c r="C25" s="34"/>
      <c r="D25" s="659"/>
      <c r="E25" s="198">
        <v>66235338.957402416</v>
      </c>
      <c r="F25" s="697">
        <v>100</v>
      </c>
      <c r="G25" s="198">
        <v>26036670.192619354</v>
      </c>
      <c r="H25" s="697">
        <f t="shared" ref="H25:J54" si="8">G25/$E25*100</f>
        <v>39.309333359589473</v>
      </c>
      <c r="I25" s="198">
        <v>13201610.364446169</v>
      </c>
      <c r="J25" s="697">
        <f t="shared" si="8"/>
        <v>19.931369828025566</v>
      </c>
      <c r="K25" s="198">
        <v>17578792.213745702</v>
      </c>
      <c r="L25" s="697">
        <f>K25/$E25*100</f>
        <v>26.539899229701319</v>
      </c>
      <c r="M25" s="198">
        <v>2009446.9695409064</v>
      </c>
      <c r="N25" s="697">
        <f>M25/$E25*100</f>
        <v>3.033798877111856</v>
      </c>
      <c r="O25" s="198">
        <v>7408819.2170502376</v>
      </c>
      <c r="P25" s="697">
        <f>O25/$E25*100</f>
        <v>11.185598705571707</v>
      </c>
      <c r="Q25" s="698"/>
      <c r="R25" s="220"/>
      <c r="S25" s="698"/>
      <c r="T25" s="220"/>
      <c r="U25" s="698"/>
      <c r="V25" s="698"/>
      <c r="W25" s="220"/>
      <c r="X25" s="698"/>
      <c r="Y25" s="220"/>
      <c r="Z25" s="698"/>
      <c r="AB25" s="478"/>
      <c r="AC25" s="478"/>
      <c r="AD25" s="478"/>
      <c r="AE25" s="478"/>
      <c r="AF25" s="478"/>
      <c r="AG25" s="478"/>
    </row>
    <row r="26" spans="1:33" ht="18" customHeight="1">
      <c r="A26" s="34"/>
      <c r="B26" s="34" t="s">
        <v>27</v>
      </c>
      <c r="C26" s="34"/>
      <c r="D26" s="659"/>
      <c r="E26" s="198">
        <v>5906364.1649660142</v>
      </c>
      <c r="F26" s="697">
        <v>100</v>
      </c>
      <c r="G26" s="198">
        <v>1189675.6128133726</v>
      </c>
      <c r="H26" s="697">
        <f t="shared" si="8"/>
        <v>20.14226653801693</v>
      </c>
      <c r="I26" s="198">
        <v>849990.66489165905</v>
      </c>
      <c r="J26" s="697">
        <f t="shared" si="8"/>
        <v>14.391098163798203</v>
      </c>
      <c r="K26" s="198">
        <v>1903694.0427779723</v>
      </c>
      <c r="L26" s="697">
        <f>K26/$E26*100</f>
        <v>32.231233794723636</v>
      </c>
      <c r="M26" s="198">
        <v>167993.91048847159</v>
      </c>
      <c r="N26" s="697">
        <f>M26/$E26*100</f>
        <v>2.8442863629191453</v>
      </c>
      <c r="O26" s="198">
        <v>1795009.9339945386</v>
      </c>
      <c r="P26" s="697">
        <f>O26/$E26*100</f>
        <v>30.391115140542084</v>
      </c>
      <c r="Q26" s="698"/>
      <c r="R26" s="220"/>
      <c r="S26" s="698"/>
      <c r="T26" s="220"/>
      <c r="U26" s="698"/>
      <c r="V26" s="698"/>
      <c r="W26" s="220"/>
      <c r="X26" s="698"/>
      <c r="Y26" s="220"/>
      <c r="Z26" s="698"/>
      <c r="AB26" s="478"/>
      <c r="AC26" s="478"/>
      <c r="AD26" s="478"/>
      <c r="AE26" s="478"/>
      <c r="AF26" s="478"/>
      <c r="AG26" s="478"/>
    </row>
    <row r="27" spans="1:33" ht="18" customHeight="1">
      <c r="A27" s="1238" t="s">
        <v>28</v>
      </c>
      <c r="B27" s="1238"/>
      <c r="C27" s="1238"/>
      <c r="D27" s="32"/>
      <c r="E27" s="198"/>
      <c r="F27" s="699"/>
      <c r="G27" s="198"/>
      <c r="H27" s="697"/>
      <c r="I27" s="198"/>
      <c r="J27" s="697"/>
      <c r="K27" s="198"/>
      <c r="L27" s="697"/>
      <c r="M27" s="198"/>
      <c r="N27" s="697"/>
      <c r="O27" s="198"/>
      <c r="P27" s="697"/>
      <c r="Q27" s="698"/>
      <c r="R27" s="220"/>
      <c r="S27" s="698"/>
      <c r="T27" s="220"/>
      <c r="U27" s="698"/>
      <c r="V27" s="694"/>
      <c r="W27" s="220"/>
      <c r="X27" s="694"/>
      <c r="Y27" s="220"/>
      <c r="Z27" s="694"/>
      <c r="AB27" s="478"/>
      <c r="AC27" s="478"/>
      <c r="AD27" s="478"/>
      <c r="AE27" s="478"/>
      <c r="AF27" s="478"/>
      <c r="AG27" s="478"/>
    </row>
    <row r="28" spans="1:33" ht="18" customHeight="1">
      <c r="A28" s="34"/>
      <c r="B28" s="102" t="s">
        <v>83</v>
      </c>
      <c r="C28" s="34"/>
      <c r="D28" s="659"/>
      <c r="E28" s="198">
        <v>209760159.38000506</v>
      </c>
      <c r="F28" s="697">
        <v>100</v>
      </c>
      <c r="G28" s="198">
        <v>90471721.084857851</v>
      </c>
      <c r="H28" s="697">
        <f t="shared" si="8"/>
        <v>43.131031818562718</v>
      </c>
      <c r="I28" s="198">
        <v>44307672.685132287</v>
      </c>
      <c r="J28" s="697">
        <f t="shared" si="8"/>
        <v>21.123016313533473</v>
      </c>
      <c r="K28" s="198">
        <v>58770398.858397469</v>
      </c>
      <c r="L28" s="697">
        <f>K28/$E28*100</f>
        <v>28.017903415075128</v>
      </c>
      <c r="M28" s="198">
        <v>3781957.2850342398</v>
      </c>
      <c r="N28" s="697">
        <f>M28/$E28*100</f>
        <v>1.8029912335176967</v>
      </c>
      <c r="O28" s="198">
        <v>12428409.466583006</v>
      </c>
      <c r="P28" s="697">
        <f>O28/$E28*100</f>
        <v>5.9250572193108839</v>
      </c>
      <c r="Q28" s="698"/>
      <c r="R28" s="220"/>
      <c r="S28" s="698"/>
      <c r="T28" s="220"/>
      <c r="U28" s="698"/>
      <c r="V28" s="698"/>
      <c r="W28" s="220"/>
      <c r="X28" s="698"/>
      <c r="Y28" s="220"/>
      <c r="Z28" s="698"/>
      <c r="AB28" s="478"/>
      <c r="AC28" s="478"/>
      <c r="AD28" s="478"/>
      <c r="AE28" s="478"/>
      <c r="AF28" s="478"/>
      <c r="AG28" s="478"/>
    </row>
    <row r="29" spans="1:33" ht="18" customHeight="1">
      <c r="A29" s="34"/>
      <c r="B29" s="102" t="s">
        <v>84</v>
      </c>
      <c r="C29" s="34"/>
      <c r="D29" s="659"/>
      <c r="E29" s="198">
        <v>46900218.983639985</v>
      </c>
      <c r="F29" s="697">
        <v>100</v>
      </c>
      <c r="G29" s="198">
        <v>14557544.383677043</v>
      </c>
      <c r="H29" s="697">
        <f t="shared" si="8"/>
        <v>31.039395335776774</v>
      </c>
      <c r="I29" s="198">
        <v>5511266.9945221478</v>
      </c>
      <c r="J29" s="697">
        <f t="shared" si="8"/>
        <v>11.751047466206119</v>
      </c>
      <c r="K29" s="198">
        <v>17350886.135186378</v>
      </c>
      <c r="L29" s="697">
        <f>K29/$E29*100</f>
        <v>36.995320088460183</v>
      </c>
      <c r="M29" s="198">
        <v>1420956.874030784</v>
      </c>
      <c r="N29" s="697">
        <f>M29/$E29*100</f>
        <v>3.0297446468777696</v>
      </c>
      <c r="O29" s="198">
        <v>8059564.5962236663</v>
      </c>
      <c r="P29" s="697">
        <f>O29/$E29*100</f>
        <v>17.184492462679231</v>
      </c>
      <c r="Q29" s="698"/>
      <c r="R29" s="220"/>
      <c r="S29" s="698"/>
      <c r="T29" s="220"/>
      <c r="U29" s="698"/>
      <c r="V29" s="698"/>
      <c r="W29" s="220"/>
      <c r="X29" s="698"/>
      <c r="Y29" s="220"/>
      <c r="Z29" s="698"/>
      <c r="AB29" s="478"/>
      <c r="AC29" s="478"/>
      <c r="AD29" s="478"/>
      <c r="AE29" s="478"/>
      <c r="AF29" s="478"/>
      <c r="AG29" s="478"/>
    </row>
    <row r="30" spans="1:33" ht="18" customHeight="1">
      <c r="A30" s="34"/>
      <c r="B30" s="102" t="s">
        <v>85</v>
      </c>
      <c r="C30" s="34"/>
      <c r="D30" s="659"/>
      <c r="E30" s="198">
        <v>20339656.235848118</v>
      </c>
      <c r="F30" s="697">
        <v>100</v>
      </c>
      <c r="G30" s="198">
        <v>6820556.0325649707</v>
      </c>
      <c r="H30" s="697">
        <f t="shared" si="8"/>
        <v>33.533290599788593</v>
      </c>
      <c r="I30" s="198">
        <v>4130857.0745930667</v>
      </c>
      <c r="J30" s="697">
        <f t="shared" si="8"/>
        <v>20.309375078387699</v>
      </c>
      <c r="K30" s="198">
        <v>4641215.3717478467</v>
      </c>
      <c r="L30" s="697">
        <f>K30/$E30*100</f>
        <v>22.818553656614043</v>
      </c>
      <c r="M30" s="198">
        <v>775268.86133550445</v>
      </c>
      <c r="N30" s="697">
        <f>M30/$E30*100</f>
        <v>3.8116124104846625</v>
      </c>
      <c r="O30" s="198">
        <v>3971758.8956067441</v>
      </c>
      <c r="P30" s="697">
        <f>O30/$E30*100</f>
        <v>19.527168254725083</v>
      </c>
      <c r="Q30" s="698"/>
      <c r="R30" s="220"/>
      <c r="S30" s="698"/>
      <c r="T30" s="220"/>
      <c r="U30" s="698"/>
      <c r="V30" s="698"/>
      <c r="W30" s="220"/>
      <c r="X30" s="698"/>
      <c r="Y30" s="220"/>
      <c r="Z30" s="698"/>
      <c r="AB30" s="478"/>
      <c r="AC30" s="478"/>
      <c r="AD30" s="478"/>
      <c r="AE30" s="478"/>
      <c r="AF30" s="478"/>
      <c r="AG30" s="478"/>
    </row>
    <row r="31" spans="1:33" ht="18" customHeight="1">
      <c r="A31" s="34"/>
      <c r="B31" s="102" t="s">
        <v>346</v>
      </c>
      <c r="C31" s="34"/>
      <c r="D31" s="659"/>
      <c r="E31" s="198">
        <v>6320242.7790790284</v>
      </c>
      <c r="F31" s="697">
        <v>100</v>
      </c>
      <c r="G31" s="198">
        <v>1293053.0081551105</v>
      </c>
      <c r="H31" s="697">
        <f t="shared" si="8"/>
        <v>20.458913579005447</v>
      </c>
      <c r="I31" s="198">
        <v>1028517.506397081</v>
      </c>
      <c r="J31" s="697">
        <f t="shared" si="8"/>
        <v>16.273386044625237</v>
      </c>
      <c r="K31" s="198">
        <v>1612810.1659236054</v>
      </c>
      <c r="L31" s="697">
        <f>K31/$E31*100</f>
        <v>25.518167929596853</v>
      </c>
      <c r="M31" s="198">
        <v>240517.69258371019</v>
      </c>
      <c r="N31" s="697">
        <f>M31/$E31*100</f>
        <v>3.8055135062194227</v>
      </c>
      <c r="O31" s="198">
        <v>2145344.40601952</v>
      </c>
      <c r="P31" s="697">
        <f>O31/$E31*100</f>
        <v>33.944018940553022</v>
      </c>
      <c r="Q31" s="698"/>
      <c r="R31" s="220"/>
      <c r="S31" s="698"/>
      <c r="T31" s="220"/>
      <c r="U31" s="698"/>
      <c r="V31" s="698"/>
      <c r="W31" s="220"/>
      <c r="X31" s="698"/>
      <c r="Y31" s="220"/>
      <c r="Z31" s="698"/>
      <c r="AB31" s="478"/>
      <c r="AC31" s="478"/>
      <c r="AD31" s="478"/>
      <c r="AE31" s="478"/>
      <c r="AF31" s="478"/>
      <c r="AG31" s="478"/>
    </row>
    <row r="32" spans="1:33" ht="18" customHeight="1">
      <c r="A32" s="34"/>
      <c r="B32" s="102" t="s">
        <v>345</v>
      </c>
      <c r="C32" s="34"/>
      <c r="D32" s="659"/>
      <c r="E32" s="198">
        <v>130721235.96363637</v>
      </c>
      <c r="F32" s="697">
        <v>100</v>
      </c>
      <c r="G32" s="198">
        <v>35011102.38787879</v>
      </c>
      <c r="H32" s="697">
        <f t="shared" si="8"/>
        <v>26.783025825748823</v>
      </c>
      <c r="I32" s="198">
        <v>19837806.775757577</v>
      </c>
      <c r="J32" s="697">
        <f t="shared" si="8"/>
        <v>15.175657290507868</v>
      </c>
      <c r="K32" s="198">
        <v>16931317.393939395</v>
      </c>
      <c r="L32" s="697">
        <f>K32/$E32*100</f>
        <v>12.952231723581084</v>
      </c>
      <c r="M32" s="198">
        <v>17496966.842424244</v>
      </c>
      <c r="N32" s="697">
        <f>M32/$E32*100</f>
        <v>13.384945998591609</v>
      </c>
      <c r="O32" s="198">
        <v>41444042.563636363</v>
      </c>
      <c r="P32" s="697">
        <f>O32/$E32*100</f>
        <v>31.704139161570609</v>
      </c>
      <c r="Q32" s="698"/>
      <c r="R32" s="220"/>
      <c r="S32" s="698"/>
      <c r="T32" s="220"/>
      <c r="U32" s="698"/>
      <c r="V32" s="698"/>
      <c r="W32" s="220"/>
      <c r="X32" s="698"/>
      <c r="Y32" s="220"/>
      <c r="Z32" s="698"/>
      <c r="AB32" s="478"/>
      <c r="AC32" s="478"/>
      <c r="AD32" s="478"/>
      <c r="AE32" s="478"/>
      <c r="AF32" s="478"/>
      <c r="AG32" s="478"/>
    </row>
    <row r="33" spans="1:33" ht="18" customHeight="1">
      <c r="A33" s="1238" t="s">
        <v>29</v>
      </c>
      <c r="B33" s="1238"/>
      <c r="C33" s="1238"/>
      <c r="D33" s="32"/>
      <c r="E33" s="198"/>
      <c r="F33" s="699"/>
      <c r="G33" s="198"/>
      <c r="H33" s="697"/>
      <c r="I33" s="198"/>
      <c r="J33" s="697"/>
      <c r="K33" s="198"/>
      <c r="L33" s="697"/>
      <c r="M33" s="198"/>
      <c r="N33" s="697"/>
      <c r="O33" s="198"/>
      <c r="P33" s="697"/>
      <c r="Q33" s="698"/>
      <c r="R33" s="220"/>
      <c r="S33" s="698"/>
      <c r="T33" s="220"/>
      <c r="U33" s="698"/>
      <c r="V33" s="694"/>
      <c r="W33" s="220"/>
      <c r="X33" s="694"/>
      <c r="Y33" s="220"/>
      <c r="Z33" s="694"/>
      <c r="AB33" s="478"/>
      <c r="AC33" s="478"/>
      <c r="AD33" s="478"/>
      <c r="AE33" s="478"/>
      <c r="AF33" s="478"/>
      <c r="AG33" s="478"/>
    </row>
    <row r="34" spans="1:33" ht="18" customHeight="1">
      <c r="A34" s="1059" t="s">
        <v>67</v>
      </c>
      <c r="B34" s="1059"/>
      <c r="C34" s="35"/>
      <c r="D34" s="32"/>
      <c r="E34" s="198">
        <v>47946130.709487326</v>
      </c>
      <c r="F34" s="697">
        <v>100</v>
      </c>
      <c r="G34" s="198">
        <v>18418696.11145594</v>
      </c>
      <c r="H34" s="697">
        <f t="shared" si="8"/>
        <v>38.415396276828957</v>
      </c>
      <c r="I34" s="198">
        <v>9493543.5862494614</v>
      </c>
      <c r="J34" s="697">
        <f t="shared" si="8"/>
        <v>19.800437377881945</v>
      </c>
      <c r="K34" s="198">
        <v>12861346.060268199</v>
      </c>
      <c r="L34" s="697">
        <f t="shared" ref="L34:L48" si="9">K34/$E34*100</f>
        <v>26.824575560011276</v>
      </c>
      <c r="M34" s="198">
        <v>1461996.4688995657</v>
      </c>
      <c r="N34" s="697">
        <f t="shared" ref="N34:N48" si="10">M34/$E34*100</f>
        <v>3.0492480775101911</v>
      </c>
      <c r="O34" s="198">
        <v>5710548.4826141363</v>
      </c>
      <c r="P34" s="697">
        <f t="shared" ref="P34:P48" si="11">O34/$E34*100</f>
        <v>11.910342707767581</v>
      </c>
      <c r="Q34" s="698"/>
      <c r="R34" s="220"/>
      <c r="S34" s="698"/>
      <c r="T34" s="220"/>
      <c r="U34" s="698"/>
      <c r="V34" s="698"/>
      <c r="W34" s="220"/>
      <c r="X34" s="698"/>
      <c r="Y34" s="220"/>
      <c r="Z34" s="698"/>
      <c r="AB34" s="478"/>
      <c r="AC34" s="478"/>
      <c r="AD34" s="478"/>
      <c r="AE34" s="478"/>
      <c r="AF34" s="478"/>
      <c r="AG34" s="478"/>
    </row>
    <row r="35" spans="1:33" ht="18" customHeight="1">
      <c r="A35" s="7"/>
      <c r="B35" s="102" t="s">
        <v>30</v>
      </c>
      <c r="C35" s="36"/>
      <c r="D35" s="32"/>
      <c r="E35" s="198">
        <v>78814072.6995361</v>
      </c>
      <c r="F35" s="697">
        <v>100</v>
      </c>
      <c r="G35" s="198">
        <v>32823083.908898611</v>
      </c>
      <c r="H35" s="697">
        <f t="shared" si="8"/>
        <v>41.646222285746447</v>
      </c>
      <c r="I35" s="198">
        <v>15111574.425458156</v>
      </c>
      <c r="J35" s="697">
        <f t="shared" si="8"/>
        <v>19.173700721022506</v>
      </c>
      <c r="K35" s="198">
        <v>21074793.106938615</v>
      </c>
      <c r="L35" s="697">
        <f t="shared" si="9"/>
        <v>26.739885892310529</v>
      </c>
      <c r="M35" s="198">
        <v>2275445.5781125198</v>
      </c>
      <c r="N35" s="697">
        <f t="shared" si="10"/>
        <v>2.8871056908672013</v>
      </c>
      <c r="O35" s="198">
        <v>7529175.6801282419</v>
      </c>
      <c r="P35" s="697">
        <f t="shared" si="11"/>
        <v>9.5530854100533737</v>
      </c>
      <c r="Q35" s="698"/>
      <c r="R35" s="220"/>
      <c r="S35" s="698"/>
      <c r="T35" s="220"/>
      <c r="U35" s="698"/>
      <c r="V35" s="698"/>
      <c r="W35" s="220"/>
      <c r="X35" s="698"/>
      <c r="Y35" s="220"/>
      <c r="Z35" s="698"/>
      <c r="AB35" s="478"/>
      <c r="AC35" s="478"/>
      <c r="AD35" s="478"/>
      <c r="AE35" s="478"/>
      <c r="AF35" s="478"/>
      <c r="AG35" s="478"/>
    </row>
    <row r="36" spans="1:33" ht="18" customHeight="1">
      <c r="A36" s="42"/>
      <c r="B36" s="42" t="s">
        <v>898</v>
      </c>
      <c r="C36" s="660"/>
      <c r="D36" s="659"/>
      <c r="E36" s="198">
        <v>48154470.80490651</v>
      </c>
      <c r="F36" s="697">
        <v>100</v>
      </c>
      <c r="G36" s="198">
        <v>20306037.64000513</v>
      </c>
      <c r="H36" s="697">
        <f t="shared" si="8"/>
        <v>42.168540741052283</v>
      </c>
      <c r="I36" s="198">
        <v>3884786.616287617</v>
      </c>
      <c r="J36" s="697">
        <f t="shared" si="8"/>
        <v>8.0673435952115007</v>
      </c>
      <c r="K36" s="198">
        <v>14217404.519280711</v>
      </c>
      <c r="L36" s="697">
        <f t="shared" si="9"/>
        <v>29.524578469320623</v>
      </c>
      <c r="M36" s="198">
        <v>1683327.421981961</v>
      </c>
      <c r="N36" s="697">
        <f t="shared" si="10"/>
        <v>3.4956825271776113</v>
      </c>
      <c r="O36" s="198">
        <v>8062914.6073511001</v>
      </c>
      <c r="P36" s="697">
        <f t="shared" si="11"/>
        <v>16.743854667238004</v>
      </c>
      <c r="Q36" s="698"/>
      <c r="R36" s="220"/>
      <c r="S36" s="698"/>
      <c r="T36" s="220"/>
      <c r="U36" s="698"/>
      <c r="V36" s="698"/>
      <c r="W36" s="220"/>
      <c r="X36" s="698"/>
      <c r="Y36" s="220"/>
      <c r="Z36" s="698"/>
      <c r="AB36" s="478"/>
      <c r="AC36" s="478"/>
      <c r="AD36" s="478"/>
      <c r="AE36" s="478"/>
      <c r="AF36" s="478"/>
      <c r="AG36" s="478"/>
    </row>
    <row r="37" spans="1:33" ht="18" customHeight="1">
      <c r="A37" s="42"/>
      <c r="B37" s="42" t="s">
        <v>899</v>
      </c>
      <c r="C37" s="660"/>
      <c r="D37" s="659"/>
      <c r="E37" s="198">
        <v>189008250.6110436</v>
      </c>
      <c r="F37" s="697">
        <v>100</v>
      </c>
      <c r="G37" s="198">
        <v>73611152.714692295</v>
      </c>
      <c r="H37" s="697">
        <f t="shared" si="8"/>
        <v>38.94599969933337</v>
      </c>
      <c r="I37" s="198">
        <v>39930452.279235989</v>
      </c>
      <c r="J37" s="697">
        <f t="shared" si="8"/>
        <v>21.126301180051705</v>
      </c>
      <c r="K37" s="198">
        <v>58931647.228064537</v>
      </c>
      <c r="L37" s="697">
        <f t="shared" si="9"/>
        <v>31.179404622573237</v>
      </c>
      <c r="M37" s="198">
        <v>5255691.852679993</v>
      </c>
      <c r="N37" s="697">
        <f t="shared" si="10"/>
        <v>2.7806679526893134</v>
      </c>
      <c r="O37" s="198">
        <v>11279306.536370771</v>
      </c>
      <c r="P37" s="697">
        <f t="shared" si="11"/>
        <v>5.9676265453523696</v>
      </c>
      <c r="Q37" s="698"/>
      <c r="R37" s="220"/>
      <c r="S37" s="698"/>
      <c r="T37" s="220"/>
      <c r="U37" s="698"/>
      <c r="V37" s="698"/>
      <c r="W37" s="220"/>
      <c r="X37" s="698"/>
      <c r="Y37" s="220"/>
      <c r="Z37" s="698"/>
      <c r="AB37" s="478"/>
      <c r="AC37" s="478"/>
      <c r="AD37" s="478"/>
      <c r="AE37" s="478"/>
      <c r="AF37" s="478"/>
      <c r="AG37" s="478"/>
    </row>
    <row r="38" spans="1:33" ht="18" customHeight="1">
      <c r="A38" s="42"/>
      <c r="B38" s="42" t="s">
        <v>900</v>
      </c>
      <c r="C38" s="660"/>
      <c r="D38" s="659"/>
      <c r="E38" s="198">
        <v>61113305.347060472</v>
      </c>
      <c r="F38" s="697">
        <v>100</v>
      </c>
      <c r="G38" s="198">
        <v>30646311.09144954</v>
      </c>
      <c r="H38" s="697">
        <f t="shared" si="8"/>
        <v>50.14670850710845</v>
      </c>
      <c r="I38" s="198">
        <v>14392239.667799052</v>
      </c>
      <c r="J38" s="697">
        <f t="shared" si="8"/>
        <v>23.550092056166804</v>
      </c>
      <c r="K38" s="198">
        <v>8081798.3808835987</v>
      </c>
      <c r="L38" s="697">
        <f t="shared" si="9"/>
        <v>13.224286159924306</v>
      </c>
      <c r="M38" s="198">
        <v>1116920.8727269871</v>
      </c>
      <c r="N38" s="697">
        <f t="shared" si="10"/>
        <v>1.8276230787780661</v>
      </c>
      <c r="O38" s="198">
        <v>6876035.3342012921</v>
      </c>
      <c r="P38" s="697">
        <f t="shared" si="11"/>
        <v>11.251290198022364</v>
      </c>
      <c r="Q38" s="698"/>
      <c r="R38" s="220"/>
      <c r="S38" s="698"/>
      <c r="T38" s="220"/>
      <c r="U38" s="698"/>
      <c r="V38" s="698"/>
      <c r="W38" s="220"/>
      <c r="X38" s="698"/>
      <c r="Y38" s="220"/>
      <c r="Z38" s="698"/>
      <c r="AB38" s="478"/>
      <c r="AC38" s="478"/>
      <c r="AD38" s="478"/>
      <c r="AE38" s="478"/>
      <c r="AF38" s="478"/>
      <c r="AG38" s="478"/>
    </row>
    <row r="39" spans="1:33" ht="18" customHeight="1">
      <c r="A39" s="42"/>
      <c r="B39" s="42" t="s">
        <v>31</v>
      </c>
      <c r="C39" s="660"/>
      <c r="D39" s="659"/>
      <c r="E39" s="198">
        <v>39276639.795145698</v>
      </c>
      <c r="F39" s="697">
        <v>100</v>
      </c>
      <c r="G39" s="198">
        <v>15315282.104925962</v>
      </c>
      <c r="H39" s="697">
        <f t="shared" si="8"/>
        <v>38.993361409747727</v>
      </c>
      <c r="I39" s="198">
        <v>8307333.0939192483</v>
      </c>
      <c r="J39" s="697">
        <f t="shared" si="8"/>
        <v>21.150824350676693</v>
      </c>
      <c r="K39" s="198">
        <v>9778109.4357774537</v>
      </c>
      <c r="L39" s="697">
        <f t="shared" si="9"/>
        <v>24.895483643144942</v>
      </c>
      <c r="M39" s="198">
        <v>1584194.0788100392</v>
      </c>
      <c r="N39" s="697">
        <f t="shared" si="10"/>
        <v>4.0334256878202543</v>
      </c>
      <c r="O39" s="198">
        <v>4291721.0817130068</v>
      </c>
      <c r="P39" s="697">
        <f t="shared" si="11"/>
        <v>10.926904908610414</v>
      </c>
      <c r="Q39" s="698"/>
      <c r="R39" s="220"/>
      <c r="S39" s="698"/>
      <c r="T39" s="220"/>
      <c r="U39" s="698"/>
      <c r="V39" s="698"/>
      <c r="W39" s="220"/>
      <c r="X39" s="698"/>
      <c r="Y39" s="220"/>
      <c r="Z39" s="698"/>
      <c r="AB39" s="478"/>
      <c r="AC39" s="478"/>
      <c r="AD39" s="478"/>
      <c r="AE39" s="478"/>
      <c r="AF39" s="478"/>
      <c r="AG39" s="478"/>
    </row>
    <row r="40" spans="1:33" ht="18" customHeight="1">
      <c r="A40" s="42"/>
      <c r="B40" s="102" t="s">
        <v>32</v>
      </c>
      <c r="C40" s="660"/>
      <c r="D40" s="659"/>
      <c r="E40" s="198">
        <v>35660919.180494599</v>
      </c>
      <c r="F40" s="697">
        <v>100</v>
      </c>
      <c r="G40" s="198">
        <v>15805660.86670135</v>
      </c>
      <c r="H40" s="697">
        <f t="shared" si="8"/>
        <v>44.322079267509594</v>
      </c>
      <c r="I40" s="198">
        <v>7212680.1236646902</v>
      </c>
      <c r="J40" s="697">
        <f t="shared" si="8"/>
        <v>20.225726900527565</v>
      </c>
      <c r="K40" s="198">
        <v>7996453.2407767177</v>
      </c>
      <c r="L40" s="697">
        <f t="shared" si="9"/>
        <v>22.423575792601909</v>
      </c>
      <c r="M40" s="198">
        <v>728577.56603975384</v>
      </c>
      <c r="N40" s="697">
        <f t="shared" si="10"/>
        <v>2.0430700688115264</v>
      </c>
      <c r="O40" s="198">
        <v>3917547.383312094</v>
      </c>
      <c r="P40" s="697">
        <f t="shared" si="11"/>
        <v>10.985547970549423</v>
      </c>
      <c r="Q40" s="698"/>
      <c r="R40" s="220"/>
      <c r="S40" s="698"/>
      <c r="T40" s="220"/>
      <c r="U40" s="698"/>
      <c r="V40" s="698"/>
      <c r="W40" s="220"/>
      <c r="X40" s="698"/>
      <c r="Y40" s="220"/>
      <c r="Z40" s="698"/>
      <c r="AB40" s="478"/>
      <c r="AC40" s="478"/>
      <c r="AD40" s="478"/>
      <c r="AE40" s="478"/>
      <c r="AF40" s="478"/>
      <c r="AG40" s="478"/>
    </row>
    <row r="41" spans="1:33" ht="18" customHeight="1">
      <c r="A41" s="42"/>
      <c r="B41" s="42" t="s">
        <v>901</v>
      </c>
      <c r="C41" s="660"/>
      <c r="D41" s="659"/>
      <c r="E41" s="198">
        <v>52924043.70875369</v>
      </c>
      <c r="F41" s="697">
        <v>100</v>
      </c>
      <c r="G41" s="198">
        <v>26021437.394051928</v>
      </c>
      <c r="H41" s="697">
        <f t="shared" si="8"/>
        <v>49.1675155006116</v>
      </c>
      <c r="I41" s="198">
        <v>11634257.240265805</v>
      </c>
      <c r="J41" s="697">
        <f t="shared" si="8"/>
        <v>21.982933322877383</v>
      </c>
      <c r="K41" s="198">
        <v>9487086.277988106</v>
      </c>
      <c r="L41" s="697">
        <f t="shared" si="9"/>
        <v>17.925853002080665</v>
      </c>
      <c r="M41" s="198">
        <v>883338.57917700871</v>
      </c>
      <c r="N41" s="697">
        <f t="shared" si="10"/>
        <v>1.6690685693597211</v>
      </c>
      <c r="O41" s="198">
        <v>4897924.2172708511</v>
      </c>
      <c r="P41" s="697">
        <f t="shared" si="11"/>
        <v>9.2546296050706527</v>
      </c>
      <c r="Q41" s="698"/>
      <c r="R41" s="220"/>
      <c r="S41" s="698"/>
      <c r="T41" s="220"/>
      <c r="U41" s="698"/>
      <c r="V41" s="698"/>
      <c r="W41" s="220"/>
      <c r="X41" s="698"/>
      <c r="Y41" s="220"/>
      <c r="Z41" s="698"/>
      <c r="AB41" s="478"/>
      <c r="AC41" s="478"/>
      <c r="AD41" s="478"/>
      <c r="AE41" s="478"/>
      <c r="AF41" s="478"/>
      <c r="AG41" s="478"/>
    </row>
    <row r="42" spans="1:33" ht="18" customHeight="1">
      <c r="A42" s="42"/>
      <c r="B42" s="42" t="s">
        <v>902</v>
      </c>
      <c r="C42" s="660"/>
      <c r="D42" s="659"/>
      <c r="E42" s="198">
        <v>20286286.781251892</v>
      </c>
      <c r="F42" s="697">
        <v>100</v>
      </c>
      <c r="G42" s="198">
        <v>6707434.846045576</v>
      </c>
      <c r="H42" s="697">
        <f t="shared" si="8"/>
        <v>33.06388654746037</v>
      </c>
      <c r="I42" s="198">
        <v>3274799.545825792</v>
      </c>
      <c r="J42" s="697">
        <f t="shared" si="8"/>
        <v>16.14292246352489</v>
      </c>
      <c r="K42" s="198">
        <v>6668887.3675319487</v>
      </c>
      <c r="L42" s="697">
        <f t="shared" si="9"/>
        <v>32.873869128652842</v>
      </c>
      <c r="M42" s="198">
        <v>590746.56778537238</v>
      </c>
      <c r="N42" s="697">
        <f t="shared" si="10"/>
        <v>2.9120487852480053</v>
      </c>
      <c r="O42" s="198">
        <v>3044418.4540631943</v>
      </c>
      <c r="P42" s="697">
        <f t="shared" si="11"/>
        <v>15.007273075113844</v>
      </c>
      <c r="Q42" s="698"/>
      <c r="R42" s="220"/>
      <c r="S42" s="698"/>
      <c r="T42" s="220"/>
      <c r="U42" s="698"/>
      <c r="V42" s="698"/>
      <c r="W42" s="220"/>
      <c r="X42" s="698"/>
      <c r="Y42" s="220"/>
      <c r="Z42" s="698"/>
      <c r="AB42" s="478"/>
      <c r="AC42" s="478"/>
      <c r="AD42" s="478"/>
      <c r="AE42" s="478"/>
      <c r="AF42" s="478"/>
      <c r="AG42" s="478"/>
    </row>
    <row r="43" spans="1:33" ht="18" customHeight="1">
      <c r="A43" s="42"/>
      <c r="B43" s="102" t="s">
        <v>33</v>
      </c>
      <c r="C43" s="660"/>
      <c r="D43" s="659"/>
      <c r="E43" s="198">
        <v>33413352.957696568</v>
      </c>
      <c r="F43" s="697">
        <v>100</v>
      </c>
      <c r="G43" s="198">
        <v>8333676.8686130811</v>
      </c>
      <c r="H43" s="697">
        <f t="shared" si="8"/>
        <v>24.941157145061275</v>
      </c>
      <c r="I43" s="198">
        <v>7141739.9880397338</v>
      </c>
      <c r="J43" s="697">
        <f t="shared" si="8"/>
        <v>21.373909996646045</v>
      </c>
      <c r="K43" s="198">
        <v>10207350.579087954</v>
      </c>
      <c r="L43" s="697">
        <f t="shared" si="9"/>
        <v>30.548716831893852</v>
      </c>
      <c r="M43" s="198">
        <v>1428448.5455012475</v>
      </c>
      <c r="N43" s="697">
        <f t="shared" si="10"/>
        <v>4.27508292062085</v>
      </c>
      <c r="O43" s="198">
        <v>6302136.9764546128</v>
      </c>
      <c r="P43" s="697">
        <f t="shared" si="11"/>
        <v>18.861133105778158</v>
      </c>
      <c r="Q43" s="698"/>
      <c r="R43" s="220"/>
      <c r="S43" s="698"/>
      <c r="T43" s="220"/>
      <c r="U43" s="698"/>
      <c r="V43" s="698"/>
      <c r="W43" s="220"/>
      <c r="X43" s="698"/>
      <c r="Y43" s="220"/>
      <c r="Z43" s="698"/>
      <c r="AB43" s="478"/>
      <c r="AC43" s="478"/>
      <c r="AD43" s="478"/>
      <c r="AE43" s="478"/>
      <c r="AF43" s="478"/>
      <c r="AG43" s="478"/>
    </row>
    <row r="44" spans="1:33" ht="18" customHeight="1">
      <c r="A44" s="42"/>
      <c r="B44" s="42" t="s">
        <v>903</v>
      </c>
      <c r="C44" s="35"/>
      <c r="D44" s="32"/>
      <c r="E44" s="198">
        <v>26827490.759227388</v>
      </c>
      <c r="F44" s="697">
        <v>100</v>
      </c>
      <c r="G44" s="198">
        <v>5693039.4459349988</v>
      </c>
      <c r="H44" s="697">
        <f t="shared" si="8"/>
        <v>21.220916622539001</v>
      </c>
      <c r="I44" s="198">
        <v>6471385.1185361268</v>
      </c>
      <c r="J44" s="697">
        <f t="shared" si="8"/>
        <v>24.12221544167442</v>
      </c>
      <c r="K44" s="198">
        <v>10827028.229761129</v>
      </c>
      <c r="L44" s="697">
        <f t="shared" si="9"/>
        <v>40.357960895158051</v>
      </c>
      <c r="M44" s="198">
        <v>591994.49360891199</v>
      </c>
      <c r="N44" s="697">
        <f t="shared" si="10"/>
        <v>2.2066711304533535</v>
      </c>
      <c r="O44" s="198">
        <v>3244043.4713862212</v>
      </c>
      <c r="P44" s="697">
        <f t="shared" si="11"/>
        <v>12.092235910175177</v>
      </c>
      <c r="Q44" s="698"/>
      <c r="R44" s="220"/>
      <c r="S44" s="698"/>
      <c r="T44" s="220"/>
      <c r="U44" s="698"/>
      <c r="V44" s="698"/>
      <c r="W44" s="220"/>
      <c r="X44" s="698"/>
      <c r="Y44" s="220"/>
      <c r="Z44" s="698"/>
      <c r="AB44" s="478"/>
      <c r="AC44" s="478"/>
      <c r="AD44" s="478"/>
      <c r="AE44" s="478"/>
      <c r="AF44" s="478"/>
      <c r="AG44" s="478"/>
    </row>
    <row r="45" spans="1:33" ht="18" customHeight="1">
      <c r="A45" s="42"/>
      <c r="B45" s="42" t="s">
        <v>904</v>
      </c>
      <c r="C45" s="35"/>
      <c r="D45" s="32"/>
      <c r="E45" s="198">
        <v>47945600.777490057</v>
      </c>
      <c r="F45" s="697">
        <v>100</v>
      </c>
      <c r="G45" s="198">
        <v>14362133.926925136</v>
      </c>
      <c r="H45" s="697">
        <f t="shared" si="8"/>
        <v>29.955060931613154</v>
      </c>
      <c r="I45" s="198">
        <v>11115162.987352626</v>
      </c>
      <c r="J45" s="697">
        <f t="shared" si="8"/>
        <v>23.182863092980735</v>
      </c>
      <c r="K45" s="198">
        <v>11762049.013044229</v>
      </c>
      <c r="L45" s="697">
        <f t="shared" si="9"/>
        <v>24.532071394058711</v>
      </c>
      <c r="M45" s="198">
        <v>846936.58796226094</v>
      </c>
      <c r="N45" s="697">
        <f t="shared" si="10"/>
        <v>1.7664531765756675</v>
      </c>
      <c r="O45" s="198">
        <v>9859318.2622058094</v>
      </c>
      <c r="P45" s="697">
        <f t="shared" si="11"/>
        <v>20.563551404771747</v>
      </c>
      <c r="Q45" s="698"/>
      <c r="R45" s="220"/>
      <c r="S45" s="698"/>
      <c r="T45" s="220"/>
      <c r="U45" s="698"/>
      <c r="V45" s="698"/>
      <c r="W45" s="220"/>
      <c r="X45" s="698"/>
      <c r="Y45" s="220"/>
      <c r="Z45" s="698"/>
      <c r="AB45" s="478"/>
      <c r="AC45" s="478"/>
      <c r="AD45" s="478"/>
      <c r="AE45" s="478"/>
      <c r="AF45" s="478"/>
      <c r="AG45" s="478"/>
    </row>
    <row r="46" spans="1:33" ht="18" customHeight="1">
      <c r="A46" s="42"/>
      <c r="B46" s="42" t="s">
        <v>34</v>
      </c>
      <c r="C46" s="35"/>
      <c r="D46" s="32"/>
      <c r="E46" s="198">
        <v>21169034.39393739</v>
      </c>
      <c r="F46" s="697">
        <v>100</v>
      </c>
      <c r="G46" s="198">
        <v>3178642.1395064029</v>
      </c>
      <c r="H46" s="697">
        <f t="shared" si="8"/>
        <v>15.015527304432627</v>
      </c>
      <c r="I46" s="198">
        <v>2857818.5399153703</v>
      </c>
      <c r="J46" s="697">
        <f t="shared" si="8"/>
        <v>13.499994788301834</v>
      </c>
      <c r="K46" s="198">
        <v>7800789.5982945096</v>
      </c>
      <c r="L46" s="697">
        <f t="shared" si="9"/>
        <v>36.850002003532964</v>
      </c>
      <c r="M46" s="198">
        <v>2829325.4481901024</v>
      </c>
      <c r="N46" s="697">
        <f t="shared" si="10"/>
        <v>13.365396812810671</v>
      </c>
      <c r="O46" s="198">
        <v>4502458.6680310061</v>
      </c>
      <c r="P46" s="697">
        <f t="shared" si="11"/>
        <v>21.269079090921913</v>
      </c>
      <c r="Q46" s="698"/>
      <c r="R46" s="220"/>
      <c r="S46" s="698"/>
      <c r="T46" s="220"/>
      <c r="U46" s="698"/>
      <c r="V46" s="698"/>
      <c r="W46" s="220"/>
      <c r="X46" s="698"/>
      <c r="Y46" s="220"/>
      <c r="Z46" s="698"/>
      <c r="AB46" s="478"/>
      <c r="AC46" s="478"/>
      <c r="AD46" s="478"/>
      <c r="AE46" s="478"/>
      <c r="AF46" s="478"/>
      <c r="AG46" s="478"/>
    </row>
    <row r="47" spans="1:33" ht="18" customHeight="1">
      <c r="A47" s="42"/>
      <c r="B47" s="102" t="s">
        <v>35</v>
      </c>
      <c r="C47" s="35"/>
      <c r="D47" s="32"/>
      <c r="E47" s="198">
        <v>11809985.756424444</v>
      </c>
      <c r="F47" s="697">
        <v>100</v>
      </c>
      <c r="G47" s="198">
        <v>2917854.5893736887</v>
      </c>
      <c r="H47" s="697">
        <f t="shared" si="8"/>
        <v>24.706673230206246</v>
      </c>
      <c r="I47" s="198">
        <v>1330860.2086701707</v>
      </c>
      <c r="J47" s="697">
        <f t="shared" si="8"/>
        <v>11.268939998053799</v>
      </c>
      <c r="K47" s="198">
        <v>5590825.7591216685</v>
      </c>
      <c r="L47" s="697">
        <f t="shared" si="9"/>
        <v>47.339817967861208</v>
      </c>
      <c r="M47" s="198">
        <v>868728.50753375003</v>
      </c>
      <c r="N47" s="697">
        <f t="shared" si="10"/>
        <v>7.3558810776818726</v>
      </c>
      <c r="O47" s="198">
        <v>1101716.6917251647</v>
      </c>
      <c r="P47" s="697">
        <f t="shared" si="11"/>
        <v>9.3286877261968613</v>
      </c>
      <c r="Q47" s="698"/>
      <c r="R47" s="220"/>
      <c r="S47" s="698"/>
      <c r="T47" s="220"/>
      <c r="U47" s="698"/>
      <c r="V47" s="698"/>
      <c r="W47" s="220"/>
      <c r="X47" s="698"/>
      <c r="Y47" s="220"/>
      <c r="Z47" s="698"/>
      <c r="AB47" s="478"/>
      <c r="AC47" s="478"/>
      <c r="AD47" s="478"/>
      <c r="AE47" s="478"/>
      <c r="AF47" s="478"/>
      <c r="AG47" s="478"/>
    </row>
    <row r="48" spans="1:33" ht="18" customHeight="1">
      <c r="A48" s="1059" t="s">
        <v>36</v>
      </c>
      <c r="B48" s="1059"/>
      <c r="C48" s="35"/>
      <c r="D48" s="32"/>
      <c r="E48" s="198">
        <v>18271510.714817017</v>
      </c>
      <c r="F48" s="697">
        <v>100</v>
      </c>
      <c r="G48" s="198">
        <v>10133994.763887579</v>
      </c>
      <c r="H48" s="697">
        <f t="shared" si="8"/>
        <v>55.463365465831806</v>
      </c>
      <c r="I48" s="198">
        <v>1738996.9389800041</v>
      </c>
      <c r="J48" s="697">
        <f t="shared" si="8"/>
        <v>9.5175323273613586</v>
      </c>
      <c r="K48" s="198">
        <v>3556883.8268044088</v>
      </c>
      <c r="L48" s="697">
        <f t="shared" si="9"/>
        <v>19.466829439122431</v>
      </c>
      <c r="M48" s="198">
        <v>58359.970190734675</v>
      </c>
      <c r="N48" s="697">
        <f t="shared" si="10"/>
        <v>0.31940418666863984</v>
      </c>
      <c r="O48" s="198">
        <v>2783275.214954291</v>
      </c>
      <c r="P48" s="697">
        <f t="shared" si="11"/>
        <v>15.232868581015769</v>
      </c>
      <c r="Q48" s="698"/>
      <c r="R48" s="220"/>
      <c r="S48" s="698"/>
      <c r="T48" s="220"/>
      <c r="U48" s="698"/>
      <c r="V48" s="698"/>
      <c r="W48" s="220"/>
      <c r="X48" s="698"/>
      <c r="Y48" s="220"/>
      <c r="Z48" s="698"/>
      <c r="AB48" s="478"/>
      <c r="AC48" s="478"/>
      <c r="AD48" s="478"/>
      <c r="AE48" s="478"/>
      <c r="AF48" s="478"/>
      <c r="AG48" s="478"/>
    </row>
    <row r="49" spans="1:33" ht="18" customHeight="1">
      <c r="A49" s="1045" t="s">
        <v>166</v>
      </c>
      <c r="B49" s="1045"/>
      <c r="C49" s="1045"/>
      <c r="D49" s="659"/>
      <c r="E49" s="198"/>
      <c r="F49" s="699"/>
      <c r="G49" s="198"/>
      <c r="H49" s="697"/>
      <c r="I49" s="198"/>
      <c r="J49" s="697"/>
      <c r="K49" s="198"/>
      <c r="L49" s="697"/>
      <c r="M49" s="198"/>
      <c r="N49" s="697"/>
      <c r="O49" s="198"/>
      <c r="P49" s="697"/>
      <c r="Q49" s="698"/>
      <c r="R49" s="220"/>
      <c r="S49" s="698"/>
      <c r="T49" s="220"/>
      <c r="U49" s="698"/>
      <c r="V49" s="698"/>
      <c r="W49" s="220"/>
      <c r="X49" s="698"/>
      <c r="Y49" s="220"/>
      <c r="Z49" s="698"/>
      <c r="AB49" s="478"/>
      <c r="AC49" s="478"/>
      <c r="AD49" s="478"/>
      <c r="AE49" s="478"/>
      <c r="AF49" s="478"/>
      <c r="AG49" s="478"/>
    </row>
    <row r="50" spans="1:33" ht="18" customHeight="1">
      <c r="A50" s="1059" t="s">
        <v>37</v>
      </c>
      <c r="B50" s="1059" t="s">
        <v>37</v>
      </c>
      <c r="C50" s="106"/>
      <c r="D50" s="659"/>
      <c r="E50" s="198">
        <v>59503844.196367554</v>
      </c>
      <c r="F50" s="697">
        <v>100</v>
      </c>
      <c r="G50" s="198">
        <v>7433396.6638214868</v>
      </c>
      <c r="H50" s="697">
        <f t="shared" si="8"/>
        <v>12.492296530104289</v>
      </c>
      <c r="I50" s="198">
        <v>10580369.690806722</v>
      </c>
      <c r="J50" s="697">
        <f t="shared" si="8"/>
        <v>17.780985134154754</v>
      </c>
      <c r="K50" s="198">
        <v>33492111.122854531</v>
      </c>
      <c r="L50" s="697">
        <f>K50/$E50*100</f>
        <v>56.285625870368683</v>
      </c>
      <c r="M50" s="198">
        <v>2561190.90429341</v>
      </c>
      <c r="N50" s="697">
        <f>M50/$E50*100</f>
        <v>4.3042444381261662</v>
      </c>
      <c r="O50" s="198">
        <v>5436775.8145913603</v>
      </c>
      <c r="P50" s="697">
        <f>O50/$E50*100</f>
        <v>9.13684802724603</v>
      </c>
      <c r="Q50" s="698"/>
      <c r="R50" s="220"/>
      <c r="S50" s="698"/>
      <c r="T50" s="220"/>
      <c r="U50" s="698"/>
      <c r="V50" s="698"/>
      <c r="W50" s="220"/>
      <c r="X50" s="698"/>
      <c r="Y50" s="220"/>
      <c r="Z50" s="698"/>
      <c r="AB50" s="478"/>
      <c r="AC50" s="478"/>
      <c r="AD50" s="478"/>
      <c r="AE50" s="478"/>
      <c r="AF50" s="478"/>
      <c r="AG50" s="478"/>
    </row>
    <row r="51" spans="1:33" ht="18" customHeight="1">
      <c r="A51" s="102"/>
      <c r="B51" s="102" t="s">
        <v>38</v>
      </c>
      <c r="C51" s="102"/>
      <c r="D51" s="659"/>
      <c r="E51" s="198">
        <v>35374750.379070491</v>
      </c>
      <c r="F51" s="697">
        <v>100</v>
      </c>
      <c r="G51" s="198">
        <v>1336.4816902383695</v>
      </c>
      <c r="H51" s="697">
        <f t="shared" si="8"/>
        <v>3.7780667733816726E-3</v>
      </c>
      <c r="I51" s="198">
        <v>1011582.9229511453</v>
      </c>
      <c r="J51" s="697">
        <f t="shared" si="8"/>
        <v>2.8596185474418201</v>
      </c>
      <c r="K51" s="198">
        <v>29754319.490426272</v>
      </c>
      <c r="L51" s="697">
        <f>K51/$E51*100</f>
        <v>84.111744030935824</v>
      </c>
      <c r="M51" s="198">
        <v>1930838.7590233502</v>
      </c>
      <c r="N51" s="697">
        <f>M51/$E51*100</f>
        <v>5.4582399545799571</v>
      </c>
      <c r="O51" s="198">
        <v>2676672.7249794798</v>
      </c>
      <c r="P51" s="697">
        <f>O51/$E51*100</f>
        <v>7.5666194002690004</v>
      </c>
      <c r="Q51" s="698"/>
      <c r="R51" s="220"/>
      <c r="S51" s="698"/>
      <c r="T51" s="220"/>
      <c r="U51" s="698"/>
      <c r="V51" s="698"/>
      <c r="W51" s="220"/>
      <c r="X51" s="698"/>
      <c r="Y51" s="220"/>
      <c r="Z51" s="698"/>
      <c r="AB51" s="478"/>
      <c r="AC51" s="478"/>
      <c r="AD51" s="478"/>
      <c r="AE51" s="478"/>
      <c r="AF51" s="478"/>
      <c r="AG51" s="478"/>
    </row>
    <row r="52" spans="1:33" ht="18" customHeight="1">
      <c r="A52" s="102"/>
      <c r="B52" s="1249" t="s">
        <v>39</v>
      </c>
      <c r="C52" s="1249"/>
      <c r="D52" s="659"/>
      <c r="E52" s="198">
        <v>80393558.270522773</v>
      </c>
      <c r="F52" s="697">
        <v>100</v>
      </c>
      <c r="G52" s="198">
        <v>6329594.3777037617</v>
      </c>
      <c r="H52" s="697">
        <f t="shared" si="8"/>
        <v>7.8732606366355862</v>
      </c>
      <c r="I52" s="198">
        <v>10930772.857521029</v>
      </c>
      <c r="J52" s="697">
        <f t="shared" si="8"/>
        <v>13.596578000365639</v>
      </c>
      <c r="K52" s="198">
        <v>50964695.642564394</v>
      </c>
      <c r="L52" s="697">
        <f>K52/$E52*100</f>
        <v>63.394004120416184</v>
      </c>
      <c r="M52" s="198">
        <v>3174717.45942877</v>
      </c>
      <c r="N52" s="697">
        <f>M52/$E52*100</f>
        <v>3.9489699519778774</v>
      </c>
      <c r="O52" s="198">
        <v>8993777.9333048258</v>
      </c>
      <c r="P52" s="697">
        <f>O52/$E52*100</f>
        <v>11.187187290604724</v>
      </c>
      <c r="Q52" s="698"/>
      <c r="R52" s="220"/>
      <c r="S52" s="698"/>
      <c r="T52" s="220"/>
      <c r="U52" s="698"/>
      <c r="V52" s="698"/>
      <c r="W52" s="220"/>
      <c r="X52" s="698"/>
      <c r="Y52" s="220"/>
      <c r="Z52" s="698"/>
      <c r="AB52" s="478"/>
      <c r="AC52" s="478"/>
      <c r="AD52" s="478"/>
      <c r="AE52" s="478"/>
      <c r="AF52" s="478"/>
      <c r="AG52" s="478"/>
    </row>
    <row r="53" spans="1:33" ht="18" customHeight="1">
      <c r="A53" s="102"/>
      <c r="B53" s="1249" t="s">
        <v>40</v>
      </c>
      <c r="C53" s="1249"/>
      <c r="D53" s="659"/>
      <c r="E53" s="198">
        <v>131998664.70172009</v>
      </c>
      <c r="F53" s="697">
        <v>100</v>
      </c>
      <c r="G53" s="198">
        <v>42465727.460211389</v>
      </c>
      <c r="H53" s="697">
        <f t="shared" si="8"/>
        <v>32.171331093516748</v>
      </c>
      <c r="I53" s="198">
        <v>52699162.788071215</v>
      </c>
      <c r="J53" s="697">
        <f t="shared" si="8"/>
        <v>39.924012039937317</v>
      </c>
      <c r="K53" s="198">
        <v>20730945.338399675</v>
      </c>
      <c r="L53" s="697">
        <f>K53/$E53*100</f>
        <v>15.705420494401052</v>
      </c>
      <c r="M53" s="198">
        <v>4340800.8778707404</v>
      </c>
      <c r="N53" s="697">
        <f>M53/$E53*100</f>
        <v>3.2885187798526077</v>
      </c>
      <c r="O53" s="198">
        <v>11762028.237167101</v>
      </c>
      <c r="P53" s="697">
        <f>O53/$E53*100</f>
        <v>8.9107175922923023</v>
      </c>
      <c r="Q53" s="698"/>
      <c r="R53" s="220"/>
      <c r="S53" s="698"/>
      <c r="T53" s="220"/>
      <c r="U53" s="698"/>
      <c r="V53" s="698"/>
      <c r="W53" s="220"/>
      <c r="X53" s="698"/>
      <c r="Y53" s="220"/>
      <c r="Z53" s="698"/>
      <c r="AB53" s="478"/>
      <c r="AC53" s="478"/>
      <c r="AD53" s="478"/>
      <c r="AE53" s="478"/>
      <c r="AF53" s="478"/>
      <c r="AG53" s="478"/>
    </row>
    <row r="54" spans="1:33" ht="18" customHeight="1" thickBot="1">
      <c r="A54" s="1060" t="s">
        <v>41</v>
      </c>
      <c r="B54" s="1060"/>
      <c r="C54" s="104"/>
      <c r="D54" s="661"/>
      <c r="E54" s="202">
        <v>40116737.963813104</v>
      </c>
      <c r="F54" s="700">
        <v>100</v>
      </c>
      <c r="G54" s="202">
        <v>24602530.406768586</v>
      </c>
      <c r="H54" s="700">
        <f t="shared" si="8"/>
        <v>61.327345281565634</v>
      </c>
      <c r="I54" s="202">
        <v>8586196.7134757768</v>
      </c>
      <c r="J54" s="700">
        <f t="shared" si="8"/>
        <v>21.403028135589857</v>
      </c>
      <c r="K54" s="202">
        <v>390855.30255050818</v>
      </c>
      <c r="L54" s="700">
        <f>K54/$E54*100</f>
        <v>0.97429482652122723</v>
      </c>
      <c r="M54" s="202">
        <v>766281.14565309533</v>
      </c>
      <c r="N54" s="700">
        <f>M54/$E54*100</f>
        <v>1.9101282520635439</v>
      </c>
      <c r="O54" s="202">
        <v>5770874.3953651767</v>
      </c>
      <c r="P54" s="700">
        <f>O54/$E54*100</f>
        <v>14.385203504259831</v>
      </c>
      <c r="Q54" s="701"/>
      <c r="R54" s="227"/>
      <c r="S54" s="701"/>
      <c r="T54" s="227"/>
      <c r="U54" s="701"/>
      <c r="V54" s="701"/>
      <c r="W54" s="227"/>
      <c r="X54" s="701"/>
      <c r="Y54" s="227"/>
      <c r="Z54" s="701"/>
      <c r="AB54" s="478"/>
      <c r="AC54" s="478"/>
      <c r="AD54" s="478"/>
      <c r="AE54" s="478"/>
      <c r="AF54" s="478"/>
      <c r="AG54" s="478"/>
    </row>
    <row r="55" spans="1:33" ht="24" customHeight="1">
      <c r="A55" s="702"/>
    </row>
    <row r="56" spans="1:33" s="43" customFormat="1">
      <c r="A56" s="43" t="s">
        <v>196</v>
      </c>
      <c r="B56" s="14"/>
      <c r="C56" s="14"/>
      <c r="D56" s="15"/>
      <c r="H56" s="44"/>
    </row>
    <row r="57" spans="1:33" ht="26.1" customHeight="1"/>
    <row r="58" spans="1:33" ht="26.1" customHeight="1"/>
    <row r="59" spans="1:33" ht="26.1" customHeight="1"/>
    <row r="60" spans="1:33" ht="26.1" customHeight="1"/>
    <row r="61" spans="1:33" ht="26.1" customHeight="1">
      <c r="E61" s="478"/>
      <c r="F61" s="478"/>
      <c r="G61" s="478"/>
      <c r="H61" s="478"/>
      <c r="I61" s="478"/>
      <c r="J61" s="478"/>
    </row>
    <row r="62" spans="1:33" ht="26.1" customHeight="1">
      <c r="E62" s="478"/>
      <c r="F62" s="478"/>
      <c r="G62" s="478"/>
      <c r="H62" s="478"/>
      <c r="I62" s="478"/>
      <c r="J62" s="478"/>
    </row>
    <row r="63" spans="1:33" ht="26.1" customHeight="1">
      <c r="E63" s="478"/>
      <c r="F63" s="478"/>
      <c r="G63" s="478"/>
      <c r="H63" s="478"/>
      <c r="I63" s="478"/>
      <c r="J63" s="478"/>
    </row>
    <row r="64" spans="1:33" ht="26.1" customHeight="1">
      <c r="E64" s="478"/>
      <c r="F64" s="478"/>
      <c r="G64" s="478"/>
      <c r="H64" s="478"/>
      <c r="I64" s="478"/>
      <c r="J64" s="478"/>
    </row>
    <row r="65" spans="5:10" ht="26.1" customHeight="1">
      <c r="E65" s="478"/>
      <c r="F65" s="478"/>
      <c r="G65" s="478"/>
      <c r="H65" s="478"/>
      <c r="I65" s="478"/>
      <c r="J65" s="478"/>
    </row>
    <row r="66" spans="5:10" ht="26.1" customHeight="1">
      <c r="E66" s="478"/>
      <c r="F66" s="478"/>
      <c r="G66" s="478"/>
      <c r="H66" s="478"/>
      <c r="I66" s="478"/>
      <c r="J66" s="478"/>
    </row>
    <row r="67" spans="5:10" ht="26.1" customHeight="1">
      <c r="E67" s="478"/>
      <c r="F67" s="478"/>
      <c r="G67" s="478"/>
      <c r="H67" s="478"/>
      <c r="I67" s="478"/>
      <c r="J67" s="478"/>
    </row>
    <row r="68" spans="5:10" ht="26.1" customHeight="1">
      <c r="E68" s="478"/>
      <c r="F68" s="478"/>
      <c r="G68" s="478"/>
      <c r="H68" s="478"/>
      <c r="I68" s="478"/>
      <c r="J68" s="478"/>
    </row>
    <row r="69" spans="5:10" ht="26.1" customHeight="1">
      <c r="E69" s="478"/>
      <c r="F69" s="478"/>
      <c r="G69" s="478"/>
      <c r="H69" s="478"/>
      <c r="I69" s="478"/>
      <c r="J69" s="478"/>
    </row>
    <row r="70" spans="5:10" ht="26.1" customHeight="1">
      <c r="E70" s="478"/>
      <c r="F70" s="478"/>
      <c r="G70" s="478"/>
      <c r="H70" s="478"/>
      <c r="I70" s="478"/>
      <c r="J70" s="478"/>
    </row>
    <row r="71" spans="5:10" ht="26.1" customHeight="1">
      <c r="E71" s="478"/>
      <c r="F71" s="478"/>
      <c r="G71" s="478"/>
      <c r="H71" s="478"/>
      <c r="I71" s="478"/>
      <c r="J71" s="478"/>
    </row>
    <row r="72" spans="5:10" ht="26.1" customHeight="1">
      <c r="E72" s="478"/>
      <c r="F72" s="478"/>
      <c r="G72" s="478"/>
      <c r="H72" s="478"/>
      <c r="I72" s="478"/>
      <c r="J72" s="478"/>
    </row>
    <row r="73" spans="5:10" ht="26.1" customHeight="1">
      <c r="E73" s="478"/>
      <c r="F73" s="478"/>
      <c r="G73" s="478"/>
      <c r="H73" s="478"/>
      <c r="I73" s="478"/>
      <c r="J73" s="478"/>
    </row>
    <row r="74" spans="5:10" ht="26.1" customHeight="1">
      <c r="E74" s="478"/>
      <c r="F74" s="478"/>
      <c r="G74" s="478"/>
      <c r="H74" s="478"/>
      <c r="I74" s="478"/>
      <c r="J74" s="478"/>
    </row>
    <row r="75" spans="5:10" ht="26.1" customHeight="1">
      <c r="E75" s="478"/>
      <c r="F75" s="478"/>
      <c r="G75" s="478"/>
      <c r="H75" s="478"/>
      <c r="I75" s="478"/>
      <c r="J75" s="478"/>
    </row>
    <row r="76" spans="5:10" ht="26.1" customHeight="1">
      <c r="E76" s="478"/>
      <c r="F76" s="478"/>
      <c r="G76" s="478"/>
      <c r="H76" s="478"/>
      <c r="I76" s="478"/>
      <c r="J76" s="478"/>
    </row>
    <row r="77" spans="5:10">
      <c r="E77" s="478"/>
      <c r="F77" s="478"/>
      <c r="G77" s="478"/>
      <c r="H77" s="478"/>
      <c r="I77" s="478"/>
      <c r="J77" s="478"/>
    </row>
    <row r="78" spans="5:10">
      <c r="E78" s="478"/>
      <c r="F78" s="478"/>
      <c r="G78" s="478"/>
      <c r="H78" s="478"/>
      <c r="I78" s="478"/>
      <c r="J78" s="478"/>
    </row>
    <row r="79" spans="5:10">
      <c r="E79" s="478"/>
      <c r="F79" s="478"/>
      <c r="G79" s="478"/>
      <c r="H79" s="478"/>
      <c r="I79" s="478"/>
      <c r="J79" s="478"/>
    </row>
    <row r="80" spans="5:10">
      <c r="E80" s="478"/>
      <c r="F80" s="478"/>
      <c r="G80" s="478"/>
      <c r="H80" s="478"/>
      <c r="I80" s="478"/>
      <c r="J80" s="478"/>
    </row>
    <row r="81" spans="5:10">
      <c r="E81" s="478"/>
      <c r="F81" s="478"/>
      <c r="G81" s="478"/>
      <c r="H81" s="478"/>
      <c r="I81" s="478"/>
      <c r="J81" s="478"/>
    </row>
    <row r="82" spans="5:10">
      <c r="E82" s="478"/>
      <c r="F82" s="478"/>
      <c r="G82" s="478"/>
      <c r="H82" s="478"/>
      <c r="I82" s="478"/>
      <c r="J82" s="478"/>
    </row>
    <row r="83" spans="5:10">
      <c r="E83" s="478"/>
      <c r="F83" s="478"/>
      <c r="G83" s="478"/>
      <c r="H83" s="478"/>
      <c r="I83" s="478"/>
      <c r="J83" s="478"/>
    </row>
    <row r="84" spans="5:10">
      <c r="E84" s="478"/>
      <c r="F84" s="478"/>
      <c r="G84" s="478"/>
      <c r="H84" s="478"/>
      <c r="I84" s="478"/>
      <c r="J84" s="478"/>
    </row>
    <row r="85" spans="5:10">
      <c r="E85" s="478"/>
      <c r="F85" s="478"/>
      <c r="G85" s="478"/>
      <c r="H85" s="478"/>
      <c r="I85" s="478"/>
      <c r="J85" s="478"/>
    </row>
    <row r="86" spans="5:10">
      <c r="E86" s="478"/>
      <c r="F86" s="478"/>
      <c r="G86" s="478"/>
      <c r="H86" s="478"/>
      <c r="I86" s="478"/>
      <c r="J86" s="478"/>
    </row>
    <row r="87" spans="5:10">
      <c r="E87" s="478"/>
      <c r="F87" s="478"/>
      <c r="G87" s="478"/>
      <c r="H87" s="478"/>
      <c r="I87" s="478"/>
      <c r="J87" s="478"/>
    </row>
  </sheetData>
  <mergeCells count="35">
    <mergeCell ref="A22:C22"/>
    <mergeCell ref="A54:B54"/>
    <mergeCell ref="A33:C33"/>
    <mergeCell ref="A49:C49"/>
    <mergeCell ref="A48:B48"/>
    <mergeCell ref="A34:B34"/>
    <mergeCell ref="B52:C52"/>
    <mergeCell ref="B53:C53"/>
    <mergeCell ref="A23:C23"/>
    <mergeCell ref="A8:C8"/>
    <mergeCell ref="A18:C18"/>
    <mergeCell ref="A50:B50"/>
    <mergeCell ref="A27:C27"/>
    <mergeCell ref="A19:C19"/>
    <mergeCell ref="A17:C17"/>
    <mergeCell ref="A21:C21"/>
    <mergeCell ref="A24:C24"/>
    <mergeCell ref="A10:C10"/>
    <mergeCell ref="A16:C16"/>
    <mergeCell ref="A20:C20"/>
    <mergeCell ref="A13:C13"/>
    <mergeCell ref="A14:C14"/>
    <mergeCell ref="A9:C9"/>
    <mergeCell ref="A11:C11"/>
    <mergeCell ref="A15:C15"/>
    <mergeCell ref="O3:P4"/>
    <mergeCell ref="A7:C7"/>
    <mergeCell ref="M3:N4"/>
    <mergeCell ref="K3:L4"/>
    <mergeCell ref="A6:C6"/>
    <mergeCell ref="J3:J4"/>
    <mergeCell ref="E3:F4"/>
    <mergeCell ref="G3:H4"/>
    <mergeCell ref="I3:I4"/>
    <mergeCell ref="A3:C5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9" max="44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BO65"/>
  <sheetViews>
    <sheetView view="pageBreakPreview" zoomScaleNormal="50" zoomScaleSheetLayoutView="100" workbookViewId="0">
      <selection activeCell="A33" sqref="A33:C33"/>
    </sheetView>
  </sheetViews>
  <sheetFormatPr defaultRowHeight="15.75"/>
  <cols>
    <col min="1" max="1" width="2.28515625" style="14" customWidth="1"/>
    <col min="2" max="2" width="15.7109375" style="14" customWidth="1"/>
    <col min="3" max="3" width="2.28515625" style="14" customWidth="1"/>
    <col min="4" max="4" width="1.7109375" style="15" customWidth="1"/>
    <col min="5" max="9" width="14.140625" style="160" customWidth="1"/>
    <col min="10" max="16" width="13" style="160" customWidth="1"/>
    <col min="17" max="17" width="14.140625" style="160" bestFit="1" customWidth="1"/>
    <col min="18" max="16384" width="9.140625" style="160"/>
  </cols>
  <sheetData>
    <row r="1" spans="1:57" s="159" customFormat="1" ht="34.5" customHeight="1">
      <c r="A1" s="1067" t="s">
        <v>609</v>
      </c>
      <c r="B1" s="1067"/>
      <c r="C1" s="1067"/>
      <c r="D1" s="1067"/>
      <c r="E1" s="1067"/>
      <c r="F1" s="1067"/>
      <c r="G1" s="1067"/>
      <c r="H1" s="1067"/>
      <c r="I1" s="1067"/>
      <c r="J1" s="157" t="s">
        <v>365</v>
      </c>
      <c r="K1" s="157"/>
      <c r="L1" s="157"/>
      <c r="M1" s="157"/>
      <c r="N1" s="157"/>
      <c r="O1" s="157"/>
      <c r="P1" s="157"/>
    </row>
    <row r="2" spans="1:57" ht="12.95" customHeight="1" thickBot="1">
      <c r="A2" s="163"/>
      <c r="B2" s="161"/>
      <c r="C2" s="161"/>
      <c r="D2" s="162"/>
      <c r="P2" s="427" t="s">
        <v>352</v>
      </c>
    </row>
    <row r="3" spans="1:57" s="254" customFormat="1" ht="18" customHeight="1">
      <c r="A3" s="1042" t="s">
        <v>2</v>
      </c>
      <c r="B3" s="1042"/>
      <c r="C3" s="1042"/>
      <c r="D3" s="165"/>
      <c r="E3" s="1084" t="s">
        <v>80</v>
      </c>
      <c r="F3" s="1085"/>
      <c r="G3" s="1084" t="s">
        <v>188</v>
      </c>
      <c r="H3" s="1085"/>
      <c r="I3" s="1263" t="s">
        <v>487</v>
      </c>
      <c r="J3" s="1259" t="s">
        <v>488</v>
      </c>
      <c r="K3" s="1084" t="s">
        <v>190</v>
      </c>
      <c r="L3" s="1085"/>
      <c r="M3" s="1084" t="s">
        <v>191</v>
      </c>
      <c r="N3" s="1085"/>
      <c r="O3" s="1084" t="s">
        <v>415</v>
      </c>
      <c r="P3" s="1090"/>
    </row>
    <row r="4" spans="1:57" s="254" customFormat="1" ht="18" customHeight="1">
      <c r="A4" s="1043"/>
      <c r="B4" s="1043"/>
      <c r="C4" s="1043"/>
      <c r="D4" s="170"/>
      <c r="E4" s="1086"/>
      <c r="F4" s="1087"/>
      <c r="G4" s="1086"/>
      <c r="H4" s="1087"/>
      <c r="I4" s="1264"/>
      <c r="J4" s="1260"/>
      <c r="K4" s="1086"/>
      <c r="L4" s="1087"/>
      <c r="M4" s="1086"/>
      <c r="N4" s="1087"/>
      <c r="O4" s="1086"/>
      <c r="P4" s="1091"/>
    </row>
    <row r="5" spans="1:57" s="259" customFormat="1" ht="18" customHeight="1">
      <c r="A5" s="1044"/>
      <c r="B5" s="1044"/>
      <c r="C5" s="1044"/>
      <c r="D5" s="174"/>
      <c r="E5" s="428"/>
      <c r="F5" s="429" t="s">
        <v>192</v>
      </c>
      <c r="G5" s="428"/>
      <c r="H5" s="429" t="s">
        <v>192</v>
      </c>
      <c r="I5" s="428"/>
      <c r="J5" s="429" t="s">
        <v>192</v>
      </c>
      <c r="K5" s="428"/>
      <c r="L5" s="429" t="s">
        <v>192</v>
      </c>
      <c r="M5" s="428"/>
      <c r="N5" s="430" t="s">
        <v>192</v>
      </c>
      <c r="O5" s="428"/>
      <c r="P5" s="430" t="s">
        <v>192</v>
      </c>
    </row>
    <row r="6" spans="1:57" s="181" customFormat="1" ht="12.75" hidden="1" customHeight="1">
      <c r="A6" s="1049" t="s">
        <v>878</v>
      </c>
      <c r="B6" s="1049"/>
      <c r="C6" s="1049"/>
      <c r="D6" s="2"/>
      <c r="E6" s="178">
        <f t="shared" ref="E6:E11" si="0">F6-G6+H6+I6-J6-M6</f>
        <v>-1360985419</v>
      </c>
      <c r="F6" s="178">
        <f t="shared" ref="F6:F11" si="1">G6-H6+I6+J6-M6-P6</f>
        <v>126226820</v>
      </c>
      <c r="G6" s="179">
        <v>741559210</v>
      </c>
      <c r="H6" s="179">
        <v>200806813</v>
      </c>
      <c r="I6" s="179">
        <v>134398980</v>
      </c>
      <c r="J6" s="179">
        <v>554575873</v>
      </c>
      <c r="K6" s="179">
        <v>526282949</v>
      </c>
      <c r="L6" s="179"/>
      <c r="M6" s="179">
        <v>526282949</v>
      </c>
      <c r="N6" s="179"/>
      <c r="O6" s="179"/>
      <c r="P6" s="179">
        <v>577217481</v>
      </c>
      <c r="Q6" s="307">
        <f t="shared" ref="Q6:Q12" si="2">G6-H6</f>
        <v>540752397</v>
      </c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307"/>
      <c r="AQ6" s="307"/>
      <c r="AR6" s="307"/>
      <c r="AS6" s="307"/>
      <c r="AT6" s="307"/>
      <c r="AU6" s="307"/>
      <c r="AV6" s="307"/>
      <c r="AW6" s="307"/>
      <c r="AX6" s="307"/>
      <c r="AY6" s="307"/>
      <c r="AZ6" s="307"/>
      <c r="BA6" s="307"/>
      <c r="BB6" s="307"/>
      <c r="BC6" s="307"/>
      <c r="BD6" s="307"/>
      <c r="BE6" s="307"/>
    </row>
    <row r="7" spans="1:57" s="181" customFormat="1" ht="12.75" hidden="1" customHeight="1">
      <c r="A7" s="1045" t="s">
        <v>879</v>
      </c>
      <c r="B7" s="1045"/>
      <c r="C7" s="1045"/>
      <c r="D7" s="2"/>
      <c r="E7" s="182">
        <f t="shared" si="0"/>
        <v>-1243916157.9331326</v>
      </c>
      <c r="F7" s="182">
        <f t="shared" si="1"/>
        <v>119186128.76965982</v>
      </c>
      <c r="G7" s="183">
        <v>756432558.290663</v>
      </c>
      <c r="H7" s="183">
        <v>271812621.98691934</v>
      </c>
      <c r="I7" s="183">
        <v>123272356.01037998</v>
      </c>
      <c r="J7" s="183">
        <v>501494769.53363603</v>
      </c>
      <c r="K7" s="183">
        <v>500259936.87579286</v>
      </c>
      <c r="L7" s="183"/>
      <c r="M7" s="183">
        <v>500259936.87579286</v>
      </c>
      <c r="N7" s="183"/>
      <c r="O7" s="183"/>
      <c r="P7" s="183">
        <v>489940996.20230705</v>
      </c>
      <c r="Q7" s="307">
        <f t="shared" si="2"/>
        <v>484619936.30374366</v>
      </c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307"/>
      <c r="AR7" s="307"/>
      <c r="AS7" s="307"/>
      <c r="AT7" s="307"/>
      <c r="AU7" s="307"/>
      <c r="AV7" s="307"/>
      <c r="AW7" s="307"/>
      <c r="AX7" s="307"/>
      <c r="AY7" s="307"/>
      <c r="AZ7" s="307"/>
      <c r="BA7" s="307"/>
      <c r="BB7" s="307"/>
      <c r="BC7" s="307"/>
      <c r="BD7" s="307"/>
      <c r="BE7" s="307"/>
    </row>
    <row r="8" spans="1:57" s="181" customFormat="1" ht="12.75" hidden="1" customHeight="1">
      <c r="A8" s="1045" t="s">
        <v>880</v>
      </c>
      <c r="B8" s="1045"/>
      <c r="C8" s="1045"/>
      <c r="D8" s="2"/>
      <c r="E8" s="182">
        <f t="shared" si="0"/>
        <v>-1272689981</v>
      </c>
      <c r="F8" s="182">
        <f t="shared" si="1"/>
        <v>121896435</v>
      </c>
      <c r="G8" s="183">
        <v>664797824</v>
      </c>
      <c r="H8" s="183">
        <v>171446835</v>
      </c>
      <c r="I8" s="183">
        <v>94437596</v>
      </c>
      <c r="J8" s="183">
        <v>506459891</v>
      </c>
      <c r="K8" s="183">
        <v>489213132</v>
      </c>
      <c r="L8" s="183"/>
      <c r="M8" s="183">
        <v>489213132</v>
      </c>
      <c r="N8" s="183"/>
      <c r="O8" s="183"/>
      <c r="P8" s="183">
        <v>483138909</v>
      </c>
      <c r="Q8" s="307">
        <f t="shared" si="2"/>
        <v>493350989</v>
      </c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307"/>
      <c r="AQ8" s="307"/>
      <c r="AR8" s="307"/>
      <c r="AS8" s="307"/>
      <c r="AT8" s="307"/>
      <c r="AU8" s="307"/>
      <c r="AV8" s="307"/>
      <c r="AW8" s="307"/>
      <c r="AX8" s="307"/>
      <c r="AY8" s="307"/>
      <c r="AZ8" s="307"/>
      <c r="BA8" s="307"/>
      <c r="BB8" s="307"/>
      <c r="BC8" s="307"/>
      <c r="BD8" s="307"/>
      <c r="BE8" s="307"/>
    </row>
    <row r="9" spans="1:57" s="181" customFormat="1" ht="12.75" hidden="1" customHeight="1">
      <c r="A9" s="1045" t="s">
        <v>881</v>
      </c>
      <c r="B9" s="1045"/>
      <c r="C9" s="1045"/>
      <c r="D9" s="2"/>
      <c r="E9" s="182">
        <f t="shared" si="0"/>
        <v>-1064502111.8444388</v>
      </c>
      <c r="F9" s="182">
        <f t="shared" si="1"/>
        <v>54053922.637355268</v>
      </c>
      <c r="G9" s="183">
        <v>618526174.8069942</v>
      </c>
      <c r="H9" s="183">
        <v>229549165.78038287</v>
      </c>
      <c r="I9" s="183">
        <v>91350274.64845255</v>
      </c>
      <c r="J9" s="183">
        <v>401820999.30479008</v>
      </c>
      <c r="K9" s="183">
        <v>419108300.79884535</v>
      </c>
      <c r="L9" s="183"/>
      <c r="M9" s="183">
        <v>419108300.79884535</v>
      </c>
      <c r="N9" s="183"/>
      <c r="O9" s="183"/>
      <c r="P9" s="183">
        <v>408986059.54365325</v>
      </c>
      <c r="Q9" s="307">
        <f t="shared" si="2"/>
        <v>388977009.02661133</v>
      </c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/>
      <c r="AR9" s="307"/>
      <c r="AS9" s="307"/>
      <c r="AT9" s="307"/>
      <c r="AU9" s="307"/>
      <c r="AV9" s="307"/>
      <c r="AW9" s="307"/>
      <c r="AX9" s="307"/>
      <c r="AY9" s="307"/>
      <c r="AZ9" s="307"/>
      <c r="BA9" s="307"/>
      <c r="BB9" s="307"/>
      <c r="BC9" s="307"/>
      <c r="BD9" s="307"/>
      <c r="BE9" s="307"/>
    </row>
    <row r="10" spans="1:57" s="181" customFormat="1" ht="12.75" hidden="1" customHeight="1">
      <c r="A10" s="1045" t="s">
        <v>882</v>
      </c>
      <c r="B10" s="1045"/>
      <c r="C10" s="1045"/>
      <c r="D10" s="2"/>
      <c r="E10" s="182">
        <f t="shared" si="0"/>
        <v>-1227979088.485152</v>
      </c>
      <c r="F10" s="182">
        <f t="shared" si="1"/>
        <v>17516259.56893599</v>
      </c>
      <c r="G10" s="183">
        <v>702432333.95259309</v>
      </c>
      <c r="H10" s="183">
        <v>276989951.66201019</v>
      </c>
      <c r="I10" s="183">
        <v>100773783.08861336</v>
      </c>
      <c r="J10" s="183">
        <v>444122840.59282225</v>
      </c>
      <c r="K10" s="183">
        <v>476703908.25929618</v>
      </c>
      <c r="L10" s="183"/>
      <c r="M10" s="183">
        <v>476703908.25929618</v>
      </c>
      <c r="N10" s="183"/>
      <c r="O10" s="183"/>
      <c r="P10" s="183">
        <v>476118838.14378631</v>
      </c>
      <c r="Q10" s="307">
        <f t="shared" si="2"/>
        <v>425442382.2905829</v>
      </c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  <c r="BA10" s="307"/>
      <c r="BB10" s="307"/>
      <c r="BC10" s="307"/>
      <c r="BD10" s="307"/>
      <c r="BE10" s="307"/>
    </row>
    <row r="11" spans="1:57" s="181" customFormat="1" ht="13.35" hidden="1" customHeight="1">
      <c r="A11" s="1045" t="s">
        <v>883</v>
      </c>
      <c r="B11" s="1045"/>
      <c r="C11" s="1045"/>
      <c r="D11" s="2"/>
      <c r="E11" s="182">
        <f t="shared" si="0"/>
        <v>-614163758.02412343</v>
      </c>
      <c r="F11" s="182">
        <f t="shared" si="1"/>
        <v>529227099.5126642</v>
      </c>
      <c r="G11" s="50">
        <v>774876938.08685613</v>
      </c>
      <c r="H11" s="185">
        <v>318129140.68098992</v>
      </c>
      <c r="I11" s="50">
        <v>35521358.976925708</v>
      </c>
      <c r="J11" s="50">
        <v>381497471.03714108</v>
      </c>
      <c r="K11" s="50">
        <v>340666948.07070595</v>
      </c>
      <c r="L11" s="50"/>
      <c r="M11" s="50">
        <v>340666948.07070595</v>
      </c>
      <c r="N11" s="50"/>
      <c r="O11" s="50"/>
      <c r="P11" s="50">
        <v>3872579.8365629241</v>
      </c>
      <c r="Q11" s="307">
        <f t="shared" si="2"/>
        <v>456747797.40586621</v>
      </c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B11" s="307"/>
      <c r="AC11" s="307"/>
      <c r="AD11" s="307"/>
      <c r="AE11" s="307"/>
      <c r="AF11" s="307"/>
      <c r="AG11" s="307"/>
      <c r="AH11" s="307"/>
      <c r="AI11" s="307"/>
      <c r="AJ11" s="307"/>
      <c r="AK11" s="307"/>
      <c r="AL11" s="307"/>
      <c r="AM11" s="307"/>
      <c r="AN11" s="307"/>
      <c r="AO11" s="307"/>
      <c r="AP11" s="307"/>
      <c r="AQ11" s="307"/>
      <c r="AR11" s="307"/>
      <c r="AS11" s="307"/>
      <c r="AT11" s="307"/>
      <c r="AU11" s="307"/>
      <c r="AV11" s="307"/>
      <c r="AW11" s="307"/>
      <c r="AX11" s="307"/>
      <c r="AY11" s="307"/>
      <c r="AZ11" s="307"/>
      <c r="BA11" s="307"/>
      <c r="BB11" s="307"/>
      <c r="BC11" s="307"/>
      <c r="BD11" s="307"/>
      <c r="BE11" s="307"/>
    </row>
    <row r="12" spans="1:57" s="181" customFormat="1" ht="13.35" hidden="1" customHeight="1">
      <c r="A12" s="1045" t="s">
        <v>884</v>
      </c>
      <c r="B12" s="1045"/>
      <c r="C12" s="1045"/>
      <c r="D12" s="2"/>
      <c r="E12" s="50">
        <v>552581020.29235148</v>
      </c>
      <c r="F12" s="50">
        <v>552581020.29235148</v>
      </c>
      <c r="G12" s="50">
        <v>894111596.32216477</v>
      </c>
      <c r="H12" s="185">
        <v>407598370.52959192</v>
      </c>
      <c r="I12" s="50">
        <v>27358185.305937532</v>
      </c>
      <c r="J12" s="50">
        <v>415806488.11875683</v>
      </c>
      <c r="K12" s="50">
        <v>372508410.50904661</v>
      </c>
      <c r="L12" s="50"/>
      <c r="M12" s="50">
        <v>372508410.50904661</v>
      </c>
      <c r="N12" s="50"/>
      <c r="O12" s="50"/>
      <c r="P12" s="50">
        <v>4588468.4158692267</v>
      </c>
      <c r="Q12" s="307">
        <f t="shared" si="2"/>
        <v>486513225.79257286</v>
      </c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7"/>
      <c r="AR12" s="307"/>
      <c r="AS12" s="307"/>
      <c r="AT12" s="307"/>
      <c r="AU12" s="307"/>
      <c r="AV12" s="307"/>
      <c r="AW12" s="307"/>
      <c r="AX12" s="307"/>
      <c r="AY12" s="307"/>
      <c r="AZ12" s="307"/>
      <c r="BA12" s="307"/>
      <c r="BB12" s="307"/>
      <c r="BC12" s="307"/>
      <c r="BD12" s="307"/>
      <c r="BE12" s="307"/>
    </row>
    <row r="13" spans="1:57" s="181" customFormat="1" ht="13.35" hidden="1" customHeight="1">
      <c r="A13" s="1196" t="s">
        <v>221</v>
      </c>
      <c r="B13" s="1196"/>
      <c r="C13" s="1196"/>
      <c r="D13" s="2"/>
      <c r="E13" s="185" t="s">
        <v>148</v>
      </c>
      <c r="F13" s="185" t="s">
        <v>148</v>
      </c>
      <c r="G13" s="185" t="s">
        <v>148</v>
      </c>
      <c r="H13" s="185" t="s">
        <v>148</v>
      </c>
      <c r="I13" s="185" t="s">
        <v>148</v>
      </c>
      <c r="J13" s="185" t="s">
        <v>148</v>
      </c>
      <c r="K13" s="185" t="s">
        <v>148</v>
      </c>
      <c r="L13" s="185" t="s">
        <v>148</v>
      </c>
      <c r="M13" s="185" t="s">
        <v>148</v>
      </c>
      <c r="N13" s="185" t="s">
        <v>148</v>
      </c>
      <c r="O13" s="185" t="s">
        <v>148</v>
      </c>
      <c r="P13" s="185" t="s">
        <v>148</v>
      </c>
      <c r="Q13" s="307"/>
      <c r="R13" s="307"/>
      <c r="S13" s="307"/>
      <c r="T13" s="307"/>
      <c r="U13" s="307"/>
      <c r="V13" s="307"/>
      <c r="W13" s="307"/>
      <c r="X13" s="307"/>
      <c r="Y13" s="307"/>
      <c r="Z13" s="307"/>
      <c r="AA13" s="307"/>
      <c r="AB13" s="307"/>
      <c r="AC13" s="307"/>
      <c r="AD13" s="307"/>
      <c r="AE13" s="307"/>
      <c r="AF13" s="307"/>
      <c r="AG13" s="307"/>
      <c r="AH13" s="307"/>
      <c r="AI13" s="307"/>
      <c r="AJ13" s="307"/>
      <c r="AK13" s="307"/>
      <c r="AL13" s="307"/>
      <c r="AM13" s="307"/>
      <c r="AN13" s="307"/>
      <c r="AO13" s="307"/>
      <c r="AP13" s="307"/>
      <c r="AQ13" s="307"/>
      <c r="AR13" s="307"/>
      <c r="AS13" s="307"/>
      <c r="AT13" s="307"/>
      <c r="AU13" s="307"/>
      <c r="AV13" s="307"/>
      <c r="AW13" s="307"/>
      <c r="AX13" s="307"/>
      <c r="AY13" s="307"/>
      <c r="AZ13" s="307"/>
      <c r="BA13" s="307"/>
      <c r="BB13" s="307"/>
      <c r="BC13" s="307"/>
      <c r="BD13" s="307"/>
      <c r="BE13" s="307"/>
    </row>
    <row r="14" spans="1:57" s="181" customFormat="1" ht="13.35" hidden="1" customHeight="1">
      <c r="A14" s="1238" t="s">
        <v>222</v>
      </c>
      <c r="B14" s="1238"/>
      <c r="C14" s="1238"/>
      <c r="D14" s="2"/>
      <c r="E14" s="50">
        <v>40621245.407513522</v>
      </c>
      <c r="F14" s="431">
        <v>100</v>
      </c>
      <c r="G14" s="50">
        <v>11804801.163737483</v>
      </c>
      <c r="H14" s="431">
        <v>29.060657902807691</v>
      </c>
      <c r="I14" s="50">
        <v>7010291.5008406602</v>
      </c>
      <c r="J14" s="431">
        <v>17.257697125022169</v>
      </c>
      <c r="K14" s="50">
        <v>14489990.119470151</v>
      </c>
      <c r="L14" s="431">
        <v>35.670964723277557</v>
      </c>
      <c r="M14" s="50">
        <v>1395028.9446636634</v>
      </c>
      <c r="N14" s="431">
        <v>3.4342347967638416</v>
      </c>
      <c r="O14" s="50">
        <v>5921133.6788015626</v>
      </c>
      <c r="P14" s="431">
        <v>14.576445452128747</v>
      </c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307"/>
      <c r="AL14" s="307"/>
      <c r="AM14" s="307"/>
      <c r="AN14" s="307"/>
      <c r="AO14" s="307"/>
      <c r="AP14" s="307"/>
      <c r="AQ14" s="307"/>
      <c r="AR14" s="307"/>
      <c r="AS14" s="307"/>
      <c r="AT14" s="307"/>
      <c r="AU14" s="307"/>
      <c r="AV14" s="307"/>
      <c r="AW14" s="307"/>
      <c r="AX14" s="307"/>
      <c r="AY14" s="307"/>
      <c r="AZ14" s="307"/>
      <c r="BA14" s="307"/>
      <c r="BB14" s="307"/>
      <c r="BC14" s="307"/>
      <c r="BD14" s="307"/>
      <c r="BE14" s="307"/>
    </row>
    <row r="15" spans="1:57" s="181" customFormat="1" ht="13.35" hidden="1" customHeight="1">
      <c r="A15" s="1238" t="s">
        <v>223</v>
      </c>
      <c r="B15" s="1238"/>
      <c r="C15" s="1238"/>
      <c r="D15" s="2"/>
      <c r="E15" s="217">
        <v>46216254.071116991</v>
      </c>
      <c r="F15" s="431">
        <v>100</v>
      </c>
      <c r="G15" s="218">
        <v>16518394.765011886</v>
      </c>
      <c r="H15" s="431">
        <f>G15/$E15*100</f>
        <v>35.741526649030419</v>
      </c>
      <c r="I15" s="218">
        <v>8146466.9616821352</v>
      </c>
      <c r="J15" s="431">
        <f>I15/$E15*100</f>
        <v>17.626843900300649</v>
      </c>
      <c r="K15" s="218">
        <v>14951368.80044858</v>
      </c>
      <c r="L15" s="431">
        <f>K15/$E15*100</f>
        <v>32.350888450287648</v>
      </c>
      <c r="M15" s="185">
        <v>2125787.7455276372</v>
      </c>
      <c r="N15" s="431">
        <f>M15/$E15*100</f>
        <v>4.5996539275045993</v>
      </c>
      <c r="O15" s="218">
        <v>4474235.7984467587</v>
      </c>
      <c r="P15" s="431">
        <f t="shared" ref="P15:P17" si="3">O15/$E15*100</f>
        <v>9.6810870728767</v>
      </c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307"/>
      <c r="AZ15" s="307"/>
      <c r="BA15" s="307"/>
      <c r="BB15" s="307"/>
      <c r="BC15" s="307"/>
      <c r="BD15" s="307"/>
      <c r="BE15" s="307"/>
    </row>
    <row r="16" spans="1:57" s="181" customFormat="1" ht="13.35" hidden="1" customHeight="1">
      <c r="A16" s="1238" t="s">
        <v>224</v>
      </c>
      <c r="B16" s="1238"/>
      <c r="C16" s="1238"/>
      <c r="D16" s="2"/>
      <c r="E16" s="217">
        <v>41547195.212533452</v>
      </c>
      <c r="F16" s="431">
        <v>100</v>
      </c>
      <c r="G16" s="218">
        <v>9400563.0490084719</v>
      </c>
      <c r="H16" s="688">
        <f>G16/$E16*100</f>
        <v>22.626227837812323</v>
      </c>
      <c r="I16" s="218">
        <v>8793249.2718917634</v>
      </c>
      <c r="J16" s="431">
        <v>21.164483491388904</v>
      </c>
      <c r="K16" s="218">
        <v>15774321.715834169</v>
      </c>
      <c r="L16" s="688">
        <f>K16/$E16*100</f>
        <v>37.967236139867182</v>
      </c>
      <c r="M16" s="185">
        <v>1393425.8080022295</v>
      </c>
      <c r="N16" s="688">
        <f>M16/$E16*100</f>
        <v>3.3538384501630034</v>
      </c>
      <c r="O16" s="218">
        <v>6185635.367796897</v>
      </c>
      <c r="P16" s="688">
        <f t="shared" si="3"/>
        <v>14.888214080768778</v>
      </c>
      <c r="Q16" s="307"/>
      <c r="R16" s="307"/>
      <c r="S16" s="307"/>
      <c r="T16" s="307"/>
      <c r="U16" s="307"/>
      <c r="V16" s="307"/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07"/>
      <c r="AR16" s="307"/>
      <c r="AS16" s="307"/>
      <c r="AT16" s="307"/>
      <c r="AU16" s="307"/>
      <c r="AV16" s="307"/>
      <c r="AW16" s="307"/>
      <c r="AX16" s="307"/>
      <c r="AY16" s="307"/>
      <c r="AZ16" s="307"/>
      <c r="BA16" s="307"/>
      <c r="BB16" s="307"/>
      <c r="BC16" s="307"/>
      <c r="BD16" s="307"/>
      <c r="BE16" s="307"/>
    </row>
    <row r="17" spans="1:67" s="33" customFormat="1" ht="15" hidden="1" customHeight="1">
      <c r="A17" s="1238" t="s">
        <v>224</v>
      </c>
      <c r="B17" s="1238"/>
      <c r="C17" s="1238"/>
      <c r="D17" s="32"/>
      <c r="E17" s="60">
        <v>41547121.616053052</v>
      </c>
      <c r="F17" s="688">
        <v>100</v>
      </c>
      <c r="G17" s="59">
        <v>9400563.0490085129</v>
      </c>
      <c r="H17" s="688">
        <f>G17/$E17*100</f>
        <v>22.626267917862947</v>
      </c>
      <c r="I17" s="59">
        <f>('19'!I16/'1'!$E$17)*1000</f>
        <v>8793249.2718918063</v>
      </c>
      <c r="J17" s="688">
        <f>I17/$E17*100</f>
        <v>21.164520982108794</v>
      </c>
      <c r="K17" s="59">
        <f>('19'!K16/'1'!$E$17)*1000</f>
        <v>15774321.715834245</v>
      </c>
      <c r="L17" s="688">
        <f>K17/$E17*100</f>
        <v>37.967303394946462</v>
      </c>
      <c r="M17" s="59">
        <f>('19'!M16/'1'!$E$17)*1000</f>
        <v>1393352.2115215114</v>
      </c>
      <c r="N17" s="688">
        <f>M17/$E17*100</f>
        <v>3.3536672513629573</v>
      </c>
      <c r="O17" s="59">
        <f>('19'!O16/'1'!$E$17)*1000</f>
        <v>6185635.3677969202</v>
      </c>
      <c r="P17" s="688">
        <f t="shared" si="3"/>
        <v>14.888240453718707</v>
      </c>
      <c r="R17" s="309"/>
      <c r="S17" s="309"/>
      <c r="T17" s="309"/>
      <c r="U17" s="309"/>
      <c r="V17" s="309"/>
      <c r="W17" s="309"/>
    </row>
    <row r="18" spans="1:67" s="181" customFormat="1" ht="15" hidden="1" customHeight="1">
      <c r="A18" s="1238" t="s">
        <v>367</v>
      </c>
      <c r="B18" s="1238"/>
      <c r="C18" s="1238"/>
      <c r="D18" s="2"/>
      <c r="E18" s="644">
        <v>47047310.036471196</v>
      </c>
      <c r="F18" s="691">
        <v>100</v>
      </c>
      <c r="G18" s="644">
        <v>11153694.498743866</v>
      </c>
      <c r="H18" s="691">
        <f>G18/$E18*100</f>
        <v>23.707401103479654</v>
      </c>
      <c r="I18" s="644">
        <v>9570474.5907081123</v>
      </c>
      <c r="J18" s="691">
        <f>I18/$E18*100</f>
        <v>20.342235471675334</v>
      </c>
      <c r="K18" s="644">
        <v>18346067.487314988</v>
      </c>
      <c r="L18" s="691">
        <f>K18/$E18*100</f>
        <v>38.994933978357253</v>
      </c>
      <c r="M18" s="644">
        <v>2375732.4777737176</v>
      </c>
      <c r="N18" s="691">
        <f>M18/$E18*100</f>
        <v>5.049666975501987</v>
      </c>
      <c r="O18" s="644">
        <v>5601340.9819304869</v>
      </c>
      <c r="P18" s="691">
        <f t="shared" ref="P18:P23" si="4">O18/$E18*100</f>
        <v>11.905762470985723</v>
      </c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307"/>
      <c r="BB18" s="307"/>
      <c r="BC18" s="307"/>
      <c r="BD18" s="307"/>
      <c r="BE18" s="307"/>
    </row>
    <row r="19" spans="1:67" s="33" customFormat="1" ht="15" customHeight="1">
      <c r="A19" s="1238" t="s">
        <v>1023</v>
      </c>
      <c r="B19" s="1238"/>
      <c r="C19" s="1238"/>
      <c r="D19" s="32"/>
      <c r="E19" s="310">
        <f>'[1]19'!E18/'[1]1'!E19*1000</f>
        <v>57591841.808187589</v>
      </c>
      <c r="F19" s="691">
        <v>100</v>
      </c>
      <c r="G19" s="310">
        <f>'[1]19'!G18/'[1]1'!E19*1000</f>
        <v>19335674.163574621</v>
      </c>
      <c r="H19" s="691">
        <f t="shared" ref="H19:H20" si="5">G19/$E19*100</f>
        <v>33.573633967069533</v>
      </c>
      <c r="I19" s="310">
        <f>'[1]19'!I18/'[1]1'!E19*1000</f>
        <v>10070082.403748445</v>
      </c>
      <c r="J19" s="691">
        <f t="shared" ref="J19:J21" si="6">I19/$E19*100</f>
        <v>17.485258480337095</v>
      </c>
      <c r="K19" s="310">
        <f>'[1]19'!K18/'[1]1'!E19*1000</f>
        <v>22582538.431206848</v>
      </c>
      <c r="L19" s="691">
        <f t="shared" ref="L19:L21" si="7">K19/$E19*100</f>
        <v>39.211349597776511</v>
      </c>
      <c r="M19" s="310" t="s">
        <v>832</v>
      </c>
      <c r="N19" s="692" t="s">
        <v>832</v>
      </c>
      <c r="O19" s="310">
        <f>'[1]19'!O18/'[1]1'!E19*1000</f>
        <v>5603546.809657651</v>
      </c>
      <c r="P19" s="691">
        <f t="shared" si="4"/>
        <v>9.7297579548168205</v>
      </c>
      <c r="Q19" s="688"/>
      <c r="R19" s="59"/>
      <c r="S19" s="688"/>
      <c r="T19" s="59"/>
      <c r="U19" s="688"/>
      <c r="V19" s="688"/>
      <c r="W19" s="59"/>
      <c r="X19" s="688"/>
      <c r="Y19" s="59"/>
      <c r="Z19" s="688"/>
      <c r="AB19" s="309"/>
      <c r="AC19" s="309"/>
      <c r="AD19" s="309"/>
      <c r="AE19" s="309"/>
      <c r="AF19" s="309"/>
      <c r="AG19" s="309"/>
    </row>
    <row r="20" spans="1:67" s="33" customFormat="1" ht="15" customHeight="1">
      <c r="A20" s="1238" t="s">
        <v>1024</v>
      </c>
      <c r="B20" s="1238"/>
      <c r="C20" s="1238"/>
      <c r="D20" s="32"/>
      <c r="E20" s="676">
        <v>45849745.77783455</v>
      </c>
      <c r="F20" s="691">
        <v>100</v>
      </c>
      <c r="G20" s="676">
        <v>14642938.481223373</v>
      </c>
      <c r="H20" s="691">
        <f t="shared" si="5"/>
        <v>31.936793176947791</v>
      </c>
      <c r="I20" s="676">
        <v>9583696.2672598306</v>
      </c>
      <c r="J20" s="691">
        <f t="shared" si="6"/>
        <v>20.902397831599188</v>
      </c>
      <c r="K20" s="676">
        <v>15088597.206603512</v>
      </c>
      <c r="L20" s="691">
        <f t="shared" si="7"/>
        <v>32.908791424309044</v>
      </c>
      <c r="M20" s="676">
        <v>1718480.0702073735</v>
      </c>
      <c r="N20" s="691">
        <f>M20/$E20*100</f>
        <v>3.7480689174031365</v>
      </c>
      <c r="O20" s="676">
        <v>4816033.75254039</v>
      </c>
      <c r="P20" s="691">
        <f t="shared" si="4"/>
        <v>10.503948649740687</v>
      </c>
      <c r="Q20" s="688"/>
      <c r="R20" s="59"/>
      <c r="S20" s="688"/>
      <c r="T20" s="59"/>
      <c r="U20" s="688"/>
      <c r="V20" s="688"/>
      <c r="W20" s="59"/>
      <c r="X20" s="688"/>
      <c r="Y20" s="59"/>
      <c r="Z20" s="688"/>
      <c r="AB20" s="309"/>
      <c r="AC20" s="309"/>
      <c r="AD20" s="309"/>
      <c r="AE20" s="309"/>
      <c r="AF20" s="309"/>
      <c r="AG20" s="309"/>
    </row>
    <row r="21" spans="1:67" s="33" customFormat="1" ht="15" customHeight="1">
      <c r="A21" s="1238" t="s">
        <v>1025</v>
      </c>
      <c r="B21" s="1238"/>
      <c r="C21" s="1238"/>
      <c r="D21" s="32"/>
      <c r="E21" s="676">
        <v>44034925.446197607</v>
      </c>
      <c r="F21" s="691">
        <v>100</v>
      </c>
      <c r="G21" s="676">
        <v>13721861.603871504</v>
      </c>
      <c r="H21" s="691">
        <f>G21/$E21*100</f>
        <v>31.161314490328902</v>
      </c>
      <c r="I21" s="676">
        <v>9400690.8177297637</v>
      </c>
      <c r="J21" s="691">
        <f t="shared" si="6"/>
        <v>21.348261005268736</v>
      </c>
      <c r="K21" s="676">
        <v>14858731.494227903</v>
      </c>
      <c r="L21" s="691">
        <f t="shared" si="7"/>
        <v>33.743060408680556</v>
      </c>
      <c r="M21" s="676">
        <v>1232925.3157325799</v>
      </c>
      <c r="N21" s="691">
        <f>M21/$E21*100</f>
        <v>2.7998805567162428</v>
      </c>
      <c r="O21" s="676">
        <v>4820716.2146358686</v>
      </c>
      <c r="P21" s="691">
        <f t="shared" si="4"/>
        <v>10.947483539005594</v>
      </c>
      <c r="Q21" s="688"/>
      <c r="R21" s="59"/>
      <c r="S21" s="688"/>
      <c r="T21" s="59"/>
      <c r="U21" s="688"/>
      <c r="V21" s="688"/>
      <c r="W21" s="59"/>
      <c r="X21" s="688"/>
      <c r="Y21" s="59"/>
      <c r="Z21" s="688"/>
      <c r="AB21" s="309"/>
      <c r="AC21" s="309"/>
      <c r="AD21" s="309"/>
      <c r="AE21" s="309"/>
      <c r="AF21" s="309"/>
      <c r="AG21" s="309"/>
    </row>
    <row r="22" spans="1:67" s="33" customFormat="1" ht="14.25" customHeight="1">
      <c r="A22" s="1238" t="s">
        <v>1026</v>
      </c>
      <c r="B22" s="1238"/>
      <c r="C22" s="1238"/>
      <c r="D22" s="32"/>
      <c r="E22" s="676">
        <v>46656612.553916804</v>
      </c>
      <c r="F22" s="691">
        <v>100</v>
      </c>
      <c r="G22" s="676">
        <v>15981878.101324512</v>
      </c>
      <c r="H22" s="691">
        <f>G22/$E22*100</f>
        <v>34.254261564436781</v>
      </c>
      <c r="I22" s="676">
        <v>8841195.4042346776</v>
      </c>
      <c r="J22" s="691">
        <f>I22/$E22*100</f>
        <v>18.949501303845647</v>
      </c>
      <c r="K22" s="676">
        <v>14817051.715843376</v>
      </c>
      <c r="L22" s="691">
        <f>K22/$E22*100</f>
        <v>31.757667144653194</v>
      </c>
      <c r="M22" s="676">
        <v>1470659.81421081</v>
      </c>
      <c r="N22" s="691">
        <f>M22/$E22*100</f>
        <v>3.1520929911302544</v>
      </c>
      <c r="O22" s="676">
        <v>5545827.5183034139</v>
      </c>
      <c r="P22" s="691">
        <f t="shared" si="4"/>
        <v>11.886476995934082</v>
      </c>
      <c r="Q22" s="688"/>
      <c r="R22" s="59"/>
      <c r="S22" s="688"/>
      <c r="T22" s="59"/>
      <c r="U22" s="688"/>
      <c r="V22" s="688"/>
      <c r="W22" s="59"/>
      <c r="X22" s="688"/>
      <c r="Y22" s="59"/>
      <c r="Z22" s="688"/>
      <c r="AB22" s="309"/>
      <c r="AC22" s="309"/>
      <c r="AD22" s="309"/>
      <c r="AE22" s="309"/>
      <c r="AF22" s="309"/>
      <c r="AG22" s="309"/>
    </row>
    <row r="23" spans="1:67" s="33" customFormat="1" ht="18" customHeight="1">
      <c r="A23" s="1238" t="s">
        <v>1027</v>
      </c>
      <c r="B23" s="1238"/>
      <c r="C23" s="1238"/>
      <c r="D23" s="32"/>
      <c r="E23" s="676">
        <v>47302369.296844922</v>
      </c>
      <c r="F23" s="691">
        <v>100</v>
      </c>
      <c r="G23" s="676">
        <v>18238967.742776278</v>
      </c>
      <c r="H23" s="691">
        <f>G23/$E23*100</f>
        <v>38.558254087270043</v>
      </c>
      <c r="I23" s="676">
        <v>9325316.3973269314</v>
      </c>
      <c r="J23" s="691">
        <f>I23/$E23*100</f>
        <v>19.714269149619387</v>
      </c>
      <c r="K23" s="676">
        <v>12659494.991834354</v>
      </c>
      <c r="L23" s="691">
        <f>K23/$E23*100</f>
        <v>26.762919447839888</v>
      </c>
      <c r="M23" s="676">
        <v>1431545.9689299776</v>
      </c>
      <c r="N23" s="691">
        <f>M23/$E23*100</f>
        <v>3.0263726536536555</v>
      </c>
      <c r="O23" s="676">
        <v>5647044.1959773591</v>
      </c>
      <c r="P23" s="691">
        <f t="shared" si="4"/>
        <v>11.938184661616978</v>
      </c>
      <c r="Q23" s="688"/>
      <c r="R23" s="59"/>
      <c r="S23" s="688"/>
      <c r="T23" s="59"/>
      <c r="U23" s="688"/>
      <c r="V23" s="688"/>
      <c r="W23" s="59"/>
      <c r="X23" s="688"/>
      <c r="Y23" s="59"/>
      <c r="Z23" s="688"/>
      <c r="AB23" s="309"/>
      <c r="AC23" s="309"/>
      <c r="AD23" s="309"/>
      <c r="AE23" s="309"/>
      <c r="AF23" s="309"/>
      <c r="AG23" s="309"/>
    </row>
    <row r="24" spans="1:67" ht="13.35" customHeight="1">
      <c r="A24" s="1045" t="s">
        <v>723</v>
      </c>
      <c r="B24" s="1045"/>
      <c r="C24" s="1045"/>
      <c r="D24" s="2"/>
      <c r="E24" s="250"/>
      <c r="F24" s="693"/>
      <c r="G24" s="250"/>
      <c r="H24" s="693"/>
      <c r="I24" s="250"/>
      <c r="J24" s="693"/>
      <c r="K24" s="250"/>
      <c r="L24" s="693"/>
      <c r="M24" s="250"/>
      <c r="N24" s="693"/>
      <c r="O24" s="250"/>
      <c r="P24" s="693"/>
      <c r="Q24" s="311"/>
      <c r="R24" s="311"/>
      <c r="S24" s="311"/>
      <c r="T24" s="311"/>
      <c r="U24" s="311"/>
      <c r="V24" s="311"/>
      <c r="W24" s="311"/>
      <c r="X24" s="311"/>
      <c r="Y24" s="311"/>
      <c r="Z24" s="311"/>
      <c r="AA24" s="311"/>
      <c r="AB24" s="311"/>
      <c r="AC24" s="311"/>
      <c r="AD24" s="311"/>
      <c r="AE24" s="311"/>
      <c r="AF24" s="311"/>
      <c r="AG24" s="311"/>
      <c r="AH24" s="311"/>
      <c r="AI24" s="311"/>
      <c r="AJ24" s="311"/>
      <c r="AK24" s="311"/>
      <c r="AL24" s="311"/>
      <c r="AM24" s="311"/>
      <c r="AN24" s="311"/>
      <c r="AO24" s="311"/>
      <c r="AP24" s="311"/>
      <c r="AQ24" s="311"/>
      <c r="AR24" s="311"/>
      <c r="AS24" s="311"/>
      <c r="AT24" s="311"/>
      <c r="AU24" s="311"/>
      <c r="AV24" s="311"/>
      <c r="AW24" s="311"/>
      <c r="AX24" s="311"/>
      <c r="AY24" s="311"/>
      <c r="AZ24" s="311"/>
      <c r="BA24" s="311"/>
      <c r="BB24" s="311"/>
      <c r="BC24" s="311"/>
      <c r="BD24" s="311"/>
      <c r="BE24" s="311"/>
    </row>
    <row r="25" spans="1:67" ht="13.35" customHeight="1">
      <c r="A25" s="102"/>
      <c r="B25" s="190" t="s">
        <v>303</v>
      </c>
      <c r="C25" s="102"/>
      <c r="D25" s="191"/>
      <c r="E25" s="246">
        <v>14917948.07996852</v>
      </c>
      <c r="F25" s="704">
        <v>100</v>
      </c>
      <c r="G25" s="246">
        <v>6027965.0067387307</v>
      </c>
      <c r="H25" s="704">
        <f t="shared" ref="H25:J63" si="8">G25/$E25*100</f>
        <v>40.407467397161305</v>
      </c>
      <c r="I25" s="246">
        <v>2609178.5723365573</v>
      </c>
      <c r="J25" s="704">
        <f t="shared" si="8"/>
        <v>17.490197434324784</v>
      </c>
      <c r="K25" s="246">
        <v>3323276.0208614762</v>
      </c>
      <c r="L25" s="704">
        <f t="shared" ref="L25:L30" si="9">K25/$E25*100</f>
        <v>22.277031687245884</v>
      </c>
      <c r="M25" s="246">
        <v>233820.26661883117</v>
      </c>
      <c r="N25" s="704">
        <f t="shared" ref="N25:N30" si="10">M25/$E25*100</f>
        <v>1.5673755221926247</v>
      </c>
      <c r="O25" s="246">
        <v>2723708.2134129545</v>
      </c>
      <c r="P25" s="704">
        <f t="shared" ref="P25:P30" si="11">O25/$E25*100</f>
        <v>18.257927959075605</v>
      </c>
      <c r="Q25" s="436"/>
      <c r="R25" s="150"/>
      <c r="S25" s="436"/>
      <c r="T25" s="150"/>
      <c r="U25" s="436"/>
      <c r="V25" s="150"/>
      <c r="W25" s="150"/>
      <c r="X25" s="150"/>
      <c r="Y25" s="150"/>
      <c r="Z25" s="150"/>
      <c r="AA25" s="312"/>
      <c r="AB25" s="309"/>
      <c r="AC25" s="309"/>
      <c r="AD25" s="309"/>
      <c r="AE25" s="309"/>
      <c r="AF25" s="309"/>
      <c r="AG25" s="311"/>
      <c r="AH25" s="311"/>
      <c r="AI25" s="311"/>
      <c r="AJ25" s="311"/>
      <c r="AK25" s="311"/>
      <c r="AL25" s="311"/>
      <c r="AM25" s="311"/>
      <c r="AN25" s="311"/>
      <c r="AO25" s="311"/>
      <c r="AP25" s="311"/>
      <c r="AQ25" s="311"/>
      <c r="AR25" s="311"/>
      <c r="AS25" s="311"/>
      <c r="AT25" s="311"/>
      <c r="AU25" s="311"/>
      <c r="AV25" s="311"/>
      <c r="AW25" s="311"/>
      <c r="AX25" s="311"/>
      <c r="AY25" s="311"/>
      <c r="AZ25" s="311"/>
      <c r="BA25" s="311"/>
      <c r="BB25" s="311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  <c r="BM25" s="311"/>
      <c r="BN25" s="311"/>
      <c r="BO25" s="311"/>
    </row>
    <row r="26" spans="1:67" ht="13.35" customHeight="1">
      <c r="A26" s="102"/>
      <c r="B26" s="190" t="s">
        <v>894</v>
      </c>
      <c r="C26" s="102"/>
      <c r="D26" s="191"/>
      <c r="E26" s="246">
        <v>71056441.931533948</v>
      </c>
      <c r="F26" s="704">
        <v>100</v>
      </c>
      <c r="G26" s="246">
        <v>30447422.370494347</v>
      </c>
      <c r="H26" s="704">
        <f t="shared" si="8"/>
        <v>42.849629875686425</v>
      </c>
      <c r="I26" s="246">
        <v>10060022.775000175</v>
      </c>
      <c r="J26" s="704">
        <f t="shared" si="8"/>
        <v>14.157791329733982</v>
      </c>
      <c r="K26" s="246">
        <v>16572235.014785092</v>
      </c>
      <c r="L26" s="704">
        <f t="shared" si="9"/>
        <v>23.322635589821932</v>
      </c>
      <c r="M26" s="246">
        <v>2063738.6762385673</v>
      </c>
      <c r="N26" s="704">
        <f t="shared" si="10"/>
        <v>2.90436534695485</v>
      </c>
      <c r="O26" s="246">
        <v>11913023.095015705</v>
      </c>
      <c r="P26" s="704">
        <f t="shared" si="11"/>
        <v>16.765577857802722</v>
      </c>
      <c r="Q26" s="436"/>
      <c r="R26" s="150"/>
      <c r="S26" s="436"/>
      <c r="T26" s="150"/>
      <c r="U26" s="436"/>
      <c r="V26" s="150"/>
      <c r="W26" s="150"/>
      <c r="X26" s="150"/>
      <c r="Y26" s="150"/>
      <c r="Z26" s="150"/>
      <c r="AA26" s="312"/>
      <c r="AB26" s="309"/>
      <c r="AC26" s="309"/>
      <c r="AD26" s="309"/>
      <c r="AE26" s="309"/>
      <c r="AF26" s="309"/>
      <c r="AG26" s="311"/>
      <c r="AH26" s="311"/>
      <c r="AI26" s="311"/>
      <c r="AJ26" s="311"/>
      <c r="AK26" s="311"/>
      <c r="AL26" s="311"/>
      <c r="AM26" s="311"/>
      <c r="AN26" s="311"/>
      <c r="AO26" s="311"/>
      <c r="AP26" s="311"/>
      <c r="AQ26" s="311"/>
      <c r="AR26" s="311"/>
      <c r="AS26" s="311"/>
      <c r="AT26" s="311"/>
      <c r="AU26" s="311"/>
      <c r="AV26" s="311"/>
      <c r="AW26" s="311"/>
      <c r="AX26" s="311"/>
      <c r="AY26" s="311"/>
      <c r="AZ26" s="311"/>
      <c r="BA26" s="311"/>
      <c r="BB26" s="311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  <c r="BM26" s="311"/>
      <c r="BN26" s="311"/>
      <c r="BO26" s="311"/>
    </row>
    <row r="27" spans="1:67" ht="13.35" customHeight="1">
      <c r="A27" s="102"/>
      <c r="B27" s="190" t="s">
        <v>895</v>
      </c>
      <c r="C27" s="102"/>
      <c r="D27" s="191"/>
      <c r="E27" s="246">
        <v>158987764.65680188</v>
      </c>
      <c r="F27" s="704">
        <v>100</v>
      </c>
      <c r="G27" s="246">
        <v>70902200.66074425</v>
      </c>
      <c r="H27" s="704">
        <f t="shared" si="8"/>
        <v>44.596010777179565</v>
      </c>
      <c r="I27" s="246">
        <v>30767811.670468617</v>
      </c>
      <c r="J27" s="704">
        <f t="shared" si="8"/>
        <v>19.352314146239742</v>
      </c>
      <c r="K27" s="246">
        <v>35843438.062273547</v>
      </c>
      <c r="L27" s="704">
        <f t="shared" si="9"/>
        <v>22.544777668675824</v>
      </c>
      <c r="M27" s="246">
        <v>5828002.9734728951</v>
      </c>
      <c r="N27" s="704">
        <f t="shared" si="10"/>
        <v>3.6656927569574198</v>
      </c>
      <c r="O27" s="246">
        <v>15646311.289842663</v>
      </c>
      <c r="P27" s="704">
        <f t="shared" si="11"/>
        <v>9.8412046509475068</v>
      </c>
      <c r="Q27" s="436"/>
      <c r="R27" s="150"/>
      <c r="S27" s="436"/>
      <c r="T27" s="150"/>
      <c r="U27" s="436"/>
      <c r="V27" s="150"/>
      <c r="W27" s="150"/>
      <c r="X27" s="150"/>
      <c r="Y27" s="150"/>
      <c r="Z27" s="150"/>
      <c r="AA27" s="312"/>
      <c r="AB27" s="309"/>
      <c r="AC27" s="309"/>
      <c r="AD27" s="309"/>
      <c r="AE27" s="309"/>
      <c r="AF27" s="309"/>
      <c r="AG27" s="311"/>
      <c r="AH27" s="311"/>
      <c r="AI27" s="311"/>
      <c r="AJ27" s="311"/>
      <c r="AK27" s="311"/>
      <c r="AL27" s="311"/>
      <c r="AM27" s="311"/>
      <c r="AN27" s="311"/>
      <c r="AO27" s="311"/>
      <c r="AP27" s="311"/>
      <c r="AQ27" s="311"/>
      <c r="AR27" s="311"/>
      <c r="AS27" s="311"/>
      <c r="AT27" s="311"/>
      <c r="AU27" s="311"/>
      <c r="AV27" s="311"/>
      <c r="AW27" s="311"/>
      <c r="AX27" s="311"/>
      <c r="AY27" s="311"/>
      <c r="AZ27" s="311"/>
      <c r="BA27" s="311"/>
      <c r="BB27" s="311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  <c r="BM27" s="311"/>
      <c r="BN27" s="311"/>
      <c r="BO27" s="311"/>
    </row>
    <row r="28" spans="1:67" ht="13.35" customHeight="1">
      <c r="A28" s="102"/>
      <c r="B28" s="190" t="s">
        <v>896</v>
      </c>
      <c r="C28" s="102"/>
      <c r="D28" s="191"/>
      <c r="E28" s="246">
        <v>392744604.35309201</v>
      </c>
      <c r="F28" s="704">
        <v>100</v>
      </c>
      <c r="G28" s="246">
        <v>149333245.00675735</v>
      </c>
      <c r="H28" s="704">
        <f t="shared" si="8"/>
        <v>38.02299085756534</v>
      </c>
      <c r="I28" s="246">
        <v>78849818.19180809</v>
      </c>
      <c r="J28" s="704">
        <f t="shared" si="8"/>
        <v>20.076613992364152</v>
      </c>
      <c r="K28" s="246">
        <v>119042424.22387154</v>
      </c>
      <c r="L28" s="704">
        <f t="shared" si="9"/>
        <v>30.310390748703441</v>
      </c>
      <c r="M28" s="246">
        <v>13677522.614322627</v>
      </c>
      <c r="N28" s="704">
        <f t="shared" si="10"/>
        <v>3.4825488275902643</v>
      </c>
      <c r="O28" s="246">
        <v>31841594.316332325</v>
      </c>
      <c r="P28" s="704">
        <f t="shared" si="11"/>
        <v>8.1074555737767806</v>
      </c>
      <c r="Q28" s="436"/>
      <c r="R28" s="150"/>
      <c r="S28" s="436"/>
      <c r="T28" s="150"/>
      <c r="U28" s="436"/>
      <c r="V28" s="150"/>
      <c r="W28" s="150"/>
      <c r="X28" s="150"/>
      <c r="Y28" s="150"/>
      <c r="Z28" s="150"/>
      <c r="AA28" s="312"/>
      <c r="AB28" s="309"/>
      <c r="AC28" s="309"/>
      <c r="AD28" s="309"/>
      <c r="AE28" s="309"/>
      <c r="AF28" s="309"/>
      <c r="AG28" s="311"/>
      <c r="AH28" s="311"/>
      <c r="AI28" s="311"/>
      <c r="AJ28" s="311"/>
      <c r="AK28" s="311"/>
      <c r="AL28" s="311"/>
      <c r="AM28" s="311"/>
      <c r="AN28" s="311"/>
      <c r="AO28" s="311"/>
      <c r="AP28" s="311"/>
      <c r="AQ28" s="311"/>
      <c r="AR28" s="311"/>
      <c r="AS28" s="311"/>
      <c r="AT28" s="311"/>
      <c r="AU28" s="311"/>
      <c r="AV28" s="311"/>
      <c r="AW28" s="311"/>
      <c r="AX28" s="311"/>
      <c r="AY28" s="311"/>
      <c r="AZ28" s="311"/>
      <c r="BA28" s="311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  <c r="BM28" s="311"/>
      <c r="BN28" s="311"/>
      <c r="BO28" s="311"/>
    </row>
    <row r="29" spans="1:67" ht="13.35" customHeight="1">
      <c r="A29" s="102"/>
      <c r="B29" s="190" t="s">
        <v>897</v>
      </c>
      <c r="C29" s="102"/>
      <c r="D29" s="191"/>
      <c r="E29" s="246">
        <v>1092379868.4386868</v>
      </c>
      <c r="F29" s="704">
        <v>100</v>
      </c>
      <c r="G29" s="246">
        <v>330728188.75668228</v>
      </c>
      <c r="H29" s="704">
        <f t="shared" si="8"/>
        <v>30.275932238607105</v>
      </c>
      <c r="I29" s="246">
        <v>290171545.54406214</v>
      </c>
      <c r="J29" s="704">
        <f t="shared" si="8"/>
        <v>26.56324543574733</v>
      </c>
      <c r="K29" s="246">
        <v>291079636.6917451</v>
      </c>
      <c r="L29" s="704">
        <f t="shared" si="9"/>
        <v>26.646375047883158</v>
      </c>
      <c r="M29" s="246">
        <v>75630447.503591225</v>
      </c>
      <c r="N29" s="704">
        <f t="shared" si="10"/>
        <v>6.923456728627567</v>
      </c>
      <c r="O29" s="246">
        <v>104770049.942606</v>
      </c>
      <c r="P29" s="704">
        <f t="shared" si="11"/>
        <v>9.5909905491348351</v>
      </c>
      <c r="Q29" s="436"/>
      <c r="R29" s="150"/>
      <c r="S29" s="436"/>
      <c r="T29" s="150"/>
      <c r="U29" s="436"/>
      <c r="V29" s="150"/>
      <c r="W29" s="150"/>
      <c r="X29" s="150"/>
      <c r="Y29" s="150"/>
      <c r="Z29" s="150"/>
      <c r="AA29" s="312"/>
      <c r="AB29" s="309"/>
      <c r="AC29" s="309"/>
      <c r="AD29" s="309"/>
      <c r="AE29" s="309"/>
      <c r="AF29" s="309"/>
      <c r="AG29" s="311"/>
      <c r="AH29" s="311"/>
      <c r="AI29" s="311"/>
      <c r="AJ29" s="311"/>
      <c r="AK29" s="311"/>
      <c r="AL29" s="311"/>
      <c r="AM29" s="311"/>
      <c r="AN29" s="311"/>
      <c r="AO29" s="311"/>
      <c r="AP29" s="311"/>
      <c r="AQ29" s="311"/>
      <c r="AR29" s="311"/>
      <c r="AS29" s="311"/>
      <c r="AT29" s="311"/>
      <c r="AU29" s="311"/>
      <c r="AV29" s="311"/>
      <c r="AW29" s="311"/>
      <c r="AX29" s="311"/>
      <c r="AY29" s="311"/>
      <c r="AZ29" s="311"/>
      <c r="BA29" s="311"/>
      <c r="BB29" s="311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  <c r="BM29" s="311"/>
      <c r="BN29" s="311"/>
      <c r="BO29" s="311"/>
    </row>
    <row r="30" spans="1:67" ht="13.35" customHeight="1">
      <c r="A30" s="102"/>
      <c r="B30" s="190" t="s">
        <v>308</v>
      </c>
      <c r="C30" s="102"/>
      <c r="D30" s="191"/>
      <c r="E30" s="246">
        <v>4696681460.7368422</v>
      </c>
      <c r="F30" s="704">
        <v>100</v>
      </c>
      <c r="G30" s="246">
        <v>1286034870.2105262</v>
      </c>
      <c r="H30" s="704">
        <f t="shared" si="8"/>
        <v>27.381777558505444</v>
      </c>
      <c r="I30" s="246">
        <v>1173852828.8421052</v>
      </c>
      <c r="J30" s="704">
        <f t="shared" si="8"/>
        <v>24.993239133955328</v>
      </c>
      <c r="K30" s="246">
        <v>2073804848</v>
      </c>
      <c r="L30" s="704">
        <f t="shared" si="9"/>
        <v>44.154683798263164</v>
      </c>
      <c r="M30" s="246">
        <v>41016028.578947365</v>
      </c>
      <c r="N30" s="704">
        <f t="shared" si="10"/>
        <v>0.87329807060222764</v>
      </c>
      <c r="O30" s="246">
        <v>121972885.10526316</v>
      </c>
      <c r="P30" s="704">
        <f t="shared" si="11"/>
        <v>2.5970014386738365</v>
      </c>
      <c r="Q30" s="436"/>
      <c r="R30" s="150"/>
      <c r="S30" s="436"/>
      <c r="T30" s="150"/>
      <c r="U30" s="436"/>
      <c r="V30" s="150"/>
      <c r="W30" s="150"/>
      <c r="X30" s="150"/>
      <c r="Y30" s="150"/>
      <c r="Z30" s="150"/>
      <c r="AA30" s="312"/>
      <c r="AB30" s="309"/>
      <c r="AC30" s="309"/>
      <c r="AD30" s="309"/>
      <c r="AE30" s="309"/>
      <c r="AF30" s="309"/>
      <c r="AG30" s="311"/>
      <c r="AH30" s="311"/>
      <c r="AI30" s="311"/>
      <c r="AJ30" s="311"/>
      <c r="AK30" s="311"/>
      <c r="AL30" s="311"/>
      <c r="AM30" s="311"/>
      <c r="AN30" s="311"/>
      <c r="AO30" s="311"/>
      <c r="AP30" s="311"/>
      <c r="AQ30" s="311"/>
      <c r="AR30" s="311"/>
      <c r="AS30" s="311"/>
      <c r="AT30" s="311"/>
      <c r="AU30" s="311"/>
      <c r="AV30" s="311"/>
      <c r="AW30" s="311"/>
      <c r="AX30" s="311"/>
      <c r="AY30" s="311"/>
      <c r="AZ30" s="311"/>
      <c r="BA30" s="311"/>
      <c r="BB30" s="311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  <c r="BM30" s="311"/>
      <c r="BN30" s="311"/>
      <c r="BO30" s="311"/>
    </row>
    <row r="31" spans="1:67" ht="13.35" customHeight="1">
      <c r="A31" s="1045" t="s">
        <v>724</v>
      </c>
      <c r="B31" s="1045"/>
      <c r="C31" s="1045"/>
      <c r="D31" s="2"/>
      <c r="E31" s="246"/>
      <c r="F31" s="705"/>
      <c r="G31" s="246"/>
      <c r="H31" s="704"/>
      <c r="I31" s="246"/>
      <c r="J31" s="704"/>
      <c r="K31" s="246"/>
      <c r="L31" s="704"/>
      <c r="M31" s="246"/>
      <c r="N31" s="704"/>
      <c r="O31" s="246"/>
      <c r="P31" s="704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312"/>
      <c r="AB31" s="309"/>
      <c r="AC31" s="309"/>
      <c r="AD31" s="309"/>
      <c r="AE31" s="309"/>
      <c r="AF31" s="309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311"/>
      <c r="AS31" s="311"/>
      <c r="AT31" s="311"/>
      <c r="AU31" s="311"/>
      <c r="AV31" s="311"/>
      <c r="AW31" s="311"/>
      <c r="AX31" s="311"/>
      <c r="AY31" s="311"/>
      <c r="AZ31" s="311"/>
      <c r="BA31" s="311"/>
      <c r="BB31" s="311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  <c r="BM31" s="311"/>
      <c r="BN31" s="311"/>
      <c r="BO31" s="311"/>
    </row>
    <row r="32" spans="1:67" ht="13.35" customHeight="1">
      <c r="A32" s="102"/>
      <c r="B32" s="62" t="s">
        <v>725</v>
      </c>
      <c r="C32" s="102"/>
      <c r="D32" s="191"/>
      <c r="E32" s="246">
        <v>4895542.9652129626</v>
      </c>
      <c r="F32" s="704">
        <v>100</v>
      </c>
      <c r="G32" s="246">
        <v>2373815.4423114825</v>
      </c>
      <c r="H32" s="704">
        <f t="shared" si="8"/>
        <v>48.489318941320299</v>
      </c>
      <c r="I32" s="246">
        <v>883880.13054345432</v>
      </c>
      <c r="J32" s="704">
        <f t="shared" si="8"/>
        <v>18.054792631260348</v>
      </c>
      <c r="K32" s="246">
        <v>746161.50790950574</v>
      </c>
      <c r="L32" s="704">
        <f t="shared" ref="L32:L41" si="12">K32/$E32*100</f>
        <v>15.241649664023463</v>
      </c>
      <c r="M32" s="246">
        <v>111000.90428608765</v>
      </c>
      <c r="N32" s="704">
        <f t="shared" ref="N32:N41" si="13">M32/$E32*100</f>
        <v>2.2673869900610497</v>
      </c>
      <c r="O32" s="246">
        <v>780684.98016242636</v>
      </c>
      <c r="P32" s="704">
        <f t="shared" ref="P32:P41" si="14">O32/$E32*100</f>
        <v>15.946851773334719</v>
      </c>
      <c r="Q32" s="436"/>
      <c r="R32" s="150"/>
      <c r="S32" s="436"/>
      <c r="T32" s="150"/>
      <c r="U32" s="436"/>
      <c r="V32" s="150"/>
      <c r="W32" s="150"/>
      <c r="X32" s="150"/>
      <c r="Y32" s="150"/>
      <c r="Z32" s="150"/>
      <c r="AA32" s="312"/>
      <c r="AB32" s="309"/>
      <c r="AC32" s="309"/>
      <c r="AD32" s="309"/>
      <c r="AE32" s="309"/>
      <c r="AF32" s="309"/>
      <c r="AG32" s="311"/>
      <c r="AH32" s="311"/>
      <c r="AI32" s="311"/>
      <c r="AJ32" s="311"/>
      <c r="AK32" s="311"/>
      <c r="AL32" s="311"/>
      <c r="AM32" s="311"/>
      <c r="AN32" s="311"/>
      <c r="AO32" s="311"/>
      <c r="AP32" s="311"/>
      <c r="AQ32" s="311"/>
      <c r="AR32" s="311"/>
      <c r="AS32" s="311"/>
      <c r="AT32" s="311"/>
      <c r="AU32" s="311"/>
      <c r="AV32" s="311"/>
      <c r="AW32" s="311"/>
      <c r="AX32" s="311"/>
      <c r="AY32" s="311"/>
      <c r="AZ32" s="311"/>
      <c r="BA32" s="311"/>
      <c r="BB32" s="311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  <c r="BM32" s="311"/>
      <c r="BN32" s="311"/>
      <c r="BO32" s="311"/>
    </row>
    <row r="33" spans="1:67" ht="13.35" customHeight="1">
      <c r="A33" s="102"/>
      <c r="B33" s="62" t="s">
        <v>726</v>
      </c>
      <c r="C33" s="102"/>
      <c r="D33" s="191"/>
      <c r="E33" s="246">
        <v>10216220.586217724</v>
      </c>
      <c r="F33" s="704">
        <v>100</v>
      </c>
      <c r="G33" s="246">
        <v>3972218.8348791944</v>
      </c>
      <c r="H33" s="704">
        <f t="shared" si="8"/>
        <v>38.881490482282153</v>
      </c>
      <c r="I33" s="246">
        <v>1946357.4068578351</v>
      </c>
      <c r="J33" s="704">
        <f t="shared" si="8"/>
        <v>19.051638425697117</v>
      </c>
      <c r="K33" s="246">
        <v>2326399.9760147035</v>
      </c>
      <c r="L33" s="704">
        <f t="shared" si="12"/>
        <v>22.771630236265185</v>
      </c>
      <c r="M33" s="246">
        <v>27913.354054996151</v>
      </c>
      <c r="N33" s="704">
        <f t="shared" si="13"/>
        <v>0.27322583551742108</v>
      </c>
      <c r="O33" s="246">
        <v>1943331.014410997</v>
      </c>
      <c r="P33" s="704">
        <f t="shared" si="14"/>
        <v>19.022015020238147</v>
      </c>
      <c r="Q33" s="436"/>
      <c r="R33" s="150"/>
      <c r="S33" s="436"/>
      <c r="T33" s="150"/>
      <c r="U33" s="436"/>
      <c r="V33" s="150"/>
      <c r="W33" s="150"/>
      <c r="X33" s="150"/>
      <c r="Y33" s="150"/>
      <c r="Z33" s="150"/>
      <c r="AA33" s="312"/>
      <c r="AB33" s="309"/>
      <c r="AC33" s="309"/>
      <c r="AD33" s="309"/>
      <c r="AE33" s="309"/>
      <c r="AF33" s="309"/>
      <c r="AG33" s="311"/>
      <c r="AH33" s="311"/>
      <c r="AI33" s="311"/>
      <c r="AJ33" s="311"/>
      <c r="AK33" s="311"/>
      <c r="AL33" s="311"/>
      <c r="AM33" s="311"/>
      <c r="AN33" s="311"/>
      <c r="AO33" s="311"/>
      <c r="AP33" s="311"/>
      <c r="AQ33" s="311"/>
      <c r="AR33" s="311"/>
      <c r="AS33" s="311"/>
      <c r="AT33" s="311"/>
      <c r="AU33" s="311"/>
      <c r="AV33" s="311"/>
      <c r="AW33" s="311"/>
      <c r="AX33" s="311"/>
      <c r="AY33" s="311"/>
      <c r="AZ33" s="311"/>
      <c r="BA33" s="311"/>
      <c r="BB33" s="311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  <c r="BM33" s="311"/>
      <c r="BN33" s="311"/>
      <c r="BO33" s="311"/>
    </row>
    <row r="34" spans="1:67" ht="13.35" customHeight="1">
      <c r="A34" s="190"/>
      <c r="B34" s="62" t="s">
        <v>727</v>
      </c>
      <c r="C34" s="190"/>
      <c r="D34" s="191"/>
      <c r="E34" s="246">
        <v>18722950.749774981</v>
      </c>
      <c r="F34" s="704">
        <v>100</v>
      </c>
      <c r="G34" s="246">
        <v>4918336.6714311903</v>
      </c>
      <c r="H34" s="704">
        <f t="shared" si="8"/>
        <v>26.269025311035975</v>
      </c>
      <c r="I34" s="246">
        <v>3291952.6842174805</v>
      </c>
      <c r="J34" s="704">
        <f t="shared" si="8"/>
        <v>17.582445888007499</v>
      </c>
      <c r="K34" s="246">
        <v>5397364.3779901126</v>
      </c>
      <c r="L34" s="704">
        <f t="shared" si="12"/>
        <v>28.827530714168976</v>
      </c>
      <c r="M34" s="246">
        <v>105460.49937716206</v>
      </c>
      <c r="N34" s="704">
        <f t="shared" si="13"/>
        <v>0.56326858296323579</v>
      </c>
      <c r="O34" s="246">
        <v>5009836.5167590249</v>
      </c>
      <c r="P34" s="704">
        <f t="shared" si="14"/>
        <v>26.757729503824258</v>
      </c>
      <c r="Q34" s="436"/>
      <c r="R34" s="150"/>
      <c r="S34" s="436"/>
      <c r="T34" s="150"/>
      <c r="U34" s="436"/>
      <c r="V34" s="150"/>
      <c r="W34" s="150"/>
      <c r="X34" s="150"/>
      <c r="Y34" s="150"/>
      <c r="Z34" s="150"/>
      <c r="AA34" s="312"/>
      <c r="AB34" s="309"/>
      <c r="AC34" s="309"/>
      <c r="AD34" s="309"/>
      <c r="AE34" s="309"/>
      <c r="AF34" s="309"/>
      <c r="AG34" s="311"/>
      <c r="AH34" s="311"/>
      <c r="AI34" s="311"/>
      <c r="AJ34" s="311"/>
      <c r="AK34" s="311"/>
      <c r="AL34" s="311"/>
      <c r="AM34" s="311"/>
      <c r="AN34" s="311"/>
      <c r="AO34" s="311"/>
      <c r="AP34" s="311"/>
      <c r="AQ34" s="311"/>
      <c r="AR34" s="311"/>
      <c r="AS34" s="311"/>
      <c r="AT34" s="311"/>
      <c r="AU34" s="311"/>
      <c r="AV34" s="311"/>
      <c r="AW34" s="311"/>
      <c r="AX34" s="311"/>
      <c r="AY34" s="311"/>
      <c r="AZ34" s="311"/>
      <c r="BA34" s="311"/>
      <c r="BB34" s="311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  <c r="BM34" s="311"/>
      <c r="BN34" s="311"/>
      <c r="BO34" s="311"/>
    </row>
    <row r="35" spans="1:67" ht="13.35" customHeight="1">
      <c r="A35" s="190"/>
      <c r="B35" s="62" t="s">
        <v>728</v>
      </c>
      <c r="C35" s="190"/>
      <c r="D35" s="191"/>
      <c r="E35" s="246">
        <v>39090046.60192278</v>
      </c>
      <c r="F35" s="704">
        <v>100</v>
      </c>
      <c r="G35" s="246">
        <v>14382696.96406162</v>
      </c>
      <c r="H35" s="704">
        <f t="shared" si="8"/>
        <v>36.79375752740637</v>
      </c>
      <c r="I35" s="246">
        <v>6831196.4591059331</v>
      </c>
      <c r="J35" s="704">
        <f t="shared" si="8"/>
        <v>17.475539307159373</v>
      </c>
      <c r="K35" s="246">
        <v>9291490.0268431604</v>
      </c>
      <c r="L35" s="704">
        <f t="shared" si="12"/>
        <v>23.769452417040931</v>
      </c>
      <c r="M35" s="246">
        <v>1240562.3791107286</v>
      </c>
      <c r="N35" s="704">
        <f t="shared" si="13"/>
        <v>3.1736016887984655</v>
      </c>
      <c r="O35" s="246">
        <v>7344100.7728013657</v>
      </c>
      <c r="P35" s="704">
        <f t="shared" si="14"/>
        <v>18.787649059594933</v>
      </c>
      <c r="Q35" s="436"/>
      <c r="R35" s="150"/>
      <c r="S35" s="436"/>
      <c r="T35" s="150"/>
      <c r="U35" s="436"/>
      <c r="V35" s="150"/>
      <c r="W35" s="150"/>
      <c r="X35" s="150"/>
      <c r="Y35" s="150"/>
      <c r="Z35" s="150"/>
      <c r="AA35" s="312"/>
      <c r="AB35" s="309"/>
      <c r="AC35" s="309"/>
      <c r="AD35" s="309"/>
      <c r="AE35" s="309"/>
      <c r="AF35" s="309"/>
      <c r="AG35" s="311"/>
      <c r="AH35" s="311"/>
      <c r="AI35" s="311"/>
      <c r="AJ35" s="311"/>
      <c r="AK35" s="311"/>
      <c r="AL35" s="311"/>
      <c r="AM35" s="311"/>
      <c r="AN35" s="311"/>
      <c r="AO35" s="311"/>
      <c r="AP35" s="311"/>
      <c r="AQ35" s="311"/>
      <c r="AR35" s="311"/>
      <c r="AS35" s="311"/>
      <c r="AT35" s="311"/>
      <c r="AU35" s="311"/>
      <c r="AV35" s="311"/>
      <c r="AW35" s="311"/>
      <c r="AX35" s="311"/>
      <c r="AY35" s="311"/>
      <c r="AZ35" s="311"/>
      <c r="BA35" s="311"/>
      <c r="BB35" s="311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  <c r="BM35" s="311"/>
      <c r="BN35" s="311"/>
      <c r="BO35" s="311"/>
    </row>
    <row r="36" spans="1:67" ht="13.35" customHeight="1">
      <c r="A36" s="190"/>
      <c r="B36" s="62" t="s">
        <v>729</v>
      </c>
      <c r="C36" s="190"/>
      <c r="D36" s="191"/>
      <c r="E36" s="246">
        <v>87401131.828139141</v>
      </c>
      <c r="F36" s="704">
        <v>100</v>
      </c>
      <c r="G36" s="246">
        <v>29952002.420220263</v>
      </c>
      <c r="H36" s="704">
        <f t="shared" si="8"/>
        <v>34.26958186207046</v>
      </c>
      <c r="I36" s="246">
        <v>14177993.148348395</v>
      </c>
      <c r="J36" s="704">
        <f t="shared" si="8"/>
        <v>16.221750052650616</v>
      </c>
      <c r="K36" s="246">
        <v>24491433.623503223</v>
      </c>
      <c r="L36" s="704">
        <f t="shared" si="12"/>
        <v>28.021872384515401</v>
      </c>
      <c r="M36" s="246">
        <v>3139671.1847076006</v>
      </c>
      <c r="N36" s="704">
        <f t="shared" si="13"/>
        <v>3.592254607047058</v>
      </c>
      <c r="O36" s="246">
        <v>15640031.451359676</v>
      </c>
      <c r="P36" s="704">
        <f t="shared" si="14"/>
        <v>17.894541093716484</v>
      </c>
      <c r="Q36" s="436"/>
      <c r="R36" s="150"/>
      <c r="S36" s="436"/>
      <c r="T36" s="150"/>
      <c r="U36" s="436"/>
      <c r="V36" s="150"/>
      <c r="W36" s="150"/>
      <c r="X36" s="150"/>
      <c r="Y36" s="150"/>
      <c r="Z36" s="150"/>
      <c r="AA36" s="312"/>
      <c r="AB36" s="309"/>
      <c r="AC36" s="309"/>
      <c r="AD36" s="309"/>
      <c r="AE36" s="309"/>
      <c r="AF36" s="309"/>
      <c r="AG36" s="311"/>
      <c r="AH36" s="311"/>
      <c r="AI36" s="311"/>
      <c r="AJ36" s="311"/>
      <c r="AK36" s="311"/>
      <c r="AL36" s="311"/>
      <c r="AM36" s="311"/>
      <c r="AN36" s="311"/>
      <c r="AO36" s="311"/>
      <c r="AP36" s="311"/>
      <c r="AQ36" s="311"/>
      <c r="AR36" s="311"/>
      <c r="AS36" s="311"/>
      <c r="AT36" s="311"/>
      <c r="AU36" s="311"/>
      <c r="AV36" s="311"/>
      <c r="AW36" s="311"/>
      <c r="AX36" s="311"/>
      <c r="AY36" s="311"/>
      <c r="AZ36" s="311"/>
      <c r="BA36" s="311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  <c r="BM36" s="311"/>
      <c r="BN36" s="311"/>
      <c r="BO36" s="311"/>
    </row>
    <row r="37" spans="1:67" ht="13.35" customHeight="1">
      <c r="A37" s="190"/>
      <c r="B37" s="62" t="s">
        <v>730</v>
      </c>
      <c r="C37" s="190"/>
      <c r="D37" s="191"/>
      <c r="E37" s="246">
        <v>200519490.39068401</v>
      </c>
      <c r="F37" s="704">
        <v>100</v>
      </c>
      <c r="G37" s="246">
        <v>83747965.189368621</v>
      </c>
      <c r="H37" s="704">
        <f t="shared" si="8"/>
        <v>41.765498718452505</v>
      </c>
      <c r="I37" s="246">
        <v>39345265.804913878</v>
      </c>
      <c r="J37" s="704">
        <f t="shared" si="8"/>
        <v>19.621666566304935</v>
      </c>
      <c r="K37" s="246">
        <v>44122323.836925752</v>
      </c>
      <c r="L37" s="704">
        <f t="shared" si="12"/>
        <v>22.004007566027429</v>
      </c>
      <c r="M37" s="246">
        <v>12813176.2641304</v>
      </c>
      <c r="N37" s="704">
        <f t="shared" si="13"/>
        <v>6.389990438917299</v>
      </c>
      <c r="O37" s="246">
        <v>20490759.295345217</v>
      </c>
      <c r="P37" s="704">
        <f t="shared" si="14"/>
        <v>10.218836710297765</v>
      </c>
      <c r="Q37" s="436"/>
      <c r="R37" s="150"/>
      <c r="S37" s="436"/>
      <c r="T37" s="150"/>
      <c r="U37" s="436"/>
      <c r="V37" s="150"/>
      <c r="W37" s="150"/>
      <c r="X37" s="150"/>
      <c r="Y37" s="150"/>
      <c r="Z37" s="150"/>
      <c r="AA37" s="312"/>
      <c r="AB37" s="309"/>
      <c r="AC37" s="309"/>
      <c r="AD37" s="309"/>
      <c r="AE37" s="309"/>
      <c r="AF37" s="309"/>
      <c r="AG37" s="311"/>
      <c r="AH37" s="311"/>
      <c r="AI37" s="311"/>
      <c r="AJ37" s="311"/>
      <c r="AK37" s="311"/>
      <c r="AL37" s="311"/>
      <c r="AM37" s="311"/>
      <c r="AN37" s="311"/>
      <c r="AO37" s="311"/>
      <c r="AP37" s="311"/>
      <c r="AQ37" s="311"/>
      <c r="AR37" s="311"/>
      <c r="AS37" s="311"/>
      <c r="AT37" s="311"/>
      <c r="AU37" s="311"/>
      <c r="AV37" s="311"/>
      <c r="AW37" s="311"/>
      <c r="AX37" s="311"/>
      <c r="AY37" s="311"/>
      <c r="AZ37" s="311"/>
      <c r="BA37" s="311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  <c r="BM37" s="311"/>
      <c r="BN37" s="311"/>
      <c r="BO37" s="311"/>
    </row>
    <row r="38" spans="1:67" ht="13.35" customHeight="1">
      <c r="A38" s="190"/>
      <c r="B38" s="62" t="s">
        <v>731</v>
      </c>
      <c r="C38" s="190"/>
      <c r="D38" s="191"/>
      <c r="E38" s="246">
        <v>420098590.48719299</v>
      </c>
      <c r="F38" s="704">
        <v>100</v>
      </c>
      <c r="G38" s="246">
        <v>221820555.45684892</v>
      </c>
      <c r="H38" s="704">
        <f t="shared" si="8"/>
        <v>52.802023258302576</v>
      </c>
      <c r="I38" s="246">
        <v>69821771.906186521</v>
      </c>
      <c r="J38" s="704">
        <f t="shared" si="8"/>
        <v>16.620329962357989</v>
      </c>
      <c r="K38" s="246">
        <v>102955762.85300569</v>
      </c>
      <c r="L38" s="704">
        <f t="shared" si="12"/>
        <v>24.507523991834095</v>
      </c>
      <c r="M38" s="246">
        <v>1365685.7711352559</v>
      </c>
      <c r="N38" s="704">
        <f t="shared" si="13"/>
        <v>0.32508696816893745</v>
      </c>
      <c r="O38" s="246">
        <v>24134814.500016656</v>
      </c>
      <c r="P38" s="704">
        <f t="shared" si="14"/>
        <v>5.7450358193364188</v>
      </c>
      <c r="Q38" s="436"/>
      <c r="R38" s="150"/>
      <c r="S38" s="436"/>
      <c r="T38" s="150"/>
      <c r="U38" s="436"/>
      <c r="V38" s="150"/>
      <c r="W38" s="150"/>
      <c r="X38" s="150"/>
      <c r="Y38" s="150"/>
      <c r="Z38" s="150"/>
      <c r="AA38" s="312"/>
      <c r="AB38" s="309"/>
      <c r="AC38" s="309"/>
      <c r="AD38" s="309"/>
      <c r="AE38" s="309"/>
      <c r="AF38" s="309"/>
      <c r="AG38" s="311"/>
      <c r="AH38" s="311"/>
      <c r="AI38" s="311"/>
      <c r="AJ38" s="311"/>
      <c r="AK38" s="311"/>
      <c r="AL38" s="311"/>
      <c r="AM38" s="311"/>
      <c r="AN38" s="311"/>
      <c r="AO38" s="311"/>
      <c r="AP38" s="311"/>
      <c r="AQ38" s="311"/>
      <c r="AR38" s="311"/>
      <c r="AS38" s="311"/>
      <c r="AT38" s="311"/>
      <c r="AU38" s="311"/>
      <c r="AV38" s="311"/>
      <c r="AW38" s="311"/>
      <c r="AX38" s="311"/>
      <c r="AY38" s="311"/>
      <c r="AZ38" s="311"/>
      <c r="BA38" s="311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  <c r="BM38" s="311"/>
      <c r="BN38" s="311"/>
      <c r="BO38" s="311"/>
    </row>
    <row r="39" spans="1:67" ht="13.35" customHeight="1">
      <c r="A39" s="190"/>
      <c r="B39" s="62" t="s">
        <v>732</v>
      </c>
      <c r="C39" s="190"/>
      <c r="D39" s="191"/>
      <c r="E39" s="246">
        <v>799146857.96446466</v>
      </c>
      <c r="F39" s="704">
        <v>100</v>
      </c>
      <c r="G39" s="246">
        <v>358111341.18478328</v>
      </c>
      <c r="H39" s="704">
        <f t="shared" si="8"/>
        <v>44.811706085780202</v>
      </c>
      <c r="I39" s="246">
        <v>176056017.8398191</v>
      </c>
      <c r="J39" s="704">
        <f t="shared" si="8"/>
        <v>22.030496157897389</v>
      </c>
      <c r="K39" s="246">
        <v>187721979.09891531</v>
      </c>
      <c r="L39" s="704">
        <f t="shared" si="12"/>
        <v>23.490298088272365</v>
      </c>
      <c r="M39" s="246">
        <v>15358058.75519933</v>
      </c>
      <c r="N39" s="704">
        <f t="shared" si="13"/>
        <v>1.921806812119413</v>
      </c>
      <c r="O39" s="246">
        <v>61899461.085747637</v>
      </c>
      <c r="P39" s="704">
        <f t="shared" si="14"/>
        <v>7.7456928559306304</v>
      </c>
      <c r="Q39" s="436"/>
      <c r="R39" s="150"/>
      <c r="S39" s="436"/>
      <c r="T39" s="150"/>
      <c r="U39" s="436"/>
      <c r="V39" s="150"/>
      <c r="W39" s="150"/>
      <c r="X39" s="150"/>
      <c r="Y39" s="150"/>
      <c r="Z39" s="150"/>
      <c r="AA39" s="312"/>
      <c r="AB39" s="309"/>
      <c r="AC39" s="309"/>
      <c r="AD39" s="309"/>
      <c r="AE39" s="309"/>
      <c r="AF39" s="309"/>
      <c r="AG39" s="311"/>
      <c r="AH39" s="311"/>
      <c r="AI39" s="311"/>
      <c r="AJ39" s="311"/>
      <c r="AK39" s="311"/>
      <c r="AL39" s="311"/>
      <c r="AM39" s="311"/>
      <c r="AN39" s="311"/>
      <c r="AO39" s="311"/>
      <c r="AP39" s="311"/>
      <c r="AQ39" s="311"/>
      <c r="AR39" s="311"/>
      <c r="AS39" s="311"/>
      <c r="AT39" s="311"/>
      <c r="AU39" s="311"/>
      <c r="AV39" s="311"/>
      <c r="AW39" s="311"/>
      <c r="AX39" s="311"/>
      <c r="AY39" s="311"/>
      <c r="AZ39" s="311"/>
      <c r="BA39" s="311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  <c r="BM39" s="311"/>
      <c r="BN39" s="311"/>
      <c r="BO39" s="311"/>
    </row>
    <row r="40" spans="1:67" ht="13.35" customHeight="1">
      <c r="A40" s="190"/>
      <c r="B40" s="62" t="s">
        <v>733</v>
      </c>
      <c r="C40" s="190"/>
      <c r="D40" s="191"/>
      <c r="E40" s="246">
        <v>1975727141.1025641</v>
      </c>
      <c r="F40" s="704">
        <v>100</v>
      </c>
      <c r="G40" s="246">
        <v>605747909.8974359</v>
      </c>
      <c r="H40" s="704">
        <f t="shared" si="8"/>
        <v>30.659492259614119</v>
      </c>
      <c r="I40" s="246">
        <v>531104182.51282054</v>
      </c>
      <c r="J40" s="704">
        <f t="shared" si="8"/>
        <v>26.88145399553682</v>
      </c>
      <c r="K40" s="246">
        <v>503480831.76923078</v>
      </c>
      <c r="L40" s="704">
        <f t="shared" si="12"/>
        <v>25.483318080464336</v>
      </c>
      <c r="M40" s="246">
        <v>98353176.897435904</v>
      </c>
      <c r="N40" s="704">
        <f t="shared" si="13"/>
        <v>4.9780748996822224</v>
      </c>
      <c r="O40" s="246">
        <v>237041040.02564102</v>
      </c>
      <c r="P40" s="704">
        <f t="shared" si="14"/>
        <v>11.997660764702514</v>
      </c>
      <c r="Q40" s="436"/>
      <c r="R40" s="150"/>
      <c r="S40" s="436"/>
      <c r="T40" s="150"/>
      <c r="U40" s="436"/>
      <c r="V40" s="150"/>
      <c r="W40" s="150"/>
      <c r="X40" s="150"/>
      <c r="Y40" s="150"/>
      <c r="Z40" s="150"/>
      <c r="AA40" s="312"/>
      <c r="AB40" s="309"/>
      <c r="AC40" s="309"/>
      <c r="AD40" s="309"/>
      <c r="AE40" s="309"/>
      <c r="AF40" s="309"/>
      <c r="AG40" s="311"/>
      <c r="AH40" s="311"/>
      <c r="AI40" s="311"/>
      <c r="AJ40" s="311"/>
      <c r="AK40" s="311"/>
      <c r="AL40" s="311"/>
      <c r="AM40" s="311"/>
      <c r="AN40" s="311"/>
      <c r="AO40" s="311"/>
      <c r="AP40" s="311"/>
      <c r="AQ40" s="311"/>
      <c r="AR40" s="311"/>
      <c r="AS40" s="311"/>
      <c r="AT40" s="311"/>
      <c r="AU40" s="311"/>
      <c r="AV40" s="311"/>
      <c r="AW40" s="311"/>
      <c r="AX40" s="311"/>
      <c r="AY40" s="311"/>
      <c r="AZ40" s="311"/>
      <c r="BA40" s="311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  <c r="BM40" s="311"/>
      <c r="BN40" s="311"/>
      <c r="BO40" s="311"/>
    </row>
    <row r="41" spans="1:67" ht="13.35" customHeight="1">
      <c r="A41" s="190"/>
      <c r="B41" s="62" t="s">
        <v>734</v>
      </c>
      <c r="C41" s="190"/>
      <c r="D41" s="191"/>
      <c r="E41" s="246">
        <v>5912547003.125</v>
      </c>
      <c r="F41" s="704">
        <v>100</v>
      </c>
      <c r="G41" s="246">
        <v>1958272485</v>
      </c>
      <c r="H41" s="704">
        <f t="shared" si="8"/>
        <v>33.120624393598568</v>
      </c>
      <c r="I41" s="246">
        <v>1287656313</v>
      </c>
      <c r="J41" s="704">
        <f t="shared" si="8"/>
        <v>21.778369158324253</v>
      </c>
      <c r="K41" s="246">
        <v>2597511946.5</v>
      </c>
      <c r="L41" s="704">
        <f t="shared" si="12"/>
        <v>43.932199526314442</v>
      </c>
      <c r="M41" s="246">
        <v>48706533.9375</v>
      </c>
      <c r="N41" s="704">
        <f t="shared" si="13"/>
        <v>0.82378260860770813</v>
      </c>
      <c r="O41" s="246">
        <v>20399724.6875</v>
      </c>
      <c r="P41" s="704">
        <f t="shared" si="14"/>
        <v>0.34502431315502424</v>
      </c>
      <c r="Q41" s="436"/>
      <c r="R41" s="150"/>
      <c r="S41" s="436"/>
      <c r="T41" s="150"/>
      <c r="U41" s="436"/>
      <c r="V41" s="150"/>
      <c r="W41" s="150"/>
      <c r="X41" s="150"/>
      <c r="Y41" s="150"/>
      <c r="Z41" s="150"/>
      <c r="AA41" s="312"/>
      <c r="AB41" s="309"/>
      <c r="AC41" s="309"/>
      <c r="AD41" s="309"/>
      <c r="AE41" s="309"/>
      <c r="AF41" s="309"/>
      <c r="AG41" s="311"/>
      <c r="AH41" s="311"/>
      <c r="AI41" s="311"/>
      <c r="AJ41" s="311"/>
      <c r="AK41" s="311"/>
      <c r="AL41" s="311"/>
      <c r="AM41" s="311"/>
      <c r="AN41" s="311"/>
      <c r="AO41" s="311"/>
      <c r="AP41" s="311"/>
      <c r="AQ41" s="311"/>
      <c r="AR41" s="311"/>
      <c r="AS41" s="311"/>
      <c r="AT41" s="311"/>
      <c r="AU41" s="311"/>
      <c r="AV41" s="311"/>
      <c r="AW41" s="311"/>
      <c r="AX41" s="311"/>
      <c r="AY41" s="311"/>
      <c r="AZ41" s="311"/>
      <c r="BA41" s="311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  <c r="BM41" s="311"/>
      <c r="BN41" s="311"/>
      <c r="BO41" s="311"/>
    </row>
    <row r="42" spans="1:67" ht="13.35" customHeight="1">
      <c r="A42" s="1045" t="s">
        <v>735</v>
      </c>
      <c r="B42" s="1045"/>
      <c r="C42" s="1045"/>
      <c r="D42" s="191"/>
      <c r="E42" s="246"/>
      <c r="F42" s="705"/>
      <c r="G42" s="246"/>
      <c r="H42" s="704"/>
      <c r="I42" s="246"/>
      <c r="J42" s="704"/>
      <c r="K42" s="246"/>
      <c r="L42" s="704"/>
      <c r="M42" s="246"/>
      <c r="N42" s="704"/>
      <c r="O42" s="246"/>
      <c r="P42" s="704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312"/>
      <c r="AB42" s="309"/>
      <c r="AC42" s="309"/>
      <c r="AD42" s="309"/>
      <c r="AE42" s="309"/>
      <c r="AF42" s="309"/>
      <c r="AG42" s="311"/>
      <c r="AH42" s="311"/>
      <c r="AI42" s="311"/>
      <c r="AJ42" s="311"/>
      <c r="AK42" s="311"/>
      <c r="AL42" s="311"/>
      <c r="AM42" s="311"/>
      <c r="AN42" s="311"/>
      <c r="AO42" s="311"/>
      <c r="AP42" s="311"/>
      <c r="AQ42" s="311"/>
      <c r="AR42" s="311"/>
      <c r="AS42" s="311"/>
      <c r="AT42" s="311"/>
      <c r="AU42" s="311"/>
      <c r="AV42" s="311"/>
      <c r="AW42" s="311"/>
      <c r="AX42" s="311"/>
      <c r="AY42" s="311"/>
      <c r="AZ42" s="311"/>
      <c r="BA42" s="311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  <c r="BM42" s="311"/>
      <c r="BN42" s="311"/>
      <c r="BO42" s="311"/>
    </row>
    <row r="43" spans="1:67" ht="13.35" customHeight="1">
      <c r="A43" s="190"/>
      <c r="B43" s="62" t="s">
        <v>725</v>
      </c>
      <c r="C43" s="190"/>
      <c r="D43" s="191"/>
      <c r="E43" s="246">
        <v>3033815.6417108751</v>
      </c>
      <c r="F43" s="704">
        <v>100</v>
      </c>
      <c r="G43" s="246">
        <v>1245752.0627676093</v>
      </c>
      <c r="H43" s="704">
        <f t="shared" si="8"/>
        <v>41.062220315572176</v>
      </c>
      <c r="I43" s="246">
        <v>440258.93571595161</v>
      </c>
      <c r="J43" s="704">
        <f t="shared" si="8"/>
        <v>14.511723443672212</v>
      </c>
      <c r="K43" s="246">
        <v>619489.34247731848</v>
      </c>
      <c r="L43" s="704">
        <f t="shared" ref="L43:L52" si="15">K43/$E43*100</f>
        <v>20.419478822647466</v>
      </c>
      <c r="M43" s="246">
        <v>74072.892342045961</v>
      </c>
      <c r="N43" s="704">
        <f t="shared" ref="N43:N52" si="16">M43/$E43*100</f>
        <v>2.4415752665931163</v>
      </c>
      <c r="O43" s="246">
        <v>654242.40840794705</v>
      </c>
      <c r="P43" s="704">
        <f t="shared" ref="P43:P52" si="17">O43/$E43*100</f>
        <v>21.565002151514943</v>
      </c>
      <c r="Q43" s="436"/>
      <c r="R43" s="150"/>
      <c r="S43" s="436"/>
      <c r="T43" s="150"/>
      <c r="U43" s="436"/>
      <c r="V43" s="150"/>
      <c r="W43" s="150"/>
      <c r="X43" s="150"/>
      <c r="Y43" s="150"/>
      <c r="Z43" s="150"/>
      <c r="AA43" s="312"/>
      <c r="AB43" s="309"/>
      <c r="AC43" s="309"/>
      <c r="AD43" s="309"/>
      <c r="AE43" s="309"/>
      <c r="AF43" s="309"/>
      <c r="AG43" s="311"/>
      <c r="AH43" s="311"/>
      <c r="AI43" s="311"/>
      <c r="AJ43" s="311"/>
      <c r="AK43" s="311"/>
      <c r="AL43" s="311"/>
      <c r="AM43" s="311"/>
      <c r="AN43" s="311"/>
      <c r="AO43" s="311"/>
      <c r="AP43" s="311"/>
      <c r="AQ43" s="311"/>
      <c r="AR43" s="311"/>
      <c r="AS43" s="311"/>
      <c r="AT43" s="311"/>
      <c r="AU43" s="311"/>
      <c r="AV43" s="311"/>
      <c r="AW43" s="311"/>
      <c r="AX43" s="311"/>
      <c r="AY43" s="311"/>
      <c r="AZ43" s="311"/>
      <c r="BA43" s="311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  <c r="BM43" s="311"/>
      <c r="BN43" s="311"/>
      <c r="BO43" s="311"/>
    </row>
    <row r="44" spans="1:67" ht="13.35" customHeight="1">
      <c r="A44" s="190"/>
      <c r="B44" s="62" t="s">
        <v>726</v>
      </c>
      <c r="C44" s="190"/>
      <c r="D44" s="191"/>
      <c r="E44" s="246">
        <v>10229650.129191229</v>
      </c>
      <c r="F44" s="704">
        <v>100</v>
      </c>
      <c r="G44" s="246">
        <v>3497524.0747751007</v>
      </c>
      <c r="H44" s="704">
        <f t="shared" si="8"/>
        <v>34.190065452919058</v>
      </c>
      <c r="I44" s="246">
        <v>2091872.6831737543</v>
      </c>
      <c r="J44" s="704">
        <f t="shared" si="8"/>
        <v>20.449112694523215</v>
      </c>
      <c r="K44" s="246">
        <v>2419394.1385554797</v>
      </c>
      <c r="L44" s="704">
        <f t="shared" si="15"/>
        <v>23.650800447725189</v>
      </c>
      <c r="M44" s="246">
        <v>72427.38010904062</v>
      </c>
      <c r="N44" s="704">
        <f t="shared" si="16"/>
        <v>0.70801424481138964</v>
      </c>
      <c r="O44" s="246">
        <v>2148431.85257786</v>
      </c>
      <c r="P44" s="704">
        <f t="shared" si="17"/>
        <v>21.002007160021201</v>
      </c>
      <c r="Q44" s="436"/>
      <c r="R44" s="150"/>
      <c r="S44" s="436"/>
      <c r="T44" s="150"/>
      <c r="U44" s="436"/>
      <c r="V44" s="150"/>
      <c r="W44" s="150"/>
      <c r="X44" s="150"/>
      <c r="Y44" s="150"/>
      <c r="Z44" s="150"/>
      <c r="AA44" s="313"/>
      <c r="AB44" s="309"/>
      <c r="AC44" s="309"/>
      <c r="AD44" s="309"/>
      <c r="AE44" s="309"/>
      <c r="AF44" s="309"/>
      <c r="AG44" s="311"/>
      <c r="AH44" s="311"/>
      <c r="AI44" s="311"/>
      <c r="AJ44" s="311"/>
      <c r="AK44" s="311"/>
      <c r="AL44" s="311"/>
      <c r="AM44" s="311"/>
      <c r="AN44" s="311"/>
      <c r="AO44" s="311"/>
      <c r="AP44" s="311"/>
      <c r="AQ44" s="311"/>
      <c r="AR44" s="311"/>
      <c r="AS44" s="311"/>
      <c r="AT44" s="311"/>
      <c r="AU44" s="311"/>
      <c r="AV44" s="311"/>
      <c r="AW44" s="311"/>
      <c r="AX44" s="311"/>
      <c r="AY44" s="311"/>
      <c r="AZ44" s="311"/>
      <c r="BA44" s="311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  <c r="BM44" s="311"/>
      <c r="BN44" s="311"/>
      <c r="BO44" s="311"/>
    </row>
    <row r="45" spans="1:67" ht="13.35" customHeight="1">
      <c r="A45" s="190"/>
      <c r="B45" s="62" t="s">
        <v>727</v>
      </c>
      <c r="C45" s="190"/>
      <c r="D45" s="191"/>
      <c r="E45" s="246">
        <v>18280056.124138106</v>
      </c>
      <c r="F45" s="704">
        <v>100</v>
      </c>
      <c r="G45" s="246">
        <v>6204574.9274254916</v>
      </c>
      <c r="H45" s="704">
        <f t="shared" si="8"/>
        <v>33.941771760933442</v>
      </c>
      <c r="I45" s="246">
        <v>3204095.3175909263</v>
      </c>
      <c r="J45" s="704">
        <f t="shared" si="8"/>
        <v>17.527819913857062</v>
      </c>
      <c r="K45" s="246">
        <v>4628347.4137884034</v>
      </c>
      <c r="L45" s="704">
        <f t="shared" si="15"/>
        <v>25.319109429192888</v>
      </c>
      <c r="M45" s="246">
        <v>69984.526745746509</v>
      </c>
      <c r="N45" s="704">
        <f t="shared" si="16"/>
        <v>0.38284634505763171</v>
      </c>
      <c r="O45" s="246">
        <v>4173053.938587537</v>
      </c>
      <c r="P45" s="704">
        <f t="shared" si="17"/>
        <v>22.828452550958971</v>
      </c>
      <c r="Q45" s="436"/>
      <c r="R45" s="150"/>
      <c r="S45" s="436"/>
      <c r="T45" s="150"/>
      <c r="U45" s="436"/>
      <c r="V45" s="150"/>
      <c r="W45" s="150"/>
      <c r="X45" s="150"/>
      <c r="Y45" s="150"/>
      <c r="Z45" s="150"/>
      <c r="AA45" s="312"/>
      <c r="AB45" s="309"/>
      <c r="AC45" s="309"/>
      <c r="AD45" s="309"/>
      <c r="AE45" s="309"/>
      <c r="AF45" s="309"/>
      <c r="AG45" s="311"/>
      <c r="AH45" s="311"/>
      <c r="AI45" s="311"/>
      <c r="AJ45" s="311"/>
      <c r="AK45" s="311"/>
      <c r="AL45" s="311"/>
      <c r="AM45" s="311"/>
      <c r="AN45" s="311"/>
      <c r="AO45" s="311"/>
      <c r="AP45" s="311"/>
      <c r="AQ45" s="311"/>
      <c r="AR45" s="311"/>
      <c r="AS45" s="311"/>
      <c r="AT45" s="311"/>
      <c r="AU45" s="311"/>
      <c r="AV45" s="311"/>
      <c r="AW45" s="311"/>
      <c r="AX45" s="311"/>
      <c r="AY45" s="311"/>
      <c r="AZ45" s="311"/>
      <c r="BA45" s="311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  <c r="BM45" s="311"/>
      <c r="BN45" s="311"/>
      <c r="BO45" s="311"/>
    </row>
    <row r="46" spans="1:67" ht="13.35" customHeight="1">
      <c r="A46" s="102"/>
      <c r="B46" s="62" t="s">
        <v>728</v>
      </c>
      <c r="C46" s="102"/>
      <c r="D46" s="191"/>
      <c r="E46" s="246">
        <v>39699815.779684089</v>
      </c>
      <c r="F46" s="704">
        <v>100</v>
      </c>
      <c r="G46" s="246">
        <v>13045853.132757565</v>
      </c>
      <c r="H46" s="704">
        <f t="shared" si="8"/>
        <v>32.861243500866891</v>
      </c>
      <c r="I46" s="246">
        <v>7622592.1777819162</v>
      </c>
      <c r="J46" s="704">
        <f t="shared" si="8"/>
        <v>19.200573171633426</v>
      </c>
      <c r="K46" s="246">
        <v>9547605.4764011055</v>
      </c>
      <c r="L46" s="704">
        <f t="shared" si="15"/>
        <v>24.049495668659954</v>
      </c>
      <c r="M46" s="246">
        <v>1307299.7098409955</v>
      </c>
      <c r="N46" s="704">
        <f t="shared" si="16"/>
        <v>3.2929616527590806</v>
      </c>
      <c r="O46" s="246">
        <v>8176465.2829025146</v>
      </c>
      <c r="P46" s="704">
        <f t="shared" si="17"/>
        <v>20.595726006080671</v>
      </c>
      <c r="Q46" s="436"/>
      <c r="R46" s="150"/>
      <c r="S46" s="436"/>
      <c r="T46" s="150"/>
      <c r="U46" s="436"/>
      <c r="V46" s="150"/>
      <c r="W46" s="150"/>
      <c r="X46" s="150"/>
      <c r="Y46" s="150"/>
      <c r="Z46" s="150"/>
      <c r="AA46" s="312"/>
      <c r="AB46" s="309"/>
      <c r="AC46" s="309"/>
      <c r="AD46" s="309"/>
      <c r="AE46" s="309"/>
      <c r="AF46" s="309"/>
      <c r="AG46" s="311"/>
      <c r="AH46" s="311"/>
      <c r="AI46" s="311"/>
      <c r="AJ46" s="311"/>
      <c r="AK46" s="311"/>
      <c r="AL46" s="311"/>
      <c r="AM46" s="311"/>
      <c r="AN46" s="311"/>
      <c r="AO46" s="311"/>
      <c r="AP46" s="311"/>
      <c r="AQ46" s="311"/>
      <c r="AR46" s="311"/>
      <c r="AS46" s="311"/>
      <c r="AT46" s="311"/>
      <c r="AU46" s="311"/>
      <c r="AV46" s="311"/>
      <c r="AW46" s="311"/>
      <c r="AX46" s="311"/>
      <c r="AY46" s="311"/>
      <c r="AZ46" s="311"/>
      <c r="BA46" s="311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  <c r="BM46" s="311"/>
      <c r="BN46" s="311"/>
      <c r="BO46" s="311"/>
    </row>
    <row r="47" spans="1:67" ht="13.35" customHeight="1">
      <c r="A47" s="102"/>
      <c r="B47" s="62" t="s">
        <v>729</v>
      </c>
      <c r="C47" s="102"/>
      <c r="D47" s="191"/>
      <c r="E47" s="246">
        <v>86434577.330242723</v>
      </c>
      <c r="F47" s="704">
        <v>100</v>
      </c>
      <c r="G47" s="246">
        <v>30687144.754151914</v>
      </c>
      <c r="H47" s="704">
        <f t="shared" si="8"/>
        <v>35.503320201248606</v>
      </c>
      <c r="I47" s="246">
        <v>13265828.860902963</v>
      </c>
      <c r="J47" s="704">
        <f t="shared" si="8"/>
        <v>15.347826379965838</v>
      </c>
      <c r="K47" s="246">
        <v>25455080.934875891</v>
      </c>
      <c r="L47" s="704">
        <f t="shared" si="15"/>
        <v>29.450113277721062</v>
      </c>
      <c r="M47" s="246">
        <v>3743083.853148343</v>
      </c>
      <c r="N47" s="704">
        <f t="shared" si="16"/>
        <v>4.3305398935972699</v>
      </c>
      <c r="O47" s="246">
        <v>13283438.927163636</v>
      </c>
      <c r="P47" s="704">
        <f t="shared" si="17"/>
        <v>15.368200247467254</v>
      </c>
      <c r="Q47" s="436"/>
      <c r="R47" s="150"/>
      <c r="S47" s="436"/>
      <c r="T47" s="150"/>
      <c r="U47" s="436"/>
      <c r="V47" s="150"/>
      <c r="W47" s="150"/>
      <c r="X47" s="150"/>
      <c r="Y47" s="150"/>
      <c r="Z47" s="150"/>
      <c r="AA47" s="312"/>
      <c r="AB47" s="309"/>
      <c r="AC47" s="309"/>
      <c r="AD47" s="309"/>
      <c r="AE47" s="309"/>
      <c r="AF47" s="309"/>
      <c r="AG47" s="311"/>
      <c r="AH47" s="311"/>
      <c r="AI47" s="311"/>
      <c r="AJ47" s="311"/>
      <c r="AK47" s="311"/>
      <c r="AL47" s="311"/>
      <c r="AM47" s="311"/>
      <c r="AN47" s="311"/>
      <c r="AO47" s="311"/>
      <c r="AP47" s="311"/>
      <c r="AQ47" s="311"/>
      <c r="AR47" s="311"/>
      <c r="AS47" s="311"/>
      <c r="AT47" s="311"/>
      <c r="AU47" s="311"/>
      <c r="AV47" s="311"/>
      <c r="AW47" s="311"/>
      <c r="AX47" s="311"/>
      <c r="AY47" s="311"/>
      <c r="AZ47" s="311"/>
      <c r="BA47" s="311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  <c r="BM47" s="311"/>
      <c r="BN47" s="311"/>
      <c r="BO47" s="311"/>
    </row>
    <row r="48" spans="1:67" ht="13.35" customHeight="1">
      <c r="A48" s="102"/>
      <c r="B48" s="62" t="s">
        <v>730</v>
      </c>
      <c r="C48" s="102"/>
      <c r="D48" s="191"/>
      <c r="E48" s="246">
        <v>201648129.14049619</v>
      </c>
      <c r="F48" s="704">
        <v>100</v>
      </c>
      <c r="G48" s="246">
        <v>84699244.279988542</v>
      </c>
      <c r="H48" s="704">
        <f t="shared" si="8"/>
        <v>42.003486291199479</v>
      </c>
      <c r="I48" s="246">
        <v>38217612.882908046</v>
      </c>
      <c r="J48" s="704">
        <f t="shared" si="8"/>
        <v>18.952624577181336</v>
      </c>
      <c r="K48" s="246">
        <v>48958483.048618287</v>
      </c>
      <c r="L48" s="704">
        <f t="shared" si="15"/>
        <v>24.279165523279904</v>
      </c>
      <c r="M48" s="246">
        <v>7888906.7972182147</v>
      </c>
      <c r="N48" s="704">
        <f t="shared" si="16"/>
        <v>3.9122142272501339</v>
      </c>
      <c r="O48" s="246">
        <v>21883882.131763097</v>
      </c>
      <c r="P48" s="704">
        <f t="shared" si="17"/>
        <v>10.852509381089142</v>
      </c>
      <c r="Q48" s="436"/>
      <c r="R48" s="150"/>
      <c r="S48" s="436"/>
      <c r="T48" s="150"/>
      <c r="U48" s="436"/>
      <c r="V48" s="150"/>
      <c r="W48" s="150"/>
      <c r="X48" s="150"/>
      <c r="Y48" s="150"/>
      <c r="Z48" s="150"/>
      <c r="AA48" s="312"/>
      <c r="AB48" s="309"/>
      <c r="AC48" s="309"/>
      <c r="AD48" s="309"/>
      <c r="AE48" s="309"/>
      <c r="AF48" s="309"/>
      <c r="AG48" s="311"/>
      <c r="AH48" s="311"/>
      <c r="AI48" s="311"/>
      <c r="AJ48" s="311"/>
      <c r="AK48" s="311"/>
      <c r="AL48" s="311"/>
      <c r="AM48" s="311"/>
      <c r="AN48" s="311"/>
      <c r="AO48" s="311"/>
      <c r="AP48" s="311"/>
      <c r="AQ48" s="311"/>
      <c r="AR48" s="311"/>
      <c r="AS48" s="311"/>
      <c r="AT48" s="311"/>
      <c r="AU48" s="311"/>
      <c r="AV48" s="311"/>
      <c r="AW48" s="311"/>
      <c r="AX48" s="311"/>
      <c r="AY48" s="311"/>
      <c r="AZ48" s="311"/>
      <c r="BA48" s="311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  <c r="BM48" s="311"/>
      <c r="BN48" s="311"/>
      <c r="BO48" s="311"/>
    </row>
    <row r="49" spans="1:67" ht="13.35" customHeight="1">
      <c r="A49" s="102"/>
      <c r="B49" s="62" t="s">
        <v>731</v>
      </c>
      <c r="C49" s="102"/>
      <c r="D49" s="191"/>
      <c r="E49" s="246">
        <v>457108696.59453368</v>
      </c>
      <c r="F49" s="704">
        <v>100</v>
      </c>
      <c r="G49" s="246">
        <v>243626134.96790418</v>
      </c>
      <c r="H49" s="704">
        <f t="shared" si="8"/>
        <v>53.297199721405953</v>
      </c>
      <c r="I49" s="246">
        <v>75167246.132716134</v>
      </c>
      <c r="J49" s="704">
        <f t="shared" si="8"/>
        <v>16.444063893930085</v>
      </c>
      <c r="K49" s="246">
        <v>88914213.499723017</v>
      </c>
      <c r="L49" s="704">
        <f t="shared" si="15"/>
        <v>19.451437735080336</v>
      </c>
      <c r="M49" s="246">
        <v>14365201.024567543</v>
      </c>
      <c r="N49" s="704">
        <f t="shared" si="16"/>
        <v>3.1426225603644156</v>
      </c>
      <c r="O49" s="246">
        <v>35035900.96962294</v>
      </c>
      <c r="P49" s="704">
        <f t="shared" si="17"/>
        <v>7.6646760892192383</v>
      </c>
      <c r="Q49" s="436"/>
      <c r="R49" s="150"/>
      <c r="S49" s="436"/>
      <c r="T49" s="150"/>
      <c r="U49" s="436"/>
      <c r="V49" s="150"/>
      <c r="W49" s="150"/>
      <c r="X49" s="150"/>
      <c r="Y49" s="150"/>
      <c r="Z49" s="150"/>
      <c r="AA49" s="309"/>
      <c r="AB49" s="309"/>
      <c r="AC49" s="309"/>
      <c r="AD49" s="309"/>
      <c r="AE49" s="309"/>
      <c r="AF49" s="309"/>
      <c r="AG49" s="311"/>
      <c r="AH49" s="311"/>
      <c r="AI49" s="311"/>
      <c r="AJ49" s="311"/>
      <c r="AK49" s="311"/>
      <c r="AL49" s="311"/>
      <c r="AM49" s="311"/>
      <c r="AN49" s="311"/>
      <c r="AO49" s="311"/>
      <c r="AP49" s="311"/>
      <c r="AQ49" s="311"/>
      <c r="AR49" s="311"/>
      <c r="AS49" s="311"/>
      <c r="AT49" s="311"/>
      <c r="AU49" s="311"/>
      <c r="AV49" s="311"/>
      <c r="AW49" s="311"/>
      <c r="AX49" s="311"/>
      <c r="AY49" s="311"/>
      <c r="AZ49" s="311"/>
      <c r="BA49" s="311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  <c r="BM49" s="311"/>
      <c r="BN49" s="311"/>
      <c r="BO49" s="311"/>
    </row>
    <row r="50" spans="1:67" ht="13.35" customHeight="1">
      <c r="A50" s="102"/>
      <c r="B50" s="62" t="s">
        <v>732</v>
      </c>
      <c r="C50" s="102"/>
      <c r="D50" s="191"/>
      <c r="E50" s="246">
        <v>774825950.19767702</v>
      </c>
      <c r="F50" s="704">
        <v>100</v>
      </c>
      <c r="G50" s="246">
        <v>361248671.97589415</v>
      </c>
      <c r="H50" s="704">
        <f t="shared" si="8"/>
        <v>46.623202524867786</v>
      </c>
      <c r="I50" s="246">
        <v>185614958.43032441</v>
      </c>
      <c r="J50" s="704">
        <f t="shared" si="8"/>
        <v>23.955697196637452</v>
      </c>
      <c r="K50" s="246">
        <v>152611555.28554931</v>
      </c>
      <c r="L50" s="704">
        <f t="shared" si="15"/>
        <v>19.696236973815136</v>
      </c>
      <c r="M50" s="246">
        <v>23397043.127218071</v>
      </c>
      <c r="N50" s="704">
        <f t="shared" si="16"/>
        <v>3.0196514612409295</v>
      </c>
      <c r="O50" s="246">
        <v>51953721.378691152</v>
      </c>
      <c r="P50" s="704">
        <f t="shared" si="17"/>
        <v>6.7052118434387094</v>
      </c>
      <c r="Q50" s="436"/>
      <c r="R50" s="150"/>
      <c r="S50" s="436"/>
      <c r="T50" s="150"/>
      <c r="U50" s="436"/>
      <c r="V50" s="150"/>
      <c r="W50" s="150"/>
      <c r="X50" s="150"/>
      <c r="Y50" s="150"/>
      <c r="Z50" s="150"/>
      <c r="AA50" s="309"/>
      <c r="AB50" s="309"/>
      <c r="AC50" s="309"/>
      <c r="AD50" s="309"/>
      <c r="AE50" s="309"/>
      <c r="AF50" s="309"/>
      <c r="AG50" s="311"/>
      <c r="AH50" s="311"/>
      <c r="AI50" s="311"/>
      <c r="AJ50" s="311"/>
      <c r="AK50" s="311"/>
      <c r="AL50" s="311"/>
      <c r="AM50" s="311"/>
      <c r="AN50" s="311"/>
      <c r="AO50" s="311"/>
      <c r="AP50" s="311"/>
      <c r="AQ50" s="311"/>
      <c r="AR50" s="311"/>
      <c r="AS50" s="311"/>
      <c r="AT50" s="311"/>
      <c r="AU50" s="311"/>
      <c r="AV50" s="311"/>
      <c r="AW50" s="311"/>
      <c r="AX50" s="311"/>
      <c r="AY50" s="311"/>
      <c r="AZ50" s="311"/>
      <c r="BA50" s="311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  <c r="BM50" s="311"/>
      <c r="BN50" s="311"/>
      <c r="BO50" s="311"/>
    </row>
    <row r="51" spans="1:67" ht="13.35" customHeight="1">
      <c r="A51" s="102"/>
      <c r="B51" s="62" t="s">
        <v>733</v>
      </c>
      <c r="C51" s="102"/>
      <c r="D51" s="191"/>
      <c r="E51" s="246">
        <v>2012905625.5333333</v>
      </c>
      <c r="F51" s="704">
        <v>100</v>
      </c>
      <c r="G51" s="246">
        <v>682182783.11111116</v>
      </c>
      <c r="H51" s="704">
        <f t="shared" si="8"/>
        <v>33.89045042438898</v>
      </c>
      <c r="I51" s="246">
        <v>536770976.35555553</v>
      </c>
      <c r="J51" s="704">
        <f t="shared" si="8"/>
        <v>26.666475047151522</v>
      </c>
      <c r="K51" s="246">
        <v>501897568.77777779</v>
      </c>
      <c r="L51" s="704">
        <f t="shared" si="15"/>
        <v>24.933984107913481</v>
      </c>
      <c r="M51" s="246">
        <v>85239419.977777779</v>
      </c>
      <c r="N51" s="704">
        <f t="shared" si="16"/>
        <v>4.2346456235469558</v>
      </c>
      <c r="O51" s="246">
        <v>206814877.31111112</v>
      </c>
      <c r="P51" s="704">
        <f t="shared" si="17"/>
        <v>10.274444796999068</v>
      </c>
      <c r="Q51" s="436"/>
      <c r="R51" s="150"/>
      <c r="S51" s="436"/>
      <c r="T51" s="150"/>
      <c r="U51" s="436"/>
      <c r="V51" s="150"/>
      <c r="W51" s="150"/>
      <c r="X51" s="150"/>
      <c r="Y51" s="150"/>
      <c r="Z51" s="150"/>
      <c r="AA51" s="309"/>
      <c r="AB51" s="309"/>
      <c r="AC51" s="309"/>
      <c r="AD51" s="309"/>
      <c r="AE51" s="309"/>
      <c r="AF51" s="309"/>
      <c r="AG51" s="311"/>
      <c r="AH51" s="311"/>
      <c r="AI51" s="311"/>
      <c r="AJ51" s="311"/>
      <c r="AK51" s="311"/>
      <c r="AL51" s="311"/>
      <c r="AM51" s="311"/>
      <c r="AN51" s="311"/>
      <c r="AO51" s="311"/>
      <c r="AP51" s="311"/>
      <c r="AQ51" s="311"/>
      <c r="AR51" s="311"/>
      <c r="AS51" s="311"/>
      <c r="AT51" s="311"/>
      <c r="AU51" s="311"/>
      <c r="AV51" s="311"/>
      <c r="AW51" s="311"/>
      <c r="AX51" s="311"/>
      <c r="AY51" s="311"/>
      <c r="AZ51" s="311"/>
      <c r="BA51" s="311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  <c r="BM51" s="311"/>
      <c r="BN51" s="311"/>
      <c r="BO51" s="311"/>
    </row>
    <row r="52" spans="1:67" ht="13.35" customHeight="1">
      <c r="A52" s="102"/>
      <c r="B52" s="62" t="s">
        <v>734</v>
      </c>
      <c r="C52" s="102"/>
      <c r="D52" s="191"/>
      <c r="E52" s="246">
        <v>5896227077.333333</v>
      </c>
      <c r="F52" s="704">
        <v>100</v>
      </c>
      <c r="G52" s="246">
        <v>1873483093.2</v>
      </c>
      <c r="H52" s="704">
        <f t="shared" si="8"/>
        <v>31.774269691921603</v>
      </c>
      <c r="I52" s="246">
        <v>1174889188.8666666</v>
      </c>
      <c r="J52" s="704">
        <f t="shared" si="8"/>
        <v>19.926118405162065</v>
      </c>
      <c r="K52" s="246">
        <v>2747129359.9333334</v>
      </c>
      <c r="L52" s="704">
        <f t="shared" si="15"/>
        <v>46.591308711532328</v>
      </c>
      <c r="M52" s="246">
        <v>51953636.200000003</v>
      </c>
      <c r="N52" s="704">
        <f t="shared" si="16"/>
        <v>0.88113357098683687</v>
      </c>
      <c r="O52" s="246">
        <v>48771799.133333333</v>
      </c>
      <c r="P52" s="704">
        <f t="shared" si="17"/>
        <v>0.82716962039717079</v>
      </c>
      <c r="Q52" s="436"/>
      <c r="R52" s="150"/>
      <c r="S52" s="436"/>
      <c r="T52" s="150"/>
      <c r="U52" s="436"/>
      <c r="V52" s="150"/>
      <c r="W52" s="150"/>
      <c r="X52" s="150"/>
      <c r="Y52" s="150"/>
      <c r="Z52" s="150"/>
      <c r="AA52" s="309"/>
      <c r="AB52" s="309"/>
      <c r="AC52" s="309"/>
      <c r="AD52" s="309"/>
      <c r="AE52" s="309"/>
      <c r="AF52" s="309"/>
      <c r="AG52" s="311"/>
      <c r="AH52" s="311"/>
      <c r="AI52" s="311"/>
      <c r="AJ52" s="311"/>
      <c r="AK52" s="311"/>
      <c r="AL52" s="311"/>
      <c r="AM52" s="311"/>
      <c r="AN52" s="311"/>
      <c r="AO52" s="311"/>
      <c r="AP52" s="311"/>
      <c r="AQ52" s="311"/>
      <c r="AR52" s="311"/>
      <c r="AS52" s="311"/>
      <c r="AT52" s="311"/>
      <c r="AU52" s="311"/>
      <c r="AV52" s="311"/>
      <c r="AW52" s="311"/>
      <c r="AX52" s="311"/>
      <c r="AY52" s="311"/>
      <c r="AZ52" s="311"/>
      <c r="BA52" s="311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  <c r="BM52" s="311"/>
      <c r="BN52" s="311"/>
      <c r="BO52" s="311"/>
    </row>
    <row r="53" spans="1:67" ht="13.35" customHeight="1">
      <c r="A53" s="1045" t="s">
        <v>736</v>
      </c>
      <c r="B53" s="1045"/>
      <c r="C53" s="1045"/>
      <c r="D53" s="2"/>
      <c r="E53" s="246"/>
      <c r="F53" s="705"/>
      <c r="G53" s="246"/>
      <c r="H53" s="704"/>
      <c r="I53" s="246"/>
      <c r="J53" s="704"/>
      <c r="K53" s="246"/>
      <c r="L53" s="704"/>
      <c r="M53" s="246"/>
      <c r="N53" s="704"/>
      <c r="O53" s="246"/>
      <c r="P53" s="704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309"/>
      <c r="AB53" s="309"/>
      <c r="AC53" s="309"/>
      <c r="AD53" s="309"/>
      <c r="AE53" s="309"/>
      <c r="AF53" s="309"/>
      <c r="AG53" s="311"/>
      <c r="AH53" s="311"/>
      <c r="AI53" s="311"/>
      <c r="AJ53" s="311"/>
      <c r="AK53" s="311"/>
      <c r="AL53" s="311"/>
      <c r="AM53" s="311"/>
      <c r="AN53" s="311"/>
      <c r="AO53" s="311"/>
      <c r="AP53" s="311"/>
      <c r="AQ53" s="311"/>
      <c r="AR53" s="311"/>
      <c r="AS53" s="311"/>
      <c r="AT53" s="311"/>
      <c r="AU53" s="311"/>
      <c r="AV53" s="311"/>
      <c r="AW53" s="311"/>
      <c r="AX53" s="311"/>
      <c r="AY53" s="311"/>
      <c r="AZ53" s="311"/>
      <c r="BA53" s="311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  <c r="BM53" s="311"/>
      <c r="BN53" s="311"/>
      <c r="BO53" s="311"/>
    </row>
    <row r="54" spans="1:67" ht="13.35" customHeight="1">
      <c r="A54" s="168"/>
      <c r="B54" s="62" t="s">
        <v>725</v>
      </c>
      <c r="C54" s="168"/>
      <c r="D54" s="192"/>
      <c r="E54" s="246">
        <v>4431248.0783101544</v>
      </c>
      <c r="F54" s="704">
        <v>100</v>
      </c>
      <c r="G54" s="246">
        <v>1089920.2194097058</v>
      </c>
      <c r="H54" s="704">
        <f t="shared" si="8"/>
        <v>24.596235646218755</v>
      </c>
      <c r="I54" s="246">
        <v>686376.85818201758</v>
      </c>
      <c r="J54" s="704">
        <f t="shared" si="8"/>
        <v>15.489470371601621</v>
      </c>
      <c r="K54" s="246">
        <v>1023059.4596905065</v>
      </c>
      <c r="L54" s="704">
        <f t="shared" ref="L54:L63" si="18">K54/$E54*100</f>
        <v>23.087388510206083</v>
      </c>
      <c r="M54" s="246">
        <v>89458.286630694856</v>
      </c>
      <c r="N54" s="704">
        <f t="shared" ref="N54:N63" si="19">M54/$E54*100</f>
        <v>2.0188056513597306</v>
      </c>
      <c r="O54" s="246">
        <v>1542433.2543972277</v>
      </c>
      <c r="P54" s="704">
        <f t="shared" ref="P54:P63" si="20">O54/$E54*100</f>
        <v>34.808099820613762</v>
      </c>
      <c r="Q54" s="436"/>
      <c r="R54" s="150"/>
      <c r="S54" s="436"/>
      <c r="T54" s="150"/>
      <c r="U54" s="436"/>
      <c r="V54" s="150"/>
      <c r="W54" s="150"/>
      <c r="X54" s="150"/>
      <c r="Y54" s="150"/>
      <c r="Z54" s="150"/>
      <c r="AA54" s="309"/>
      <c r="AB54" s="309"/>
      <c r="AC54" s="309"/>
      <c r="AD54" s="309"/>
      <c r="AE54" s="309"/>
      <c r="AF54" s="309"/>
    </row>
    <row r="55" spans="1:67" ht="13.35" customHeight="1">
      <c r="A55" s="6"/>
      <c r="B55" s="62" t="s">
        <v>726</v>
      </c>
      <c r="C55" s="6"/>
      <c r="D55" s="2"/>
      <c r="E55" s="246">
        <v>8503203.3480452225</v>
      </c>
      <c r="F55" s="704">
        <v>100</v>
      </c>
      <c r="G55" s="246">
        <v>1854505.5200267972</v>
      </c>
      <c r="H55" s="704">
        <f t="shared" si="8"/>
        <v>21.809492777249933</v>
      </c>
      <c r="I55" s="246">
        <v>1521100.2881231464</v>
      </c>
      <c r="J55" s="704">
        <f t="shared" si="8"/>
        <v>17.888555946069758</v>
      </c>
      <c r="K55" s="246">
        <v>2685563.302326865</v>
      </c>
      <c r="L55" s="704">
        <f t="shared" si="18"/>
        <v>31.582959884691476</v>
      </c>
      <c r="M55" s="246">
        <v>13101.763097561601</v>
      </c>
      <c r="N55" s="704">
        <f t="shared" si="19"/>
        <v>0.15408032198328561</v>
      </c>
      <c r="O55" s="246">
        <v>2428932.4744708533</v>
      </c>
      <c r="P55" s="704">
        <f t="shared" si="20"/>
        <v>28.564911070005561</v>
      </c>
      <c r="Q55" s="436"/>
      <c r="R55" s="150"/>
      <c r="S55" s="436"/>
      <c r="T55" s="150"/>
      <c r="U55" s="436"/>
      <c r="V55" s="150"/>
      <c r="W55" s="150"/>
      <c r="X55" s="150"/>
      <c r="Y55" s="150"/>
      <c r="Z55" s="150"/>
      <c r="AA55" s="309"/>
      <c r="AB55" s="309"/>
      <c r="AC55" s="309"/>
      <c r="AD55" s="309"/>
      <c r="AE55" s="309"/>
      <c r="AF55" s="309"/>
      <c r="AG55" s="311"/>
      <c r="AH55" s="311"/>
      <c r="AI55" s="311"/>
      <c r="AJ55" s="311"/>
      <c r="AK55" s="311"/>
      <c r="AL55" s="311"/>
      <c r="AM55" s="311"/>
      <c r="AN55" s="311"/>
      <c r="AO55" s="311"/>
      <c r="AP55" s="311"/>
      <c r="AQ55" s="311"/>
      <c r="AR55" s="311"/>
      <c r="AS55" s="311"/>
      <c r="AT55" s="311"/>
      <c r="AU55" s="311"/>
      <c r="AV55" s="311"/>
      <c r="AW55" s="311"/>
      <c r="AX55" s="311"/>
      <c r="AY55" s="311"/>
      <c r="AZ55" s="311"/>
      <c r="BA55" s="311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  <c r="BM55" s="311"/>
      <c r="BN55" s="311"/>
      <c r="BO55" s="311"/>
    </row>
    <row r="56" spans="1:67" ht="13.35" customHeight="1">
      <c r="A56" s="102"/>
      <c r="B56" s="62" t="s">
        <v>727</v>
      </c>
      <c r="C56" s="102"/>
      <c r="D56" s="191"/>
      <c r="E56" s="246">
        <v>12723996.591702173</v>
      </c>
      <c r="F56" s="704">
        <v>100</v>
      </c>
      <c r="G56" s="246">
        <v>3059745.6346401307</v>
      </c>
      <c r="H56" s="704">
        <f t="shared" si="8"/>
        <v>24.047048524325394</v>
      </c>
      <c r="I56" s="246">
        <v>2276309.1028584135</v>
      </c>
      <c r="J56" s="704">
        <f t="shared" si="8"/>
        <v>17.889890856642367</v>
      </c>
      <c r="K56" s="246">
        <v>4509615.3167354101</v>
      </c>
      <c r="L56" s="704">
        <f t="shared" si="18"/>
        <v>35.441814875023709</v>
      </c>
      <c r="M56" s="246">
        <v>184344.92045849821</v>
      </c>
      <c r="N56" s="704">
        <f t="shared" si="19"/>
        <v>1.4487973108914294</v>
      </c>
      <c r="O56" s="246">
        <v>2693981.6170097152</v>
      </c>
      <c r="P56" s="704">
        <f t="shared" si="20"/>
        <v>21.172448433117065</v>
      </c>
      <c r="Q56" s="436"/>
      <c r="R56" s="150"/>
      <c r="S56" s="436"/>
      <c r="T56" s="150"/>
      <c r="U56" s="436"/>
      <c r="V56" s="150"/>
      <c r="W56" s="150"/>
      <c r="X56" s="150"/>
      <c r="Y56" s="150"/>
      <c r="Z56" s="150"/>
      <c r="AA56" s="309"/>
      <c r="AB56" s="309"/>
      <c r="AC56" s="309"/>
      <c r="AD56" s="309"/>
      <c r="AE56" s="309"/>
      <c r="AF56" s="309"/>
      <c r="AG56" s="311"/>
      <c r="AH56" s="311"/>
      <c r="AI56" s="311"/>
      <c r="AJ56" s="311"/>
      <c r="AK56" s="311"/>
      <c r="AL56" s="311"/>
      <c r="AM56" s="311"/>
      <c r="AN56" s="311"/>
      <c r="AO56" s="311"/>
      <c r="AP56" s="311"/>
      <c r="AQ56" s="311"/>
      <c r="AR56" s="311"/>
      <c r="AS56" s="311"/>
      <c r="AT56" s="311"/>
      <c r="AU56" s="311"/>
      <c r="AV56" s="311"/>
      <c r="AW56" s="311"/>
      <c r="AX56" s="311"/>
      <c r="AY56" s="311"/>
      <c r="AZ56" s="311"/>
      <c r="BA56" s="311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  <c r="BM56" s="311"/>
      <c r="BN56" s="311"/>
      <c r="BO56" s="311"/>
    </row>
    <row r="57" spans="1:67" ht="13.35" customHeight="1">
      <c r="A57" s="102"/>
      <c r="B57" s="62" t="s">
        <v>728</v>
      </c>
      <c r="C57" s="102"/>
      <c r="D57" s="191"/>
      <c r="E57" s="246">
        <v>25834518.79897251</v>
      </c>
      <c r="F57" s="704">
        <v>100</v>
      </c>
      <c r="G57" s="246">
        <v>7438521.9981464203</v>
      </c>
      <c r="H57" s="704">
        <f t="shared" si="8"/>
        <v>28.792957422695505</v>
      </c>
      <c r="I57" s="246">
        <v>3727696.357759966</v>
      </c>
      <c r="J57" s="704">
        <f t="shared" si="8"/>
        <v>14.429130214371261</v>
      </c>
      <c r="K57" s="246">
        <v>7585040.7073904648</v>
      </c>
      <c r="L57" s="704">
        <f t="shared" si="18"/>
        <v>29.360100594140491</v>
      </c>
      <c r="M57" s="246">
        <v>488099.45059607056</v>
      </c>
      <c r="N57" s="704">
        <f t="shared" si="19"/>
        <v>1.8893305286393924</v>
      </c>
      <c r="O57" s="246">
        <v>6595160.2850795919</v>
      </c>
      <c r="P57" s="704">
        <f t="shared" si="20"/>
        <v>25.528481240153369</v>
      </c>
      <c r="Q57" s="436"/>
      <c r="R57" s="150"/>
      <c r="S57" s="436"/>
      <c r="T57" s="150"/>
      <c r="U57" s="436"/>
      <c r="V57" s="150"/>
      <c r="W57" s="150"/>
      <c r="X57" s="150"/>
      <c r="Y57" s="150"/>
      <c r="Z57" s="150"/>
      <c r="AA57" s="309"/>
      <c r="AB57" s="309"/>
      <c r="AC57" s="309"/>
      <c r="AD57" s="309"/>
      <c r="AE57" s="309"/>
      <c r="AF57" s="309"/>
      <c r="AG57" s="311"/>
      <c r="AH57" s="311"/>
      <c r="AI57" s="311"/>
      <c r="AJ57" s="311"/>
      <c r="AK57" s="311"/>
      <c r="AL57" s="311"/>
      <c r="AM57" s="311"/>
      <c r="AN57" s="311"/>
      <c r="AO57" s="311"/>
      <c r="AP57" s="311"/>
      <c r="AQ57" s="311"/>
      <c r="AR57" s="311"/>
      <c r="AS57" s="311"/>
      <c r="AT57" s="311"/>
      <c r="AU57" s="311"/>
      <c r="AV57" s="311"/>
      <c r="AW57" s="311"/>
      <c r="AX57" s="311"/>
      <c r="AY57" s="311"/>
      <c r="AZ57" s="311"/>
      <c r="BA57" s="311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  <c r="BM57" s="311"/>
      <c r="BN57" s="311"/>
      <c r="BO57" s="311"/>
    </row>
    <row r="58" spans="1:67" ht="13.35" customHeight="1">
      <c r="A58" s="102"/>
      <c r="B58" s="62" t="s">
        <v>729</v>
      </c>
      <c r="C58" s="102"/>
      <c r="D58" s="191"/>
      <c r="E58" s="246">
        <v>45826004.616445594</v>
      </c>
      <c r="F58" s="704">
        <v>100</v>
      </c>
      <c r="G58" s="246">
        <v>16285155.803770743</v>
      </c>
      <c r="H58" s="704">
        <f t="shared" si="8"/>
        <v>35.5369313560591</v>
      </c>
      <c r="I58" s="246">
        <v>7163278.1067781812</v>
      </c>
      <c r="J58" s="704">
        <f t="shared" si="8"/>
        <v>15.631469875528911</v>
      </c>
      <c r="K58" s="246">
        <v>13229895.42517983</v>
      </c>
      <c r="L58" s="704">
        <f t="shared" si="18"/>
        <v>28.869842649193146</v>
      </c>
      <c r="M58" s="246">
        <v>1392839.9564688893</v>
      </c>
      <c r="N58" s="704">
        <f t="shared" si="19"/>
        <v>3.0394095407764183</v>
      </c>
      <c r="O58" s="246">
        <v>7754835.3242479702</v>
      </c>
      <c r="P58" s="704">
        <f t="shared" si="20"/>
        <v>16.922346578442472</v>
      </c>
      <c r="Q58" s="436"/>
      <c r="R58" s="150"/>
      <c r="S58" s="436"/>
      <c r="T58" s="150"/>
      <c r="U58" s="436"/>
      <c r="V58" s="150"/>
      <c r="W58" s="150"/>
      <c r="X58" s="150"/>
      <c r="Y58" s="150"/>
      <c r="Z58" s="150"/>
      <c r="AA58" s="309"/>
      <c r="AB58" s="309"/>
      <c r="AC58" s="309"/>
      <c r="AD58" s="309"/>
      <c r="AE58" s="309"/>
      <c r="AF58" s="309"/>
      <c r="AG58" s="311"/>
      <c r="AH58" s="311"/>
      <c r="AI58" s="311"/>
      <c r="AJ58" s="311"/>
      <c r="AK58" s="311"/>
      <c r="AL58" s="311"/>
      <c r="AM58" s="311"/>
      <c r="AN58" s="311"/>
      <c r="AO58" s="311"/>
      <c r="AP58" s="311"/>
      <c r="AQ58" s="311"/>
      <c r="AR58" s="311"/>
      <c r="AS58" s="311"/>
      <c r="AT58" s="311"/>
      <c r="AU58" s="311"/>
      <c r="AV58" s="311"/>
      <c r="AW58" s="311"/>
      <c r="AX58" s="311"/>
      <c r="AY58" s="311"/>
      <c r="AZ58" s="311"/>
      <c r="BA58" s="311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  <c r="BM58" s="311"/>
      <c r="BN58" s="311"/>
      <c r="BO58" s="311"/>
    </row>
    <row r="59" spans="1:67" ht="13.35" customHeight="1">
      <c r="A59" s="102"/>
      <c r="B59" s="62" t="s">
        <v>730</v>
      </c>
      <c r="C59" s="102"/>
      <c r="D59" s="191"/>
      <c r="E59" s="246">
        <v>88042263.674766272</v>
      </c>
      <c r="F59" s="704">
        <v>100</v>
      </c>
      <c r="G59" s="246">
        <v>35437195.347220063</v>
      </c>
      <c r="H59" s="704">
        <f t="shared" si="8"/>
        <v>40.2502092382896</v>
      </c>
      <c r="I59" s="246">
        <v>13098028.032559155</v>
      </c>
      <c r="J59" s="704">
        <f t="shared" si="8"/>
        <v>14.876977812547057</v>
      </c>
      <c r="K59" s="246">
        <v>22124399.368133266</v>
      </c>
      <c r="L59" s="704">
        <f t="shared" si="18"/>
        <v>25.129294096596837</v>
      </c>
      <c r="M59" s="246">
        <v>6165116.2675500903</v>
      </c>
      <c r="N59" s="704">
        <f t="shared" si="19"/>
        <v>7.0024508800959753</v>
      </c>
      <c r="O59" s="246">
        <v>11217524.659303684</v>
      </c>
      <c r="P59" s="704">
        <f t="shared" si="20"/>
        <v>12.74106797247051</v>
      </c>
      <c r="Q59" s="436"/>
      <c r="R59" s="150"/>
      <c r="S59" s="436"/>
      <c r="T59" s="150"/>
      <c r="U59" s="436"/>
      <c r="V59" s="150"/>
      <c r="W59" s="150"/>
      <c r="X59" s="150"/>
      <c r="Y59" s="150"/>
      <c r="Z59" s="150"/>
      <c r="AA59" s="309"/>
      <c r="AB59" s="309"/>
      <c r="AC59" s="309"/>
      <c r="AD59" s="309"/>
      <c r="AE59" s="309"/>
      <c r="AF59" s="309"/>
      <c r="AG59" s="311"/>
      <c r="AH59" s="311"/>
      <c r="AI59" s="311"/>
      <c r="AJ59" s="311"/>
      <c r="AK59" s="311"/>
      <c r="AL59" s="311"/>
      <c r="AM59" s="311"/>
      <c r="AN59" s="311"/>
      <c r="AO59" s="311"/>
      <c r="AP59" s="311"/>
      <c r="AQ59" s="311"/>
      <c r="AR59" s="311"/>
      <c r="AS59" s="311"/>
      <c r="AT59" s="311"/>
      <c r="AU59" s="311"/>
      <c r="AV59" s="311"/>
      <c r="AW59" s="311"/>
      <c r="AX59" s="311"/>
      <c r="AY59" s="311"/>
      <c r="AZ59" s="311"/>
      <c r="BA59" s="311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  <c r="BM59" s="311"/>
      <c r="BN59" s="311"/>
      <c r="BO59" s="311"/>
    </row>
    <row r="60" spans="1:67" ht="13.35" customHeight="1">
      <c r="A60" s="102"/>
      <c r="B60" s="62" t="s">
        <v>731</v>
      </c>
      <c r="C60" s="102"/>
      <c r="D60" s="191"/>
      <c r="E60" s="246">
        <v>176622035.77774557</v>
      </c>
      <c r="F60" s="704">
        <v>100</v>
      </c>
      <c r="G60" s="246">
        <v>85444045.818315566</v>
      </c>
      <c r="H60" s="704">
        <f t="shared" si="8"/>
        <v>48.376775549023279</v>
      </c>
      <c r="I60" s="246">
        <v>38885488.499939717</v>
      </c>
      <c r="J60" s="704">
        <f t="shared" si="8"/>
        <v>22.016215773252512</v>
      </c>
      <c r="K60" s="246">
        <v>33457514.098415419</v>
      </c>
      <c r="L60" s="704">
        <f t="shared" si="18"/>
        <v>18.943001053683403</v>
      </c>
      <c r="M60" s="246">
        <v>3745120.8188837324</v>
      </c>
      <c r="N60" s="704">
        <f t="shared" si="19"/>
        <v>2.1204153844067619</v>
      </c>
      <c r="O60" s="246">
        <v>15089866.542191088</v>
      </c>
      <c r="P60" s="704">
        <f t="shared" si="20"/>
        <v>8.543592239634016</v>
      </c>
      <c r="Q60" s="436"/>
      <c r="R60" s="150"/>
      <c r="S60" s="436"/>
      <c r="T60" s="150"/>
      <c r="U60" s="436"/>
      <c r="V60" s="150"/>
      <c r="W60" s="150"/>
      <c r="X60" s="150"/>
      <c r="Y60" s="150"/>
      <c r="Z60" s="150"/>
      <c r="AA60" s="309"/>
      <c r="AB60" s="309"/>
      <c r="AC60" s="309"/>
      <c r="AD60" s="309"/>
      <c r="AE60" s="309"/>
      <c r="AF60" s="309"/>
      <c r="AG60" s="311"/>
      <c r="AH60" s="311"/>
      <c r="AI60" s="311"/>
      <c r="AJ60" s="311"/>
      <c r="AK60" s="311"/>
      <c r="AL60" s="311"/>
      <c r="AM60" s="311"/>
      <c r="AN60" s="311"/>
      <c r="AO60" s="311"/>
      <c r="AP60" s="311"/>
      <c r="AQ60" s="311"/>
      <c r="AR60" s="311"/>
      <c r="AS60" s="311"/>
      <c r="AT60" s="311"/>
      <c r="AU60" s="311"/>
      <c r="AV60" s="311"/>
      <c r="AW60" s="311"/>
      <c r="AX60" s="311"/>
      <c r="AY60" s="311"/>
      <c r="AZ60" s="311"/>
      <c r="BA60" s="311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  <c r="BM60" s="311"/>
      <c r="BN60" s="311"/>
      <c r="BO60" s="311"/>
    </row>
    <row r="61" spans="1:67" ht="13.35" customHeight="1">
      <c r="A61" s="102"/>
      <c r="B61" s="62" t="s">
        <v>732</v>
      </c>
      <c r="C61" s="102"/>
      <c r="D61" s="191"/>
      <c r="E61" s="246">
        <v>283968250.87475598</v>
      </c>
      <c r="F61" s="704">
        <v>100</v>
      </c>
      <c r="G61" s="246">
        <v>156408700.17036366</v>
      </c>
      <c r="H61" s="704">
        <f t="shared" si="8"/>
        <v>55.079643477237752</v>
      </c>
      <c r="I61" s="246">
        <v>52988655.718925938</v>
      </c>
      <c r="J61" s="704">
        <f t="shared" si="8"/>
        <v>18.660063424589161</v>
      </c>
      <c r="K61" s="246">
        <v>42491340.371939577</v>
      </c>
      <c r="L61" s="704">
        <f t="shared" si="18"/>
        <v>14.963412367772182</v>
      </c>
      <c r="M61" s="246">
        <v>9329666.7073674053</v>
      </c>
      <c r="N61" s="704">
        <f t="shared" si="19"/>
        <v>3.2854612016053331</v>
      </c>
      <c r="O61" s="246">
        <v>22749887.906159319</v>
      </c>
      <c r="P61" s="704">
        <f t="shared" si="20"/>
        <v>8.0114195287955425</v>
      </c>
      <c r="Q61" s="436"/>
      <c r="R61" s="150"/>
      <c r="S61" s="436"/>
      <c r="T61" s="150"/>
      <c r="U61" s="436"/>
      <c r="V61" s="150"/>
      <c r="W61" s="150"/>
      <c r="X61" s="150"/>
      <c r="Y61" s="150"/>
      <c r="Z61" s="150"/>
      <c r="AA61" s="309"/>
      <c r="AB61" s="309"/>
      <c r="AC61" s="309"/>
      <c r="AD61" s="309"/>
      <c r="AE61" s="309"/>
      <c r="AF61" s="309"/>
      <c r="AG61" s="311"/>
      <c r="AH61" s="311"/>
      <c r="AI61" s="311"/>
      <c r="AJ61" s="311"/>
      <c r="AK61" s="311"/>
      <c r="AL61" s="311"/>
      <c r="AM61" s="311"/>
      <c r="AN61" s="311"/>
      <c r="AO61" s="311"/>
      <c r="AP61" s="311"/>
      <c r="AQ61" s="311"/>
      <c r="AR61" s="311"/>
      <c r="AS61" s="311"/>
      <c r="AT61" s="311"/>
      <c r="AU61" s="311"/>
      <c r="AV61" s="311"/>
      <c r="AW61" s="311"/>
      <c r="AX61" s="311"/>
      <c r="AY61" s="311"/>
      <c r="AZ61" s="311"/>
      <c r="BA61" s="311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  <c r="BM61" s="311"/>
      <c r="BN61" s="311"/>
      <c r="BO61" s="311"/>
    </row>
    <row r="62" spans="1:67" s="168" customFormat="1" ht="13.35" customHeight="1">
      <c r="A62" s="102"/>
      <c r="B62" s="62" t="s">
        <v>733</v>
      </c>
      <c r="C62" s="102"/>
      <c r="D62" s="191"/>
      <c r="E62" s="246">
        <v>464495200.34774846</v>
      </c>
      <c r="F62" s="704">
        <v>100</v>
      </c>
      <c r="G62" s="246">
        <v>215379608.03333282</v>
      </c>
      <c r="H62" s="704">
        <f t="shared" si="8"/>
        <v>46.368532521345102</v>
      </c>
      <c r="I62" s="246">
        <v>112455560.44044985</v>
      </c>
      <c r="J62" s="704">
        <f t="shared" si="8"/>
        <v>24.2102739395927</v>
      </c>
      <c r="K62" s="246">
        <v>89874421.004418522</v>
      </c>
      <c r="L62" s="704">
        <f t="shared" si="18"/>
        <v>19.348837391028635</v>
      </c>
      <c r="M62" s="246">
        <v>7614707.3060945384</v>
      </c>
      <c r="N62" s="704">
        <f t="shared" si="19"/>
        <v>1.6393511279328012</v>
      </c>
      <c r="O62" s="246">
        <v>39170903.563452728</v>
      </c>
      <c r="P62" s="704">
        <f t="shared" si="20"/>
        <v>8.4330050201007651</v>
      </c>
      <c r="Q62" s="436"/>
      <c r="R62" s="150"/>
      <c r="S62" s="436"/>
      <c r="T62" s="150"/>
      <c r="U62" s="436"/>
      <c r="V62" s="150"/>
      <c r="W62" s="150"/>
      <c r="X62" s="150"/>
      <c r="Y62" s="150"/>
      <c r="Z62" s="150"/>
      <c r="AA62" s="309"/>
      <c r="AB62" s="309"/>
      <c r="AC62" s="309"/>
      <c r="AD62" s="309"/>
      <c r="AE62" s="309"/>
      <c r="AF62" s="309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4"/>
      <c r="BI62" s="314"/>
      <c r="BJ62" s="314"/>
      <c r="BK62" s="314"/>
      <c r="BL62" s="314"/>
      <c r="BM62" s="314"/>
      <c r="BN62" s="314"/>
      <c r="BO62" s="314"/>
    </row>
    <row r="63" spans="1:67" ht="13.35" customHeight="1" thickBot="1">
      <c r="A63" s="104"/>
      <c r="B63" s="63" t="s">
        <v>734</v>
      </c>
      <c r="C63" s="104"/>
      <c r="D63" s="193"/>
      <c r="E63" s="249">
        <v>1943474796.1601014</v>
      </c>
      <c r="F63" s="706">
        <v>100</v>
      </c>
      <c r="G63" s="249">
        <v>663408949.50592411</v>
      </c>
      <c r="H63" s="706">
        <f t="shared" si="8"/>
        <v>34.135196958390253</v>
      </c>
      <c r="I63" s="249">
        <v>454748177.21802533</v>
      </c>
      <c r="J63" s="706">
        <f t="shared" si="8"/>
        <v>23.398717499013227</v>
      </c>
      <c r="K63" s="249">
        <v>680498132.53853166</v>
      </c>
      <c r="L63" s="706">
        <f t="shared" si="18"/>
        <v>35.014507720041095</v>
      </c>
      <c r="M63" s="249">
        <v>55828619.357974686</v>
      </c>
      <c r="N63" s="706">
        <f t="shared" si="19"/>
        <v>2.8726186451339801</v>
      </c>
      <c r="O63" s="249">
        <v>88990917.539645568</v>
      </c>
      <c r="P63" s="706">
        <f t="shared" si="20"/>
        <v>4.5789591774214395</v>
      </c>
      <c r="Q63" s="437"/>
      <c r="R63" s="151"/>
      <c r="S63" s="437"/>
      <c r="T63" s="151"/>
      <c r="U63" s="437"/>
      <c r="V63" s="151"/>
      <c r="W63" s="151"/>
      <c r="X63" s="151"/>
      <c r="Y63" s="151"/>
      <c r="Z63" s="151"/>
      <c r="AA63" s="309"/>
      <c r="AB63" s="309"/>
      <c r="AC63" s="309"/>
      <c r="AD63" s="309"/>
      <c r="AE63" s="309"/>
      <c r="AF63" s="309"/>
      <c r="AG63" s="311"/>
      <c r="AH63" s="311"/>
      <c r="AI63" s="311"/>
      <c r="AJ63" s="311"/>
      <c r="AK63" s="311"/>
      <c r="AL63" s="311"/>
      <c r="AM63" s="311"/>
      <c r="AN63" s="311"/>
      <c r="AO63" s="311"/>
      <c r="AP63" s="311"/>
      <c r="AQ63" s="311"/>
      <c r="AR63" s="311"/>
      <c r="AS63" s="311"/>
      <c r="AT63" s="311"/>
      <c r="AU63" s="311"/>
      <c r="AV63" s="311"/>
      <c r="AW63" s="311"/>
      <c r="AX63" s="311"/>
      <c r="AY63" s="311"/>
      <c r="AZ63" s="311"/>
      <c r="BA63" s="311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  <c r="BM63" s="311"/>
      <c r="BN63" s="311"/>
      <c r="BO63" s="311"/>
    </row>
    <row r="64" spans="1:67" s="707" customFormat="1">
      <c r="A64" s="446" t="s">
        <v>737</v>
      </c>
      <c r="B64" s="229"/>
      <c r="C64" s="229"/>
      <c r="D64" s="230"/>
      <c r="F64" s="708"/>
      <c r="H64" s="709"/>
      <c r="J64" s="709"/>
      <c r="L64" s="709"/>
      <c r="N64" s="709"/>
      <c r="P64" s="709"/>
      <c r="Q64" s="710"/>
    </row>
    <row r="65" spans="1:22">
      <c r="A65" s="161" t="s">
        <v>738</v>
      </c>
      <c r="H65" s="168"/>
      <c r="Q65" s="710"/>
      <c r="R65" s="707"/>
      <c r="S65" s="707"/>
      <c r="T65" s="707"/>
      <c r="U65" s="707"/>
      <c r="V65" s="707"/>
    </row>
  </sheetData>
  <mergeCells count="31">
    <mergeCell ref="A6:C6"/>
    <mergeCell ref="A11:C11"/>
    <mergeCell ref="A10:C10"/>
    <mergeCell ref="A16:C16"/>
    <mergeCell ref="A13:C13"/>
    <mergeCell ref="A15:C15"/>
    <mergeCell ref="A9:C9"/>
    <mergeCell ref="A12:C12"/>
    <mergeCell ref="A14:C14"/>
    <mergeCell ref="A53:C53"/>
    <mergeCell ref="A24:C24"/>
    <mergeCell ref="A8:C8"/>
    <mergeCell ref="A7:C7"/>
    <mergeCell ref="A18:C18"/>
    <mergeCell ref="A42:C42"/>
    <mergeCell ref="A31:C31"/>
    <mergeCell ref="A20:C20"/>
    <mergeCell ref="A19:C19"/>
    <mergeCell ref="A21:C21"/>
    <mergeCell ref="A22:C22"/>
    <mergeCell ref="A17:C17"/>
    <mergeCell ref="A23:C23"/>
    <mergeCell ref="A1:I1"/>
    <mergeCell ref="M3:N4"/>
    <mergeCell ref="O3:P4"/>
    <mergeCell ref="E3:F4"/>
    <mergeCell ref="G3:H4"/>
    <mergeCell ref="K3:L4"/>
    <mergeCell ref="A3:C5"/>
    <mergeCell ref="I3:I4"/>
    <mergeCell ref="J3:J4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9" max="58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Y75"/>
  <sheetViews>
    <sheetView view="pageBreakPreview" zoomScaleNormal="75" workbookViewId="0">
      <selection activeCell="A33" sqref="A33:C33"/>
    </sheetView>
  </sheetViews>
  <sheetFormatPr defaultRowHeight="15.75"/>
  <cols>
    <col min="1" max="1" width="2.28515625" style="37" customWidth="1"/>
    <col min="2" max="2" width="15.7109375" style="37" customWidth="1"/>
    <col min="3" max="3" width="2.28515625" style="37" customWidth="1"/>
    <col min="4" max="4" width="1.7109375" style="38" customWidth="1"/>
    <col min="5" max="5" width="14.28515625" style="48" customWidth="1"/>
    <col min="6" max="6" width="13.7109375" style="48" customWidth="1"/>
    <col min="7" max="8" width="18.28515625" style="48" customWidth="1"/>
    <col min="9" max="14" width="15.28515625" style="48" customWidth="1"/>
    <col min="15" max="15" width="9.140625" style="48"/>
    <col min="16" max="18" width="14.85546875" style="48" bestFit="1" customWidth="1"/>
    <col min="19" max="20" width="12.28515625" style="48" bestFit="1" customWidth="1"/>
    <col min="21" max="21" width="14.85546875" style="48" bestFit="1" customWidth="1"/>
    <col min="22" max="22" width="13.5703125" style="48" bestFit="1" customWidth="1"/>
    <col min="23" max="24" width="12.28515625" style="48" bestFit="1" customWidth="1"/>
    <col min="25" max="25" width="13.5703125" style="48" bestFit="1" customWidth="1"/>
    <col min="26" max="16384" width="9.140625" style="48"/>
  </cols>
  <sheetData>
    <row r="1" spans="1:25" s="24" customFormat="1" ht="35.1" customHeight="1">
      <c r="A1" s="648"/>
      <c r="B1" s="648"/>
      <c r="C1" s="648"/>
      <c r="D1" s="648"/>
      <c r="E1" s="711"/>
      <c r="F1" s="711"/>
      <c r="G1" s="711"/>
      <c r="H1" s="712" t="s">
        <v>610</v>
      </c>
      <c r="I1" s="713" t="s">
        <v>314</v>
      </c>
      <c r="J1" s="711"/>
      <c r="K1" s="711"/>
      <c r="L1" s="711"/>
      <c r="M1" s="711"/>
      <c r="N1" s="711"/>
    </row>
    <row r="2" spans="1:25" ht="12.95" customHeight="1" thickBot="1">
      <c r="A2" s="48"/>
      <c r="B2" s="26"/>
      <c r="C2" s="26"/>
      <c r="D2" s="27"/>
      <c r="E2" s="51"/>
      <c r="F2" s="51"/>
      <c r="G2" s="51"/>
      <c r="H2" s="51"/>
      <c r="I2" s="51"/>
      <c r="J2" s="51"/>
      <c r="K2" s="51"/>
      <c r="L2" s="51"/>
      <c r="M2" s="51"/>
      <c r="N2" s="28" t="s">
        <v>68</v>
      </c>
    </row>
    <row r="3" spans="1:25" ht="15" customHeight="1">
      <c r="A3" s="1242" t="s">
        <v>25</v>
      </c>
      <c r="B3" s="1242"/>
      <c r="C3" s="1242"/>
      <c r="D3" s="29"/>
      <c r="E3" s="1265" t="s">
        <v>80</v>
      </c>
      <c r="F3" s="714" t="s">
        <v>226</v>
      </c>
      <c r="G3" s="714"/>
      <c r="H3" s="714"/>
      <c r="I3" s="714"/>
      <c r="J3" s="714"/>
      <c r="K3" s="714" t="s">
        <v>227</v>
      </c>
      <c r="L3" s="714"/>
      <c r="M3" s="714"/>
      <c r="N3" s="715"/>
      <c r="U3" s="675"/>
    </row>
    <row r="4" spans="1:25" ht="15" customHeight="1">
      <c r="A4" s="1243"/>
      <c r="B4" s="1243"/>
      <c r="C4" s="1243"/>
      <c r="D4" s="30"/>
      <c r="E4" s="1266"/>
      <c r="F4" s="1270" t="s">
        <v>206</v>
      </c>
      <c r="G4" s="1270" t="s">
        <v>89</v>
      </c>
      <c r="H4" s="1270" t="s">
        <v>207</v>
      </c>
      <c r="I4" s="1268" t="s">
        <v>208</v>
      </c>
      <c r="J4" s="1271" t="s">
        <v>959</v>
      </c>
      <c r="K4" s="1270" t="s">
        <v>206</v>
      </c>
      <c r="L4" s="1270" t="s">
        <v>209</v>
      </c>
      <c r="M4" s="1270" t="s">
        <v>210</v>
      </c>
      <c r="N4" s="1163" t="s">
        <v>960</v>
      </c>
    </row>
    <row r="5" spans="1:25" ht="48.75" customHeight="1">
      <c r="A5" s="1244"/>
      <c r="B5" s="1244"/>
      <c r="C5" s="1244"/>
      <c r="D5" s="31"/>
      <c r="E5" s="1267"/>
      <c r="F5" s="1267"/>
      <c r="G5" s="1267"/>
      <c r="H5" s="1267"/>
      <c r="I5" s="1269"/>
      <c r="J5" s="1272"/>
      <c r="K5" s="1267"/>
      <c r="L5" s="1267"/>
      <c r="M5" s="1267"/>
      <c r="N5" s="1088"/>
    </row>
    <row r="6" spans="1:25" s="40" customFormat="1" ht="18.75" hidden="1" customHeight="1">
      <c r="A6" s="1239" t="s">
        <v>214</v>
      </c>
      <c r="B6" s="1239"/>
      <c r="C6" s="1239"/>
      <c r="D6" s="32"/>
      <c r="E6" s="57">
        <v>34947120</v>
      </c>
      <c r="F6" s="58">
        <v>34076021</v>
      </c>
      <c r="G6" s="58">
        <v>46000497</v>
      </c>
      <c r="H6" s="58">
        <v>440516</v>
      </c>
      <c r="I6" s="58">
        <v>289039</v>
      </c>
      <c r="J6" s="58">
        <v>12654031</v>
      </c>
      <c r="K6" s="58">
        <v>871099</v>
      </c>
      <c r="L6" s="58">
        <v>69424</v>
      </c>
      <c r="M6" s="58">
        <v>283912</v>
      </c>
      <c r="N6" s="58">
        <v>517763</v>
      </c>
    </row>
    <row r="7" spans="1:25" s="40" customFormat="1" ht="18.75" hidden="1" customHeight="1">
      <c r="A7" s="1238" t="s">
        <v>215</v>
      </c>
      <c r="B7" s="1238"/>
      <c r="C7" s="1238"/>
      <c r="D7" s="32"/>
      <c r="E7" s="60">
        <v>32649973</v>
      </c>
      <c r="F7" s="59">
        <v>31551332</v>
      </c>
      <c r="G7" s="59">
        <v>48577440</v>
      </c>
      <c r="H7" s="59">
        <v>341342</v>
      </c>
      <c r="I7" s="59">
        <v>328995</v>
      </c>
      <c r="J7" s="59">
        <v>17696445</v>
      </c>
      <c r="K7" s="59">
        <v>1098641</v>
      </c>
      <c r="L7" s="59">
        <v>50673</v>
      </c>
      <c r="M7" s="59">
        <v>486427</v>
      </c>
      <c r="N7" s="59">
        <v>561542</v>
      </c>
    </row>
    <row r="8" spans="1:25" s="40" customFormat="1" ht="18.75" hidden="1" customHeight="1">
      <c r="A8" s="1238" t="s">
        <v>216</v>
      </c>
      <c r="B8" s="1238"/>
      <c r="C8" s="1238"/>
      <c r="D8" s="32"/>
      <c r="E8" s="60">
        <v>30230996.896078315</v>
      </c>
      <c r="F8" s="59">
        <v>29448516.026980244</v>
      </c>
      <c r="G8" s="59">
        <v>39301360.532441951</v>
      </c>
      <c r="H8" s="59">
        <v>150331.2242583418</v>
      </c>
      <c r="I8" s="59">
        <v>230623.29135080284</v>
      </c>
      <c r="J8" s="59">
        <v>10233799.021070853</v>
      </c>
      <c r="K8" s="59">
        <v>782480.86909807194</v>
      </c>
      <c r="L8" s="59">
        <v>28820.390377842774</v>
      </c>
      <c r="M8" s="59">
        <v>294069.00256670447</v>
      </c>
      <c r="N8" s="59">
        <v>459591.47615352477</v>
      </c>
    </row>
    <row r="9" spans="1:25" s="40" customFormat="1" ht="18.75" hidden="1" customHeight="1">
      <c r="A9" s="1238" t="s">
        <v>217</v>
      </c>
      <c r="B9" s="1238"/>
      <c r="C9" s="1238"/>
      <c r="D9" s="32"/>
      <c r="E9" s="60">
        <v>24047010.815616716</v>
      </c>
      <c r="F9" s="59">
        <v>23278361.159004904</v>
      </c>
      <c r="G9" s="59">
        <v>36368716.27196563</v>
      </c>
      <c r="H9" s="59">
        <v>302844.74791020888</v>
      </c>
      <c r="I9" s="59">
        <v>344188.88134766911</v>
      </c>
      <c r="J9" s="59">
        <v>13737388.742218625</v>
      </c>
      <c r="K9" s="59">
        <v>768649.65661186434</v>
      </c>
      <c r="L9" s="59">
        <v>45084.020470422343</v>
      </c>
      <c r="M9" s="59">
        <v>228503.8015179795</v>
      </c>
      <c r="N9" s="59">
        <v>495061.83462346229</v>
      </c>
    </row>
    <row r="10" spans="1:25" s="40" customFormat="1" ht="18.75" hidden="1" customHeight="1">
      <c r="A10" s="1238" t="s">
        <v>218</v>
      </c>
      <c r="B10" s="1238"/>
      <c r="C10" s="1238"/>
      <c r="D10" s="32"/>
      <c r="E10" s="60">
        <v>26861193.28509086</v>
      </c>
      <c r="F10" s="59">
        <v>25731372.084180005</v>
      </c>
      <c r="G10" s="59">
        <v>41836615.632318392</v>
      </c>
      <c r="H10" s="59">
        <v>341574.05454934301</v>
      </c>
      <c r="I10" s="59">
        <v>305936.25183100556</v>
      </c>
      <c r="J10" s="59">
        <v>16752753.854518794</v>
      </c>
      <c r="K10" s="59">
        <v>1129821.2009108898</v>
      </c>
      <c r="L10" s="59">
        <v>44059.363946770325</v>
      </c>
      <c r="M10" s="59">
        <v>218969.50455015549</v>
      </c>
      <c r="N10" s="59">
        <v>866792.33241396456</v>
      </c>
    </row>
    <row r="11" spans="1:25" s="23" customFormat="1" ht="18.75" hidden="1" customHeight="1">
      <c r="A11" s="1196" t="s">
        <v>219</v>
      </c>
      <c r="B11" s="1196"/>
      <c r="C11" s="1196"/>
      <c r="D11" s="22"/>
      <c r="E11" s="50">
        <v>36036883.255956419</v>
      </c>
      <c r="F11" s="50">
        <v>35102069.430312485</v>
      </c>
      <c r="G11" s="50">
        <v>58858545.063933872</v>
      </c>
      <c r="H11" s="50">
        <v>438645.43235744466</v>
      </c>
      <c r="I11" s="50">
        <v>253800.74035176329</v>
      </c>
      <c r="J11" s="50">
        <v>24448921.80633061</v>
      </c>
      <c r="K11" s="50">
        <v>934813.82564402907</v>
      </c>
      <c r="L11" s="50">
        <v>61007.252950212154</v>
      </c>
      <c r="M11" s="50">
        <v>186139.83651655164</v>
      </c>
      <c r="N11" s="50">
        <v>687666.73617726483</v>
      </c>
    </row>
    <row r="12" spans="1:25" s="40" customFormat="1" ht="18.75" hidden="1" customHeight="1">
      <c r="A12" s="1238" t="s">
        <v>220</v>
      </c>
      <c r="B12" s="1238"/>
      <c r="C12" s="1238"/>
      <c r="D12" s="32"/>
      <c r="E12" s="50">
        <v>39498517.644465148</v>
      </c>
      <c r="F12" s="50">
        <v>38362500.140195437</v>
      </c>
      <c r="G12" s="50">
        <v>69327874.35485062</v>
      </c>
      <c r="H12" s="50">
        <v>519730.47177366278</v>
      </c>
      <c r="I12" s="50">
        <v>654807.89479992352</v>
      </c>
      <c r="J12" s="50">
        <v>32139912.581228737</v>
      </c>
      <c r="K12" s="50">
        <v>1136017.5042696854</v>
      </c>
      <c r="L12" s="50">
        <v>102855.99369780894</v>
      </c>
      <c r="M12" s="50">
        <v>148873.37036470359</v>
      </c>
      <c r="N12" s="50">
        <v>884288.14020717284</v>
      </c>
    </row>
    <row r="13" spans="1:25" s="40" customFormat="1" ht="18.75" hidden="1" customHeight="1">
      <c r="A13" s="1196" t="s">
        <v>221</v>
      </c>
      <c r="B13" s="1196"/>
      <c r="C13" s="1196"/>
      <c r="D13" s="32"/>
      <c r="E13" s="50">
        <f>P13/12.737</f>
        <v>43826792.517200515</v>
      </c>
      <c r="F13" s="50">
        <f t="shared" ref="F13:N13" si="0">Q13/12.737</f>
        <v>42707391.650127418</v>
      </c>
      <c r="G13" s="50">
        <f t="shared" si="0"/>
        <v>74454591.507290483</v>
      </c>
      <c r="H13" s="50">
        <f t="shared" si="0"/>
        <v>603122.52150919731</v>
      </c>
      <c r="I13" s="50">
        <f t="shared" si="0"/>
        <v>638195.25280812557</v>
      </c>
      <c r="J13" s="50">
        <f t="shared" si="0"/>
        <v>32988517.63148037</v>
      </c>
      <c r="K13" s="50">
        <f t="shared" si="0"/>
        <v>1119400.8670730924</v>
      </c>
      <c r="L13" s="50">
        <f t="shared" si="0"/>
        <v>90328.077827797184</v>
      </c>
      <c r="M13" s="50">
        <f t="shared" si="0"/>
        <v>124560.87662092927</v>
      </c>
      <c r="N13" s="50">
        <f t="shared" si="0"/>
        <v>904511.91262436588</v>
      </c>
      <c r="P13" s="40">
        <v>558221856.29158294</v>
      </c>
      <c r="Q13" s="40">
        <v>543964047.44767296</v>
      </c>
      <c r="R13" s="40">
        <v>948328132.02835882</v>
      </c>
      <c r="S13" s="40">
        <v>7681971.5564626465</v>
      </c>
      <c r="T13" s="40">
        <v>8128692.9350170959</v>
      </c>
      <c r="U13" s="40">
        <v>420174749.07216549</v>
      </c>
      <c r="V13" s="40">
        <v>14257808.843909979</v>
      </c>
      <c r="W13" s="40">
        <v>1150508.7272926527</v>
      </c>
      <c r="X13" s="40">
        <v>1586531.885520776</v>
      </c>
      <c r="Y13" s="40">
        <v>11520768.231096549</v>
      </c>
    </row>
    <row r="14" spans="1:25" s="40" customFormat="1" ht="18.75" hidden="1" customHeight="1">
      <c r="A14" s="1238" t="s">
        <v>222</v>
      </c>
      <c r="B14" s="1238"/>
      <c r="C14" s="1238"/>
      <c r="D14" s="32"/>
      <c r="E14" s="50">
        <v>42281520.224319451</v>
      </c>
      <c r="F14" s="50">
        <v>41163562.898208246</v>
      </c>
      <c r="G14" s="50">
        <v>71715949.750442654</v>
      </c>
      <c r="H14" s="50">
        <v>657354.55604591989</v>
      </c>
      <c r="I14" s="50">
        <v>800278.83544631395</v>
      </c>
      <c r="J14" s="50">
        <v>32010020.243726578</v>
      </c>
      <c r="K14" s="50">
        <v>1117957.3261112205</v>
      </c>
      <c r="L14" s="50">
        <v>73948.423965190101</v>
      </c>
      <c r="M14" s="50">
        <v>173070.84563356638</v>
      </c>
      <c r="N14" s="50">
        <v>870938.05651246116</v>
      </c>
    </row>
    <row r="15" spans="1:25" s="40" customFormat="1" ht="18.75" hidden="1" customHeight="1">
      <c r="A15" s="1238" t="s">
        <v>223</v>
      </c>
      <c r="B15" s="1238"/>
      <c r="C15" s="1238"/>
      <c r="D15" s="32"/>
      <c r="E15" s="60">
        <f>('21'!E15/'1'!$E$16)*1000</f>
        <v>41438903.097240709</v>
      </c>
      <c r="F15" s="59">
        <f>('21'!F15/'1'!$E$16)*1000</f>
        <v>40508795.050827384</v>
      </c>
      <c r="G15" s="59">
        <f>('21'!G15/'1'!$E$16)*1000</f>
        <v>70608156.593412459</v>
      </c>
      <c r="H15" s="59">
        <f>('21'!H15/'1'!$E$16)*1000</f>
        <v>897135.63388862985</v>
      </c>
      <c r="I15" s="59">
        <f>('21'!I15/'1'!$E$16)*1000</f>
        <v>817818.93199254863</v>
      </c>
      <c r="J15" s="59">
        <f>('21'!J15/'1'!$E$16)*1000</f>
        <v>31814316.10846616</v>
      </c>
      <c r="K15" s="59">
        <f>('21'!K15/'1'!$E$16)*1000</f>
        <v>930108.04641337227</v>
      </c>
      <c r="L15" s="59">
        <f>('21'!L15/'1'!$E$16)*1000</f>
        <v>78975.728612209452</v>
      </c>
      <c r="M15" s="59">
        <f>('21'!M15/'1'!$E$16)*1000</f>
        <v>129939.06762689176</v>
      </c>
      <c r="N15" s="59">
        <f>('21'!N15/'1'!$E$16)*1000</f>
        <v>721193.25017427385</v>
      </c>
    </row>
    <row r="16" spans="1:25" s="40" customFormat="1" ht="16.5" hidden="1" customHeight="1">
      <c r="A16" s="1238" t="s">
        <v>224</v>
      </c>
      <c r="B16" s="1238"/>
      <c r="C16" s="1238"/>
      <c r="D16" s="32"/>
      <c r="E16" s="60">
        <v>38246013.372758999</v>
      </c>
      <c r="F16" s="59">
        <v>37379270.592444606</v>
      </c>
      <c r="G16" s="59">
        <v>61975206.608392224</v>
      </c>
      <c r="H16" s="59">
        <v>937969.84337529377</v>
      </c>
      <c r="I16" s="59">
        <v>633062.88120677276</v>
      </c>
      <c r="J16" s="59">
        <v>26166968.740529701</v>
      </c>
      <c r="K16" s="59">
        <v>866742.78031446622</v>
      </c>
      <c r="L16" s="59">
        <v>84814.985839979679</v>
      </c>
      <c r="M16" s="59">
        <v>83116.845700088335</v>
      </c>
      <c r="N16" s="59">
        <v>698810.94877439819</v>
      </c>
    </row>
    <row r="17" spans="1:17" s="40" customFormat="1" ht="18.75" hidden="1" customHeight="1">
      <c r="A17" s="1238" t="s">
        <v>367</v>
      </c>
      <c r="B17" s="1238"/>
      <c r="C17" s="1238"/>
      <c r="D17" s="32"/>
      <c r="E17" s="676">
        <v>40964835.446321748</v>
      </c>
      <c r="F17" s="676">
        <v>40029852.161319748</v>
      </c>
      <c r="G17" s="676">
        <v>65919247.596054628</v>
      </c>
      <c r="H17" s="676">
        <v>448536.17019597779</v>
      </c>
      <c r="I17" s="676">
        <v>1122119.6564317695</v>
      </c>
      <c r="J17" s="676">
        <v>27460051.261362851</v>
      </c>
      <c r="K17" s="676">
        <v>934983.28500213171</v>
      </c>
      <c r="L17" s="676">
        <v>90210.527869670492</v>
      </c>
      <c r="M17" s="676">
        <v>77043.061375499645</v>
      </c>
      <c r="N17" s="676">
        <v>767729.69575696322</v>
      </c>
    </row>
    <row r="18" spans="1:17" s="40" customFormat="1" ht="18.75" customHeight="1">
      <c r="A18" s="1238" t="s">
        <v>1023</v>
      </c>
      <c r="B18" s="1238"/>
      <c r="C18" s="1238"/>
      <c r="D18" s="32"/>
      <c r="E18" s="676">
        <f>'[1]21'!E18/'[1]1'!$E$19*1000</f>
        <v>43382558.55981715</v>
      </c>
      <c r="F18" s="676">
        <f>'[1]21'!F18/'[1]1'!$E$19*1000</f>
        <v>42313506.035672188</v>
      </c>
      <c r="G18" s="676">
        <f>'[1]21'!G18/'[1]1'!$E$19*1000</f>
        <v>69319831.213183433</v>
      </c>
      <c r="H18" s="676">
        <f>'[1]21'!H18/'[1]1'!$E$19*1000</f>
        <v>612537.07088333368</v>
      </c>
      <c r="I18" s="676">
        <f>'[1]21'!I18/'[1]1'!$E$19*1000</f>
        <v>827645.68785208429</v>
      </c>
      <c r="J18" s="676">
        <f>'[1]21'!J18/'[1]1'!$E$19*1000</f>
        <v>28446507.936246682</v>
      </c>
      <c r="K18" s="676">
        <f>'[1]21'!K18/'[1]1'!$E$19*1000</f>
        <v>1069052.5241449228</v>
      </c>
      <c r="L18" s="676">
        <f>'[1]21'!L18/'[1]1'!$E$19*1000</f>
        <v>78019.972878797911</v>
      </c>
      <c r="M18" s="676">
        <f>'[1]21'!M18/'[1]1'!$E$19*1000</f>
        <v>87987.335787196484</v>
      </c>
      <c r="N18" s="676">
        <f>'[1]21'!N18/'[1]1'!$E$19*1000</f>
        <v>903045.21547892829</v>
      </c>
    </row>
    <row r="19" spans="1:17" ht="18.75" customHeight="1">
      <c r="A19" s="1238" t="s">
        <v>1024</v>
      </c>
      <c r="B19" s="1238"/>
      <c r="C19" s="1238"/>
      <c r="D19" s="716"/>
      <c r="E19" s="676">
        <v>39096934.490936048</v>
      </c>
      <c r="F19" s="676">
        <v>38228265.658148304</v>
      </c>
      <c r="G19" s="676">
        <v>66260238.123602018</v>
      </c>
      <c r="H19" s="676">
        <v>326546.77680169232</v>
      </c>
      <c r="I19" s="676">
        <v>777166.45582599915</v>
      </c>
      <c r="J19" s="676">
        <v>29135685.698081363</v>
      </c>
      <c r="K19" s="676">
        <v>868668.83278770209</v>
      </c>
      <c r="L19" s="676">
        <v>77330.224084241898</v>
      </c>
      <c r="M19" s="676">
        <v>81063.815260754927</v>
      </c>
      <c r="N19" s="676">
        <v>710274.7934427039</v>
      </c>
    </row>
    <row r="20" spans="1:17" ht="18.75" customHeight="1">
      <c r="A20" s="1238" t="s">
        <v>1025</v>
      </c>
      <c r="B20" s="1238"/>
      <c r="C20" s="1238"/>
      <c r="D20" s="716"/>
      <c r="E20" s="676">
        <v>37552211.996995367</v>
      </c>
      <c r="F20" s="676">
        <v>36592047.034871571</v>
      </c>
      <c r="G20" s="676">
        <v>65720360.405909821</v>
      </c>
      <c r="H20" s="676">
        <v>518703.31944806885</v>
      </c>
      <c r="I20" s="676">
        <v>604116.02046766458</v>
      </c>
      <c r="J20" s="676">
        <v>30251132.710953962</v>
      </c>
      <c r="K20" s="676">
        <v>960164.96212380577</v>
      </c>
      <c r="L20" s="676">
        <v>79365.495135278732</v>
      </c>
      <c r="M20" s="676">
        <v>90171.153478515465</v>
      </c>
      <c r="N20" s="676">
        <v>790628.31351001363</v>
      </c>
    </row>
    <row r="21" spans="1:17" ht="18.75" customHeight="1">
      <c r="A21" s="1238" t="s">
        <v>1026</v>
      </c>
      <c r="B21" s="1238"/>
      <c r="C21" s="1238"/>
      <c r="D21" s="716"/>
      <c r="E21" s="676">
        <v>39670326.330035061</v>
      </c>
      <c r="F21" s="676">
        <v>38835906.446937293</v>
      </c>
      <c r="G21" s="676">
        <v>67873117.140379712</v>
      </c>
      <c r="H21" s="676">
        <v>679506.78004701179</v>
      </c>
      <c r="I21" s="676">
        <v>953297.77096545475</v>
      </c>
      <c r="J21" s="676">
        <v>30670015.244454861</v>
      </c>
      <c r="K21" s="676">
        <v>834419.88309775898</v>
      </c>
      <c r="L21" s="676">
        <v>85420.482741866159</v>
      </c>
      <c r="M21" s="676">
        <v>88324.876693380662</v>
      </c>
      <c r="N21" s="676">
        <v>660674.52366251207</v>
      </c>
    </row>
    <row r="22" spans="1:17" ht="18.75" customHeight="1">
      <c r="A22" s="1238" t="s">
        <v>1027</v>
      </c>
      <c r="B22" s="1238"/>
      <c r="C22" s="1238"/>
      <c r="D22" s="716"/>
      <c r="E22" s="676">
        <v>38278493.919796385</v>
      </c>
      <c r="F22" s="676">
        <v>37319589.298189677</v>
      </c>
      <c r="G22" s="676">
        <v>67982631.940358564</v>
      </c>
      <c r="H22" s="676">
        <v>462124.79648287781</v>
      </c>
      <c r="I22" s="676">
        <v>681441.75683798105</v>
      </c>
      <c r="J22" s="676">
        <v>31806609.195489831</v>
      </c>
      <c r="K22" s="676">
        <v>958904.621606634</v>
      </c>
      <c r="L22" s="676">
        <v>82332.207499315438</v>
      </c>
      <c r="M22" s="676">
        <v>84411.154239781245</v>
      </c>
      <c r="N22" s="676">
        <v>792161.25986754021</v>
      </c>
    </row>
    <row r="23" spans="1:17" s="49" customFormat="1" ht="18" customHeight="1">
      <c r="A23" s="1238" t="s">
        <v>65</v>
      </c>
      <c r="B23" s="1238"/>
      <c r="C23" s="1238"/>
      <c r="D23" s="32"/>
      <c r="E23" s="301"/>
      <c r="F23" s="301"/>
      <c r="G23" s="301"/>
      <c r="H23" s="301"/>
      <c r="I23" s="301"/>
      <c r="J23" s="301"/>
      <c r="K23" s="301"/>
      <c r="L23" s="301"/>
      <c r="M23" s="301"/>
      <c r="N23" s="301"/>
    </row>
    <row r="24" spans="1:17" ht="18" customHeight="1">
      <c r="A24" s="34"/>
      <c r="B24" s="34" t="s">
        <v>66</v>
      </c>
      <c r="C24" s="34"/>
      <c r="D24" s="659"/>
      <c r="E24" s="198">
        <v>53308486.26464352</v>
      </c>
      <c r="F24" s="198">
        <v>51912063.67480696</v>
      </c>
      <c r="G24" s="198">
        <v>96280938.854263291</v>
      </c>
      <c r="H24" s="198">
        <v>673483.22885643388</v>
      </c>
      <c r="I24" s="198">
        <v>989104.10533816437</v>
      </c>
      <c r="J24" s="198">
        <v>46031462.513651058</v>
      </c>
      <c r="K24" s="198">
        <v>1396422.5898365038</v>
      </c>
      <c r="L24" s="198">
        <v>119976.21394313971</v>
      </c>
      <c r="M24" s="198">
        <v>122199.70395044274</v>
      </c>
      <c r="N24" s="198">
        <v>1154246.6719429251</v>
      </c>
    </row>
    <row r="25" spans="1:17" ht="18" customHeight="1">
      <c r="A25" s="34"/>
      <c r="B25" s="34" t="s">
        <v>27</v>
      </c>
      <c r="C25" s="34"/>
      <c r="D25" s="659"/>
      <c r="E25" s="198">
        <v>5416156.3470717352</v>
      </c>
      <c r="F25" s="198">
        <v>5413863.2017864371</v>
      </c>
      <c r="G25" s="198">
        <v>6109778.4348725434</v>
      </c>
      <c r="H25" s="199">
        <v>0</v>
      </c>
      <c r="I25" s="198">
        <v>8753.1936733733619</v>
      </c>
      <c r="J25" s="198">
        <v>704668.42675947817</v>
      </c>
      <c r="K25" s="198">
        <v>2293.1452852988705</v>
      </c>
      <c r="L25" s="199">
        <v>25.442534735043839</v>
      </c>
      <c r="M25" s="198">
        <v>1788.3525454618846</v>
      </c>
      <c r="N25" s="198">
        <v>479.35020510194306</v>
      </c>
    </row>
    <row r="26" spans="1:17" ht="18" customHeight="1">
      <c r="A26" s="1238" t="s">
        <v>28</v>
      </c>
      <c r="B26" s="1238"/>
      <c r="C26" s="1238"/>
      <c r="D26" s="32"/>
      <c r="E26" s="198"/>
      <c r="F26" s="198"/>
      <c r="G26" s="198"/>
      <c r="H26" s="198"/>
      <c r="I26" s="198"/>
      <c r="J26" s="198"/>
      <c r="K26" s="198"/>
      <c r="L26" s="198"/>
      <c r="M26" s="198"/>
      <c r="N26" s="198"/>
    </row>
    <row r="27" spans="1:17" ht="18" customHeight="1">
      <c r="A27" s="34"/>
      <c r="B27" s="102" t="s">
        <v>83</v>
      </c>
      <c r="C27" s="34"/>
      <c r="D27" s="659"/>
      <c r="E27" s="198">
        <v>165238061.12015164</v>
      </c>
      <c r="F27" s="198">
        <v>159731129.40933433</v>
      </c>
      <c r="G27" s="198">
        <v>331026110.1558823</v>
      </c>
      <c r="H27" s="198">
        <v>2403379.7637976939</v>
      </c>
      <c r="I27" s="198">
        <v>1932150.5034627102</v>
      </c>
      <c r="J27" s="198">
        <v>175630511.01380828</v>
      </c>
      <c r="K27" s="198">
        <v>5506931.7108171722</v>
      </c>
      <c r="L27" s="198">
        <v>470449.50741218537</v>
      </c>
      <c r="M27" s="198">
        <v>478778.83402759227</v>
      </c>
      <c r="N27" s="198">
        <v>4557703.3693774026</v>
      </c>
    </row>
    <row r="28" spans="1:17" ht="18" customHeight="1">
      <c r="A28" s="34"/>
      <c r="B28" s="102" t="s">
        <v>84</v>
      </c>
      <c r="C28" s="34"/>
      <c r="D28" s="659"/>
      <c r="E28" s="198">
        <v>39355730.516781874</v>
      </c>
      <c r="F28" s="198">
        <v>39134298.811818182</v>
      </c>
      <c r="G28" s="198">
        <v>59789911.622350723</v>
      </c>
      <c r="H28" s="199">
        <v>182037.92158121493</v>
      </c>
      <c r="I28" s="198">
        <v>100430.09290982495</v>
      </c>
      <c r="J28" s="198">
        <v>20938080.825023577</v>
      </c>
      <c r="K28" s="198">
        <v>221431.70496368146</v>
      </c>
      <c r="L28" s="198">
        <v>57291.663619923303</v>
      </c>
      <c r="M28" s="198">
        <v>50600.350313502349</v>
      </c>
      <c r="N28" s="198">
        <v>113539.69103025601</v>
      </c>
    </row>
    <row r="29" spans="1:17" ht="18" customHeight="1">
      <c r="A29" s="34"/>
      <c r="B29" s="102" t="s">
        <v>85</v>
      </c>
      <c r="C29" s="34"/>
      <c r="D29" s="659"/>
      <c r="E29" s="198">
        <v>15884622.471705422</v>
      </c>
      <c r="F29" s="198">
        <v>15798511.810368584</v>
      </c>
      <c r="G29" s="198">
        <v>23055491.859745745</v>
      </c>
      <c r="H29" s="199">
        <v>133442.58013788372</v>
      </c>
      <c r="I29" s="198">
        <v>115991.53173168641</v>
      </c>
      <c r="J29" s="198">
        <v>7506414.1612467505</v>
      </c>
      <c r="K29" s="198">
        <v>86110.66133683495</v>
      </c>
      <c r="L29" s="198">
        <v>13161.960764523341</v>
      </c>
      <c r="M29" s="198">
        <v>10608.635517149773</v>
      </c>
      <c r="N29" s="198">
        <v>62340.065055161838</v>
      </c>
    </row>
    <row r="30" spans="1:17" ht="18" customHeight="1">
      <c r="A30" s="34"/>
      <c r="B30" s="102" t="s">
        <v>346</v>
      </c>
      <c r="C30" s="34"/>
      <c r="D30" s="659"/>
      <c r="E30" s="198">
        <v>5799757.5020947158</v>
      </c>
      <c r="F30" s="198">
        <v>5796823.7872594791</v>
      </c>
      <c r="G30" s="198">
        <v>6648470.4962853864</v>
      </c>
      <c r="H30" s="199">
        <v>0</v>
      </c>
      <c r="I30" s="198">
        <v>7858.030076723976</v>
      </c>
      <c r="J30" s="198">
        <v>859504.73910263227</v>
      </c>
      <c r="K30" s="198">
        <v>2933.7148352346444</v>
      </c>
      <c r="L30" s="199">
        <v>21.028037798408103</v>
      </c>
      <c r="M30" s="198">
        <v>2252.7043635440918</v>
      </c>
      <c r="N30" s="198">
        <v>659.98243389214451</v>
      </c>
    </row>
    <row r="31" spans="1:17" ht="18" customHeight="1">
      <c r="A31" s="34"/>
      <c r="B31" s="102" t="s">
        <v>345</v>
      </c>
      <c r="C31" s="34"/>
      <c r="D31" s="659"/>
      <c r="E31" s="198">
        <v>129390943.46666667</v>
      </c>
      <c r="F31" s="198">
        <v>125002586.37878788</v>
      </c>
      <c r="G31" s="198">
        <v>163032718.13636363</v>
      </c>
      <c r="H31" s="199">
        <v>1990581.8181818181</v>
      </c>
      <c r="I31" s="198">
        <v>15491469.860606061</v>
      </c>
      <c r="J31" s="198">
        <v>55512183.436363637</v>
      </c>
      <c r="K31" s="198">
        <v>4388357.0878787879</v>
      </c>
      <c r="L31" s="198">
        <v>173369.10303030303</v>
      </c>
      <c r="M31" s="198">
        <v>239023.89696969697</v>
      </c>
      <c r="N31" s="198">
        <v>3975964.0878787879</v>
      </c>
    </row>
    <row r="32" spans="1:17" ht="18" customHeight="1">
      <c r="A32" s="1238" t="s">
        <v>29</v>
      </c>
      <c r="B32" s="1238"/>
      <c r="C32" s="1238"/>
      <c r="D32" s="32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Q32" s="717"/>
    </row>
    <row r="33" spans="1:14" ht="18" customHeight="1">
      <c r="A33" s="1059" t="s">
        <v>67</v>
      </c>
      <c r="B33" s="1059"/>
      <c r="C33" s="35"/>
      <c r="D33" s="32"/>
      <c r="E33" s="198">
        <v>38780258.338658348</v>
      </c>
      <c r="F33" s="198">
        <v>37801325.387552992</v>
      </c>
      <c r="G33" s="198">
        <v>69123852.696284845</v>
      </c>
      <c r="H33" s="198">
        <v>448446.92736168462</v>
      </c>
      <c r="I33" s="198">
        <v>696552.77764282643</v>
      </c>
      <c r="J33" s="198">
        <v>32467527.013736457</v>
      </c>
      <c r="K33" s="198">
        <v>978932.95110528066</v>
      </c>
      <c r="L33" s="198">
        <v>84050.704536432429</v>
      </c>
      <c r="M33" s="198">
        <v>86059.481353038791</v>
      </c>
      <c r="N33" s="198">
        <v>808822.76521581202</v>
      </c>
    </row>
    <row r="34" spans="1:14" ht="18" customHeight="1">
      <c r="A34" s="7"/>
      <c r="B34" s="102" t="s">
        <v>30</v>
      </c>
      <c r="C34" s="36"/>
      <c r="D34" s="32"/>
      <c r="E34" s="198">
        <v>64270365.908938363</v>
      </c>
      <c r="F34" s="198">
        <v>61994151.214318812</v>
      </c>
      <c r="G34" s="198">
        <v>124795912.02833471</v>
      </c>
      <c r="H34" s="198">
        <v>866976.24220629258</v>
      </c>
      <c r="I34" s="198">
        <v>1340456.079378159</v>
      </c>
      <c r="J34" s="198">
        <v>65009193.135600254</v>
      </c>
      <c r="K34" s="198">
        <v>2276214.6946195425</v>
      </c>
      <c r="L34" s="198">
        <v>222100.81662933767</v>
      </c>
      <c r="M34" s="198">
        <v>186638.89933108012</v>
      </c>
      <c r="N34" s="198">
        <v>1867474.978659129</v>
      </c>
    </row>
    <row r="35" spans="1:14" ht="18" customHeight="1">
      <c r="A35" s="42"/>
      <c r="B35" s="42" t="s">
        <v>898</v>
      </c>
      <c r="C35" s="660"/>
      <c r="D35" s="659"/>
      <c r="E35" s="198">
        <v>45039006.549371555</v>
      </c>
      <c r="F35" s="198">
        <v>44381109.848042935</v>
      </c>
      <c r="G35" s="198">
        <v>79742745.918912023</v>
      </c>
      <c r="H35" s="198">
        <v>453654.69612624333</v>
      </c>
      <c r="I35" s="198">
        <v>446035.84385640052</v>
      </c>
      <c r="J35" s="198">
        <v>36261326.610851742</v>
      </c>
      <c r="K35" s="198">
        <v>657896.70132864395</v>
      </c>
      <c r="L35" s="198">
        <v>61809.866932905832</v>
      </c>
      <c r="M35" s="198">
        <v>99573.948879829913</v>
      </c>
      <c r="N35" s="198">
        <v>496512.88551590807</v>
      </c>
    </row>
    <row r="36" spans="1:14" ht="18" customHeight="1">
      <c r="A36" s="42"/>
      <c r="B36" s="42" t="s">
        <v>899</v>
      </c>
      <c r="C36" s="660"/>
      <c r="D36" s="659"/>
      <c r="E36" s="198">
        <v>159657969.99440336</v>
      </c>
      <c r="F36" s="198">
        <v>150548865.26179829</v>
      </c>
      <c r="G36" s="198">
        <v>335805882.36718285</v>
      </c>
      <c r="H36" s="198">
        <v>3307694.2026833557</v>
      </c>
      <c r="I36" s="198">
        <v>4509822.5181082133</v>
      </c>
      <c r="J36" s="198">
        <v>193074533.8261764</v>
      </c>
      <c r="K36" s="198">
        <v>9109104.7326050643</v>
      </c>
      <c r="L36" s="198">
        <v>914799.48235306551</v>
      </c>
      <c r="M36" s="198">
        <v>626254.30744114285</v>
      </c>
      <c r="N36" s="198">
        <v>7568050.9428108605</v>
      </c>
    </row>
    <row r="37" spans="1:14" ht="18" customHeight="1">
      <c r="A37" s="42"/>
      <c r="B37" s="42" t="s">
        <v>900</v>
      </c>
      <c r="C37" s="660"/>
      <c r="D37" s="659"/>
      <c r="E37" s="198">
        <v>39319410.047982454</v>
      </c>
      <c r="F37" s="198">
        <v>39042060.48118525</v>
      </c>
      <c r="G37" s="198">
        <v>71964691.260853857</v>
      </c>
      <c r="H37" s="198">
        <v>23373.595007814347</v>
      </c>
      <c r="I37" s="198">
        <v>213140.72518221187</v>
      </c>
      <c r="J37" s="198">
        <v>33159145.099858612</v>
      </c>
      <c r="K37" s="198">
        <v>277349.5667971808</v>
      </c>
      <c r="L37" s="198">
        <v>31000.149231507392</v>
      </c>
      <c r="M37" s="198">
        <v>31576.543823897813</v>
      </c>
      <c r="N37" s="198">
        <v>214772.87374177581</v>
      </c>
    </row>
    <row r="38" spans="1:14" ht="18" customHeight="1">
      <c r="A38" s="42"/>
      <c r="B38" s="42" t="s">
        <v>31</v>
      </c>
      <c r="C38" s="660"/>
      <c r="D38" s="659"/>
      <c r="E38" s="198">
        <v>30535925.73127269</v>
      </c>
      <c r="F38" s="198">
        <v>30171311.970872018</v>
      </c>
      <c r="G38" s="198">
        <v>50933062.650748909</v>
      </c>
      <c r="H38" s="198">
        <v>109033.39013670328</v>
      </c>
      <c r="I38" s="198">
        <v>828083.22546983999</v>
      </c>
      <c r="J38" s="198">
        <v>21698867.29548344</v>
      </c>
      <c r="K38" s="198">
        <v>364613.76040067314</v>
      </c>
      <c r="L38" s="198">
        <v>12295.21869961457</v>
      </c>
      <c r="M38" s="198">
        <v>68727.453921073364</v>
      </c>
      <c r="N38" s="198">
        <v>283591.08777998522</v>
      </c>
    </row>
    <row r="39" spans="1:14" ht="18" customHeight="1">
      <c r="A39" s="42"/>
      <c r="B39" s="102" t="s">
        <v>32</v>
      </c>
      <c r="C39" s="660"/>
      <c r="D39" s="659"/>
      <c r="E39" s="198">
        <v>26917826.467118982</v>
      </c>
      <c r="F39" s="198">
        <v>26654699.676699489</v>
      </c>
      <c r="G39" s="198">
        <v>43947481.714877084</v>
      </c>
      <c r="H39" s="198">
        <v>147232.96459379003</v>
      </c>
      <c r="I39" s="198">
        <v>120836.19806746337</v>
      </c>
      <c r="J39" s="198">
        <v>17560851.200838905</v>
      </c>
      <c r="K39" s="198">
        <v>263126.79041947227</v>
      </c>
      <c r="L39" s="198">
        <v>16045.486589134101</v>
      </c>
      <c r="M39" s="198">
        <v>38980.860985139319</v>
      </c>
      <c r="N39" s="198">
        <v>208100.44284519873</v>
      </c>
    </row>
    <row r="40" spans="1:14" ht="18" customHeight="1">
      <c r="A40" s="42"/>
      <c r="B40" s="42" t="s">
        <v>901</v>
      </c>
      <c r="C40" s="660"/>
      <c r="D40" s="659"/>
      <c r="E40" s="198">
        <v>38440414.134247735</v>
      </c>
      <c r="F40" s="198">
        <v>37964480.876564652</v>
      </c>
      <c r="G40" s="198">
        <v>65897753.733627371</v>
      </c>
      <c r="H40" s="198">
        <v>312550.80351477402</v>
      </c>
      <c r="I40" s="198">
        <v>164434.76743263623</v>
      </c>
      <c r="J40" s="198">
        <v>28410258.42801011</v>
      </c>
      <c r="K40" s="198">
        <v>475933.25768304634</v>
      </c>
      <c r="L40" s="198">
        <v>27003.097625563787</v>
      </c>
      <c r="M40" s="198">
        <v>65414.260656521627</v>
      </c>
      <c r="N40" s="198">
        <v>383515.89940096077</v>
      </c>
    </row>
    <row r="41" spans="1:14" ht="18" customHeight="1">
      <c r="A41" s="42"/>
      <c r="B41" s="42" t="s">
        <v>902</v>
      </c>
      <c r="C41" s="660"/>
      <c r="D41" s="659"/>
      <c r="E41" s="198">
        <v>16655747.352752669</v>
      </c>
      <c r="F41" s="198">
        <v>16582147.157070041</v>
      </c>
      <c r="G41" s="198">
        <v>24398450.321444809</v>
      </c>
      <c r="H41" s="199">
        <v>0</v>
      </c>
      <c r="I41" s="198">
        <v>82007.075562719721</v>
      </c>
      <c r="J41" s="198">
        <v>7898310.2399375029</v>
      </c>
      <c r="K41" s="198">
        <v>73600.195682633654</v>
      </c>
      <c r="L41" s="198">
        <v>6286.5787284386715</v>
      </c>
      <c r="M41" s="198">
        <v>15439.131772417813</v>
      </c>
      <c r="N41" s="198">
        <v>51874.485181777178</v>
      </c>
    </row>
    <row r="42" spans="1:14" ht="18" customHeight="1">
      <c r="A42" s="42"/>
      <c r="B42" s="102" t="s">
        <v>33</v>
      </c>
      <c r="C42" s="660"/>
      <c r="D42" s="659"/>
      <c r="E42" s="198">
        <v>28247636.712752208</v>
      </c>
      <c r="F42" s="198">
        <v>27780542.891812507</v>
      </c>
      <c r="G42" s="198">
        <v>44081431.701629192</v>
      </c>
      <c r="H42" s="199">
        <v>289529.15741647908</v>
      </c>
      <c r="I42" s="198">
        <v>693240.97211668221</v>
      </c>
      <c r="J42" s="198">
        <v>17283658.93934986</v>
      </c>
      <c r="K42" s="198">
        <v>467093.820939734</v>
      </c>
      <c r="L42" s="198">
        <v>19538.178999165801</v>
      </c>
      <c r="M42" s="198">
        <v>39054.213108909535</v>
      </c>
      <c r="N42" s="198">
        <v>408501.42883165833</v>
      </c>
    </row>
    <row r="43" spans="1:14" ht="18" customHeight="1">
      <c r="A43" s="42"/>
      <c r="B43" s="42" t="s">
        <v>903</v>
      </c>
      <c r="C43" s="35"/>
      <c r="D43" s="32"/>
      <c r="E43" s="198">
        <v>23384632.297116015</v>
      </c>
      <c r="F43" s="198">
        <v>23074205.325082973</v>
      </c>
      <c r="G43" s="198">
        <v>37838919.263853103</v>
      </c>
      <c r="H43" s="199">
        <v>281256.08663120784</v>
      </c>
      <c r="I43" s="198">
        <v>145779.22794798276</v>
      </c>
      <c r="J43" s="198">
        <v>15191749.253349321</v>
      </c>
      <c r="K43" s="198">
        <v>310426.97203304601</v>
      </c>
      <c r="L43" s="198">
        <v>15022.283092323696</v>
      </c>
      <c r="M43" s="198">
        <v>22098.048059305147</v>
      </c>
      <c r="N43" s="198">
        <v>273306.64088141714</v>
      </c>
    </row>
    <row r="44" spans="1:14" ht="18" customHeight="1">
      <c r="A44" s="42"/>
      <c r="B44" s="42" t="s">
        <v>904</v>
      </c>
      <c r="C44" s="35"/>
      <c r="D44" s="32"/>
      <c r="E44" s="198">
        <v>39518298.99822025</v>
      </c>
      <c r="F44" s="198">
        <v>38680428.217541791</v>
      </c>
      <c r="G44" s="198">
        <v>64220923.085747756</v>
      </c>
      <c r="H44" s="199">
        <v>532891.68222855951</v>
      </c>
      <c r="I44" s="198">
        <v>1619996.6746189541</v>
      </c>
      <c r="J44" s="198">
        <v>27693383.225053515</v>
      </c>
      <c r="K44" s="198">
        <v>837870.78067847167</v>
      </c>
      <c r="L44" s="198">
        <v>33722.946269815664</v>
      </c>
      <c r="M44" s="198">
        <v>63178.085468821038</v>
      </c>
      <c r="N44" s="198">
        <v>740969.74893983488</v>
      </c>
    </row>
    <row r="45" spans="1:14" ht="18" customHeight="1">
      <c r="A45" s="42"/>
      <c r="B45" s="42" t="s">
        <v>34</v>
      </c>
      <c r="C45" s="35"/>
      <c r="D45" s="32"/>
      <c r="E45" s="198">
        <v>18548731.942238595</v>
      </c>
      <c r="F45" s="198">
        <v>18403452.502119221</v>
      </c>
      <c r="G45" s="198">
        <v>24723971.956739847</v>
      </c>
      <c r="H45" s="199">
        <v>0</v>
      </c>
      <c r="I45" s="198">
        <v>17948.188392571145</v>
      </c>
      <c r="J45" s="198">
        <v>6338467.6430131989</v>
      </c>
      <c r="K45" s="198">
        <v>145279.44011936965</v>
      </c>
      <c r="L45" s="198">
        <v>6002.8719975123249</v>
      </c>
      <c r="M45" s="198">
        <v>23716.488035685205</v>
      </c>
      <c r="N45" s="198">
        <v>115560.08008617205</v>
      </c>
    </row>
    <row r="46" spans="1:14" ht="18" customHeight="1">
      <c r="A46" s="42"/>
      <c r="B46" s="102" t="s">
        <v>35</v>
      </c>
      <c r="C46" s="35"/>
      <c r="D46" s="32"/>
      <c r="E46" s="198">
        <v>10424138.552819554</v>
      </c>
      <c r="F46" s="198">
        <v>10334842.798254041</v>
      </c>
      <c r="G46" s="198">
        <v>15568350.092519311</v>
      </c>
      <c r="H46" s="199">
        <v>565656.59900958429</v>
      </c>
      <c r="I46" s="198">
        <v>48175.959530762579</v>
      </c>
      <c r="J46" s="198">
        <v>5847339.8528056098</v>
      </c>
      <c r="K46" s="198">
        <v>89295.754565509356</v>
      </c>
      <c r="L46" s="198">
        <v>1856.363345748345</v>
      </c>
      <c r="M46" s="198">
        <v>10609.482043564278</v>
      </c>
      <c r="N46" s="198">
        <v>76829.909176196743</v>
      </c>
    </row>
    <row r="47" spans="1:14" ht="18" customHeight="1">
      <c r="A47" s="1059" t="s">
        <v>36</v>
      </c>
      <c r="B47" s="1059"/>
      <c r="C47" s="35"/>
      <c r="D47" s="32"/>
      <c r="E47" s="198">
        <v>15651086.312863061</v>
      </c>
      <c r="F47" s="198">
        <v>15595372.826809036</v>
      </c>
      <c r="G47" s="198">
        <v>16518506.061515093</v>
      </c>
      <c r="H47" s="199">
        <v>1078937.6037788948</v>
      </c>
      <c r="I47" s="199">
        <v>0</v>
      </c>
      <c r="J47" s="198">
        <v>2002070.8384849455</v>
      </c>
      <c r="K47" s="198">
        <v>55713.486054015768</v>
      </c>
      <c r="L47" s="198">
        <v>4835.4152430058366</v>
      </c>
      <c r="M47" s="198">
        <v>10078.72240686779</v>
      </c>
      <c r="N47" s="198">
        <v>40799.34840414214</v>
      </c>
    </row>
    <row r="48" spans="1:14" ht="18" customHeight="1">
      <c r="A48" s="1045" t="s">
        <v>166</v>
      </c>
      <c r="B48" s="1045"/>
      <c r="C48" s="1045"/>
      <c r="D48" s="659"/>
      <c r="E48" s="198"/>
      <c r="F48" s="198"/>
      <c r="G48" s="198"/>
      <c r="H48" s="198"/>
      <c r="I48" s="198"/>
      <c r="J48" s="198"/>
      <c r="K48" s="198"/>
      <c r="L48" s="198"/>
      <c r="M48" s="198"/>
      <c r="N48" s="198"/>
    </row>
    <row r="49" spans="1:14" ht="18" customHeight="1">
      <c r="A49" s="1059" t="s">
        <v>37</v>
      </c>
      <c r="B49" s="1059" t="s">
        <v>37</v>
      </c>
      <c r="C49" s="106"/>
      <c r="D49" s="659"/>
      <c r="E49" s="198">
        <v>51839981.617628716</v>
      </c>
      <c r="F49" s="198">
        <v>50657746.436176717</v>
      </c>
      <c r="G49" s="198">
        <v>81613570.378285721</v>
      </c>
      <c r="H49" s="198">
        <v>621546.81284464058</v>
      </c>
      <c r="I49" s="198">
        <v>1222891.5657818804</v>
      </c>
      <c r="J49" s="198">
        <v>32800262.320735559</v>
      </c>
      <c r="K49" s="198">
        <v>1182235.1814519712</v>
      </c>
      <c r="L49" s="198">
        <v>61794.726558299837</v>
      </c>
      <c r="M49" s="198">
        <v>126217.65746130265</v>
      </c>
      <c r="N49" s="198">
        <v>994222.79743236711</v>
      </c>
    </row>
    <row r="50" spans="1:14" ht="18" customHeight="1">
      <c r="A50" s="102"/>
      <c r="B50" s="102" t="s">
        <v>38</v>
      </c>
      <c r="C50" s="102"/>
      <c r="D50" s="659"/>
      <c r="E50" s="198">
        <v>31872367.494323466</v>
      </c>
      <c r="F50" s="198">
        <v>31445722.080791932</v>
      </c>
      <c r="G50" s="198">
        <v>44223737.875891365</v>
      </c>
      <c r="H50" s="198">
        <v>10330.466744925348</v>
      </c>
      <c r="I50" s="198">
        <v>476555.04653683759</v>
      </c>
      <c r="J50" s="198">
        <v>13264901.308381263</v>
      </c>
      <c r="K50" s="198">
        <v>426645.41353157611</v>
      </c>
      <c r="L50" s="198">
        <v>12897.246351960681</v>
      </c>
      <c r="M50" s="198">
        <v>53645.936421435792</v>
      </c>
      <c r="N50" s="198">
        <v>360102.23075817962</v>
      </c>
    </row>
    <row r="51" spans="1:14" ht="18" customHeight="1">
      <c r="A51" s="102"/>
      <c r="B51" s="1249" t="s">
        <v>39</v>
      </c>
      <c r="C51" s="1249"/>
      <c r="D51" s="659"/>
      <c r="E51" s="198">
        <v>65522604.156504676</v>
      </c>
      <c r="F51" s="198">
        <v>63590819.431296207</v>
      </c>
      <c r="G51" s="198">
        <v>106365592.63082315</v>
      </c>
      <c r="H51" s="199">
        <v>461789.66672140767</v>
      </c>
      <c r="I51" s="198">
        <v>2086370.2902776708</v>
      </c>
      <c r="J51" s="198">
        <v>45322933.156525992</v>
      </c>
      <c r="K51" s="198">
        <v>1931784.7252084517</v>
      </c>
      <c r="L51" s="198">
        <v>160679.02599687761</v>
      </c>
      <c r="M51" s="198">
        <v>261116.37981810121</v>
      </c>
      <c r="N51" s="198">
        <v>1509989.3193934741</v>
      </c>
    </row>
    <row r="52" spans="1:14" ht="18" customHeight="1">
      <c r="A52" s="102"/>
      <c r="B52" s="1249" t="s">
        <v>40</v>
      </c>
      <c r="C52" s="1249"/>
      <c r="D52" s="659"/>
      <c r="E52" s="198">
        <v>117905700.29409158</v>
      </c>
      <c r="F52" s="198">
        <v>114614092.94262256</v>
      </c>
      <c r="G52" s="198">
        <v>206787643.38485771</v>
      </c>
      <c r="H52" s="198">
        <v>3618866.5972848255</v>
      </c>
      <c r="I52" s="198">
        <v>3098971.9061106956</v>
      </c>
      <c r="J52" s="198">
        <v>98891388.94563064</v>
      </c>
      <c r="K52" s="198">
        <v>3291607.3514689766</v>
      </c>
      <c r="L52" s="198">
        <v>113405.92697984219</v>
      </c>
      <c r="M52" s="198">
        <v>222805.66710729685</v>
      </c>
      <c r="N52" s="198">
        <v>2955395.7573818397</v>
      </c>
    </row>
    <row r="53" spans="1:14" ht="18" customHeight="1" thickBot="1">
      <c r="A53" s="1060" t="s">
        <v>41</v>
      </c>
      <c r="B53" s="1060"/>
      <c r="C53" s="104"/>
      <c r="D53" s="661"/>
      <c r="E53" s="202">
        <v>30291930.678340796</v>
      </c>
      <c r="F53" s="202">
        <v>29464548.768673781</v>
      </c>
      <c r="G53" s="202">
        <v>59955168.117765449</v>
      </c>
      <c r="H53" s="202">
        <v>368238.78308059555</v>
      </c>
      <c r="I53" s="202">
        <v>362573.85402701719</v>
      </c>
      <c r="J53" s="202">
        <v>31221431.986199297</v>
      </c>
      <c r="K53" s="202">
        <v>827381.90966703801</v>
      </c>
      <c r="L53" s="202">
        <v>94427.037654404427</v>
      </c>
      <c r="M53" s="202">
        <v>59790.678277091196</v>
      </c>
      <c r="N53" s="202">
        <v>673164.19373554119</v>
      </c>
    </row>
    <row r="54" spans="1:14" s="43" customFormat="1" ht="18" customHeight="1">
      <c r="B54" s="14"/>
      <c r="C54" s="14"/>
      <c r="D54" s="15"/>
      <c r="H54" s="44"/>
    </row>
    <row r="55" spans="1:14" ht="26.1" customHeight="1"/>
    <row r="56" spans="1:14" ht="26.1" customHeight="1"/>
    <row r="57" spans="1:14" ht="26.1" customHeight="1"/>
    <row r="58" spans="1:14" ht="26.1" customHeight="1"/>
    <row r="59" spans="1:14" ht="26.1" customHeight="1"/>
    <row r="60" spans="1:14" ht="26.1" customHeight="1"/>
    <row r="61" spans="1:14" ht="26.1" customHeight="1"/>
    <row r="62" spans="1:14" ht="26.1" customHeight="1"/>
    <row r="63" spans="1:14" ht="26.1" customHeight="1"/>
    <row r="64" spans="1:14" ht="26.1" customHeight="1"/>
    <row r="65" ht="26.1" customHeight="1"/>
    <row r="66" ht="26.1" customHeight="1"/>
    <row r="67" ht="26.1" customHeight="1"/>
    <row r="68" ht="26.1" customHeight="1"/>
    <row r="69" ht="26.1" customHeight="1"/>
    <row r="70" ht="26.1" customHeight="1"/>
    <row r="71" ht="26.1" customHeight="1"/>
    <row r="72" ht="26.1" customHeight="1"/>
    <row r="73" ht="26.1" customHeight="1"/>
    <row r="74" ht="26.1" customHeight="1"/>
    <row r="75" ht="26.1" customHeight="1"/>
  </sheetData>
  <mergeCells count="38">
    <mergeCell ref="A15:C15"/>
    <mergeCell ref="A14:C14"/>
    <mergeCell ref="A18:C18"/>
    <mergeCell ref="A17:C17"/>
    <mergeCell ref="A20:C20"/>
    <mergeCell ref="A19:C19"/>
    <mergeCell ref="A16:C16"/>
    <mergeCell ref="A13:C13"/>
    <mergeCell ref="A3:C5"/>
    <mergeCell ref="A7:C7"/>
    <mergeCell ref="A6:C6"/>
    <mergeCell ref="N4:N5"/>
    <mergeCell ref="E3:E5"/>
    <mergeCell ref="I4:I5"/>
    <mergeCell ref="K4:K5"/>
    <mergeCell ref="L4:L5"/>
    <mergeCell ref="M4:M5"/>
    <mergeCell ref="F4:F5"/>
    <mergeCell ref="J4:J5"/>
    <mergeCell ref="G4:G5"/>
    <mergeCell ref="H4:H5"/>
    <mergeCell ref="A12:C12"/>
    <mergeCell ref="A22:C22"/>
    <mergeCell ref="A11:C11"/>
    <mergeCell ref="A8:C8"/>
    <mergeCell ref="A53:B53"/>
    <mergeCell ref="A32:C32"/>
    <mergeCell ref="A23:C23"/>
    <mergeCell ref="A26:C26"/>
    <mergeCell ref="A33:B33"/>
    <mergeCell ref="A49:B49"/>
    <mergeCell ref="A48:C48"/>
    <mergeCell ref="A47:B47"/>
    <mergeCell ref="B51:C51"/>
    <mergeCell ref="B52:C52"/>
    <mergeCell ref="A9:C9"/>
    <mergeCell ref="A10:C10"/>
    <mergeCell ref="A21:C21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8" max="43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BJ63"/>
  <sheetViews>
    <sheetView view="pageBreakPreview" zoomScaleNormal="100" workbookViewId="0">
      <selection activeCell="A33" sqref="A33:C33"/>
    </sheetView>
  </sheetViews>
  <sheetFormatPr defaultRowHeight="15.75"/>
  <cols>
    <col min="1" max="1" width="2.28515625" style="14" customWidth="1"/>
    <col min="2" max="2" width="15.7109375" style="14" customWidth="1"/>
    <col min="3" max="3" width="2.28515625" style="14" customWidth="1"/>
    <col min="4" max="4" width="1.7109375" style="15" customWidth="1"/>
    <col min="5" max="5" width="14.5703125" style="206" customWidth="1"/>
    <col min="6" max="6" width="13.140625" style="206" customWidth="1"/>
    <col min="7" max="7" width="18.5703125" style="206" customWidth="1"/>
    <col min="8" max="8" width="19.42578125" style="206" customWidth="1"/>
    <col min="9" max="14" width="15.28515625" style="206" customWidth="1"/>
    <col min="15" max="15" width="9.140625" style="206"/>
    <col min="16" max="17" width="12.85546875" style="206" bestFit="1" customWidth="1"/>
    <col min="18" max="18" width="14.140625" style="206" bestFit="1" customWidth="1"/>
    <col min="19" max="16384" width="9.140625" style="206"/>
  </cols>
  <sheetData>
    <row r="1" spans="1:18" s="205" customFormat="1" ht="35.1" customHeight="1">
      <c r="A1" s="204"/>
      <c r="B1" s="204"/>
      <c r="C1" s="204"/>
      <c r="D1" s="204"/>
      <c r="E1" s="438"/>
      <c r="F1" s="438"/>
      <c r="G1" s="438"/>
      <c r="H1" s="439" t="s">
        <v>611</v>
      </c>
      <c r="I1" s="440" t="s">
        <v>396</v>
      </c>
      <c r="J1" s="438"/>
      <c r="K1" s="438"/>
      <c r="L1" s="438"/>
      <c r="M1" s="438"/>
      <c r="N1" s="441"/>
    </row>
    <row r="2" spans="1:18" ht="12.95" customHeight="1" thickBot="1">
      <c r="A2" s="43"/>
      <c r="B2" s="161"/>
      <c r="C2" s="161"/>
      <c r="D2" s="162"/>
      <c r="E2" s="210"/>
      <c r="F2" s="210"/>
      <c r="G2" s="210"/>
      <c r="H2" s="210"/>
      <c r="I2" s="210"/>
      <c r="J2" s="210"/>
      <c r="K2" s="210"/>
      <c r="L2" s="210"/>
      <c r="M2" s="210"/>
      <c r="N2" s="356" t="s">
        <v>351</v>
      </c>
    </row>
    <row r="3" spans="1:18" ht="15" customHeight="1">
      <c r="A3" s="1042" t="s">
        <v>2</v>
      </c>
      <c r="B3" s="1042"/>
      <c r="C3" s="1042"/>
      <c r="D3" s="165"/>
      <c r="E3" s="1085" t="s">
        <v>80</v>
      </c>
      <c r="F3" s="1167" t="s">
        <v>150</v>
      </c>
      <c r="G3" s="1168"/>
      <c r="H3" s="1168"/>
      <c r="I3" s="1168"/>
      <c r="J3" s="1169"/>
      <c r="K3" s="19" t="s">
        <v>205</v>
      </c>
      <c r="L3" s="19"/>
      <c r="M3" s="19"/>
      <c r="N3" s="20"/>
    </row>
    <row r="4" spans="1:18" ht="15" customHeight="1">
      <c r="A4" s="1043"/>
      <c r="B4" s="1043"/>
      <c r="C4" s="1043"/>
      <c r="D4" s="170"/>
      <c r="E4" s="1087"/>
      <c r="F4" s="1160" t="s">
        <v>206</v>
      </c>
      <c r="G4" s="1160" t="s">
        <v>277</v>
      </c>
      <c r="H4" s="1160" t="s">
        <v>275</v>
      </c>
      <c r="I4" s="1164" t="s">
        <v>208</v>
      </c>
      <c r="J4" s="1165" t="s">
        <v>959</v>
      </c>
      <c r="K4" s="1160" t="s">
        <v>206</v>
      </c>
      <c r="L4" s="1160" t="s">
        <v>209</v>
      </c>
      <c r="M4" s="1160" t="s">
        <v>210</v>
      </c>
      <c r="N4" s="1163" t="s">
        <v>960</v>
      </c>
    </row>
    <row r="5" spans="1:18" ht="48.75" customHeight="1">
      <c r="A5" s="1044"/>
      <c r="B5" s="1044"/>
      <c r="C5" s="1044"/>
      <c r="D5" s="174"/>
      <c r="E5" s="1089"/>
      <c r="F5" s="1125"/>
      <c r="G5" s="1125"/>
      <c r="H5" s="1125"/>
      <c r="I5" s="1089"/>
      <c r="J5" s="1166"/>
      <c r="K5" s="1125"/>
      <c r="L5" s="1125"/>
      <c r="M5" s="1125"/>
      <c r="N5" s="1088"/>
    </row>
    <row r="6" spans="1:18" s="444" customFormat="1" ht="18.75" hidden="1" customHeight="1">
      <c r="A6" s="1049" t="s">
        <v>878</v>
      </c>
      <c r="B6" s="1049"/>
      <c r="C6" s="1049"/>
      <c r="D6" s="2"/>
      <c r="E6" s="215">
        <v>554575873</v>
      </c>
      <c r="F6" s="215">
        <v>540752397</v>
      </c>
      <c r="G6" s="215">
        <v>729981893</v>
      </c>
      <c r="H6" s="215">
        <v>6990556</v>
      </c>
      <c r="I6" s="215">
        <v>4586761</v>
      </c>
      <c r="J6" s="215">
        <v>200806813</v>
      </c>
      <c r="K6" s="215">
        <v>13823476</v>
      </c>
      <c r="L6" s="215">
        <v>1101684</v>
      </c>
      <c r="M6" s="215">
        <v>4505404</v>
      </c>
      <c r="N6" s="215">
        <v>8216388</v>
      </c>
    </row>
    <row r="7" spans="1:18" s="444" customFormat="1" ht="18.75" hidden="1" customHeight="1">
      <c r="A7" s="1045" t="s">
        <v>879</v>
      </c>
      <c r="B7" s="1045"/>
      <c r="C7" s="1045"/>
      <c r="D7" s="2"/>
      <c r="E7" s="218">
        <v>501494769.53363603</v>
      </c>
      <c r="F7" s="218">
        <v>484619936.3037436</v>
      </c>
      <c r="G7" s="218">
        <v>746136357.95677531</v>
      </c>
      <c r="H7" s="218">
        <v>5242922.7555052396</v>
      </c>
      <c r="I7" s="218">
        <v>5053277.5783827025</v>
      </c>
      <c r="J7" s="218">
        <v>271812621.98691934</v>
      </c>
      <c r="K7" s="218">
        <v>16874833.229892705</v>
      </c>
      <c r="L7" s="218">
        <v>778317.23394817708</v>
      </c>
      <c r="M7" s="218">
        <v>7471380.3663401697</v>
      </c>
      <c r="N7" s="218">
        <v>8625135.6296043489</v>
      </c>
    </row>
    <row r="8" spans="1:18" s="444" customFormat="1" ht="18.75" hidden="1" customHeight="1">
      <c r="A8" s="1045" t="s">
        <v>880</v>
      </c>
      <c r="B8" s="1045"/>
      <c r="C8" s="1045"/>
      <c r="D8" s="2"/>
      <c r="E8" s="218">
        <v>506459891</v>
      </c>
      <c r="F8" s="218">
        <v>493350989</v>
      </c>
      <c r="G8" s="218">
        <v>658415693</v>
      </c>
      <c r="H8" s="218">
        <v>2518499</v>
      </c>
      <c r="I8" s="218">
        <v>3863632</v>
      </c>
      <c r="J8" s="218">
        <v>171446835</v>
      </c>
      <c r="K8" s="218">
        <v>13108902</v>
      </c>
      <c r="L8" s="218">
        <v>482828</v>
      </c>
      <c r="M8" s="218">
        <v>4926538</v>
      </c>
      <c r="N8" s="218">
        <v>7699536</v>
      </c>
    </row>
    <row r="9" spans="1:18" s="444" customFormat="1" ht="18.75" hidden="1" customHeight="1">
      <c r="A9" s="1045" t="s">
        <v>881</v>
      </c>
      <c r="B9" s="1045"/>
      <c r="C9" s="1045"/>
      <c r="D9" s="2"/>
      <c r="E9" s="218">
        <v>401820999.30479008</v>
      </c>
      <c r="F9" s="218">
        <v>388977009.02661127</v>
      </c>
      <c r="G9" s="218">
        <v>607714365.3273989</v>
      </c>
      <c r="H9" s="218">
        <v>5060478.4175694436</v>
      </c>
      <c r="I9" s="218">
        <v>5751331.0620254446</v>
      </c>
      <c r="J9" s="218">
        <v>229549165.78038287</v>
      </c>
      <c r="K9" s="218">
        <v>12843990.278179696</v>
      </c>
      <c r="L9" s="218">
        <v>753345.44892115809</v>
      </c>
      <c r="M9" s="218">
        <v>3818255.274009746</v>
      </c>
      <c r="N9" s="218">
        <v>8272389.5552487876</v>
      </c>
    </row>
    <row r="10" spans="1:18" s="444" customFormat="1" ht="18.75" hidden="1" customHeight="1">
      <c r="A10" s="1045" t="s">
        <v>882</v>
      </c>
      <c r="B10" s="1045"/>
      <c r="C10" s="1045"/>
      <c r="D10" s="2"/>
      <c r="E10" s="218">
        <v>444122840.59282225</v>
      </c>
      <c r="F10" s="218">
        <v>425442382.2905829</v>
      </c>
      <c r="G10" s="218">
        <v>691726401.66095531</v>
      </c>
      <c r="H10" s="218">
        <v>5647583.7751952149</v>
      </c>
      <c r="I10" s="218">
        <v>5058348.5164422225</v>
      </c>
      <c r="J10" s="218">
        <v>276989951.66201019</v>
      </c>
      <c r="K10" s="218">
        <v>18680458.302239582</v>
      </c>
      <c r="L10" s="218">
        <v>728477.31160229456</v>
      </c>
      <c r="M10" s="218">
        <v>3620440.7351476639</v>
      </c>
      <c r="N10" s="218">
        <v>14331540.255489614</v>
      </c>
    </row>
    <row r="11" spans="1:18" s="180" customFormat="1" ht="18.75" hidden="1" customHeight="1">
      <c r="A11" s="1045" t="s">
        <v>883</v>
      </c>
      <c r="B11" s="1045"/>
      <c r="C11" s="1045"/>
      <c r="D11" s="2"/>
      <c r="E11" s="50">
        <v>468911586.1162464</v>
      </c>
      <c r="F11" s="50">
        <v>456747797.40586615</v>
      </c>
      <c r="G11" s="50">
        <v>765866834.99777889</v>
      </c>
      <c r="H11" s="50">
        <v>5707650.2417943953</v>
      </c>
      <c r="I11" s="50">
        <v>3302452.8472825726</v>
      </c>
      <c r="J11" s="50">
        <v>318129140.68098992</v>
      </c>
      <c r="K11" s="50">
        <v>12163788.710381474</v>
      </c>
      <c r="L11" s="50">
        <v>793825.80181238824</v>
      </c>
      <c r="M11" s="50">
        <v>2422049.8027106239</v>
      </c>
      <c r="N11" s="50">
        <v>8947913.1058584563</v>
      </c>
      <c r="P11" s="180">
        <f>SUM(H11:H12,H14)</f>
        <v>12956226.627524024</v>
      </c>
      <c r="Q11" s="180">
        <f>SUM(I11:I12,I14)</f>
        <v>12407005.38776201</v>
      </c>
      <c r="R11" s="180">
        <f>SUM(J11:J12,J14)</f>
        <v>757737531.45430839</v>
      </c>
    </row>
    <row r="12" spans="1:18" s="444" customFormat="1" ht="18.75" hidden="1" customHeight="1">
      <c r="A12" s="1045" t="s">
        <v>884</v>
      </c>
      <c r="B12" s="1045"/>
      <c r="C12" s="1045"/>
      <c r="D12" s="2"/>
      <c r="E12" s="50">
        <v>500920199.75254083</v>
      </c>
      <c r="F12" s="50">
        <v>486513225.79257286</v>
      </c>
      <c r="G12" s="50">
        <v>879216100.78744769</v>
      </c>
      <c r="H12" s="50">
        <v>6591221.829683709</v>
      </c>
      <c r="I12" s="50">
        <v>8304273.7050331235</v>
      </c>
      <c r="J12" s="50">
        <v>407598370.52959192</v>
      </c>
      <c r="K12" s="50">
        <v>14406973.959968215</v>
      </c>
      <c r="L12" s="50">
        <v>1304419.7094336364</v>
      </c>
      <c r="M12" s="50">
        <v>1888012.0791411852</v>
      </c>
      <c r="N12" s="50">
        <v>11214542.171393394</v>
      </c>
      <c r="P12" s="444" t="e">
        <f>P11/#REF!</f>
        <v>#REF!</v>
      </c>
      <c r="Q12" s="444" t="e">
        <f>Q11/#REF!</f>
        <v>#REF!</v>
      </c>
      <c r="R12" s="444" t="e">
        <f>R11/#REF!</f>
        <v>#REF!</v>
      </c>
    </row>
    <row r="13" spans="1:18" s="444" customFormat="1" ht="18.75" hidden="1" customHeight="1">
      <c r="A13" s="1196" t="s">
        <v>221</v>
      </c>
      <c r="B13" s="1196"/>
      <c r="C13" s="1196"/>
      <c r="D13" s="2"/>
      <c r="E13" s="50">
        <v>43826792.517200515</v>
      </c>
      <c r="F13" s="50">
        <v>42707391.650127418</v>
      </c>
      <c r="G13" s="50">
        <v>74454591.507290483</v>
      </c>
      <c r="H13" s="50">
        <v>603122.52150919731</v>
      </c>
      <c r="I13" s="50">
        <v>638195.25280812557</v>
      </c>
      <c r="J13" s="50">
        <v>32988517.63148037</v>
      </c>
      <c r="K13" s="50">
        <v>1119400.8670730924</v>
      </c>
      <c r="L13" s="50">
        <v>90328.077827797184</v>
      </c>
      <c r="M13" s="50">
        <v>124560.87662092927</v>
      </c>
      <c r="N13" s="50">
        <v>904511.91262436588</v>
      </c>
    </row>
    <row r="14" spans="1:18" s="444" customFormat="1" ht="18.75" hidden="1" customHeight="1">
      <c r="A14" s="1238" t="s">
        <v>222</v>
      </c>
      <c r="B14" s="1238"/>
      <c r="C14" s="1238"/>
      <c r="D14" s="2"/>
      <c r="E14" s="50">
        <v>42281520.224319451</v>
      </c>
      <c r="F14" s="50">
        <v>41163562.898208246</v>
      </c>
      <c r="G14" s="50">
        <v>71715949.750442654</v>
      </c>
      <c r="H14" s="50">
        <v>657354.55604591989</v>
      </c>
      <c r="I14" s="50">
        <v>800278.83544631395</v>
      </c>
      <c r="J14" s="50">
        <v>32010020.243726578</v>
      </c>
      <c r="K14" s="50">
        <v>1117957.3261112205</v>
      </c>
      <c r="L14" s="50">
        <v>73948.423965190101</v>
      </c>
      <c r="M14" s="50">
        <v>173070.84563356638</v>
      </c>
      <c r="N14" s="50">
        <v>870938.05651246116</v>
      </c>
    </row>
    <row r="15" spans="1:18" s="444" customFormat="1" ht="18.75" hidden="1" customHeight="1">
      <c r="A15" s="1238" t="s">
        <v>223</v>
      </c>
      <c r="B15" s="1238"/>
      <c r="C15" s="1238"/>
      <c r="D15" s="2"/>
      <c r="E15" s="218">
        <v>41438903.097240709</v>
      </c>
      <c r="F15" s="218">
        <v>40508795.050827384</v>
      </c>
      <c r="G15" s="218">
        <v>70608156.593412459</v>
      </c>
      <c r="H15" s="218">
        <v>897135.63388862985</v>
      </c>
      <c r="I15" s="218">
        <v>817818.93199254863</v>
      </c>
      <c r="J15" s="218">
        <v>31814316.10846616</v>
      </c>
      <c r="K15" s="218">
        <v>930108.04641337227</v>
      </c>
      <c r="L15" s="218">
        <v>78975.728612209452</v>
      </c>
      <c r="M15" s="218">
        <v>129939.06762689176</v>
      </c>
      <c r="N15" s="218">
        <v>721193.25017427385</v>
      </c>
    </row>
    <row r="16" spans="1:18" s="40" customFormat="1" ht="16.5" hidden="1" customHeight="1">
      <c r="A16" s="1238" t="s">
        <v>224</v>
      </c>
      <c r="B16" s="1238"/>
      <c r="C16" s="1238"/>
      <c r="D16" s="32"/>
      <c r="E16" s="60">
        <v>38246013.372758999</v>
      </c>
      <c r="F16" s="59">
        <v>37379270.592444606</v>
      </c>
      <c r="G16" s="59">
        <v>61975206.608392224</v>
      </c>
      <c r="H16" s="59">
        <v>937969.84337529377</v>
      </c>
      <c r="I16" s="59">
        <v>633062.88120677276</v>
      </c>
      <c r="J16" s="59">
        <v>26166968.740529701</v>
      </c>
      <c r="K16" s="59">
        <v>866742.78031446622</v>
      </c>
      <c r="L16" s="59">
        <v>84814.985839979679</v>
      </c>
      <c r="M16" s="59">
        <v>83116.845700088335</v>
      </c>
      <c r="N16" s="59">
        <v>698810.94877439819</v>
      </c>
    </row>
    <row r="17" spans="1:62" s="444" customFormat="1" ht="13.5" hidden="1" customHeight="1">
      <c r="A17" s="1238" t="s">
        <v>367</v>
      </c>
      <c r="B17" s="1238"/>
      <c r="C17" s="1238"/>
      <c r="D17" s="2"/>
      <c r="E17" s="644">
        <v>40964835.446321748</v>
      </c>
      <c r="F17" s="644">
        <v>40029852.161319748</v>
      </c>
      <c r="G17" s="644">
        <v>65919247.596054628</v>
      </c>
      <c r="H17" s="644">
        <v>448536.17019597779</v>
      </c>
      <c r="I17" s="644">
        <v>1122119.6564317695</v>
      </c>
      <c r="J17" s="644">
        <v>27460051.261362851</v>
      </c>
      <c r="K17" s="644">
        <v>934983.28500213171</v>
      </c>
      <c r="L17" s="644">
        <v>90210.527869670492</v>
      </c>
      <c r="M17" s="644">
        <v>77043.061375499645</v>
      </c>
      <c r="N17" s="644">
        <v>767729.69575696322</v>
      </c>
    </row>
    <row r="18" spans="1:62" s="40" customFormat="1" ht="15" customHeight="1">
      <c r="A18" s="1238" t="s">
        <v>1023</v>
      </c>
      <c r="B18" s="1238"/>
      <c r="C18" s="1238"/>
      <c r="D18" s="32"/>
      <c r="E18" s="676">
        <f>'[1]21'!E18/'[1]1'!$E$19*1000</f>
        <v>43382558.55981715</v>
      </c>
      <c r="F18" s="676">
        <f>'[1]21'!F18/'[1]1'!$E$19*1000</f>
        <v>42313506.035672188</v>
      </c>
      <c r="G18" s="676">
        <f>'[1]21'!G18/'[1]1'!$E$19*1000</f>
        <v>69319831.213183433</v>
      </c>
      <c r="H18" s="676">
        <f>'[1]21'!H18/'[1]1'!$E$19*1000</f>
        <v>612537.07088333368</v>
      </c>
      <c r="I18" s="676">
        <f>'[1]21'!I18/'[1]1'!$E$19*1000</f>
        <v>827645.68785208429</v>
      </c>
      <c r="J18" s="676">
        <f>'[1]21'!J18/'[1]1'!$E$19*1000</f>
        <v>28446507.936246682</v>
      </c>
      <c r="K18" s="676">
        <f>'[1]21'!K18/'[1]1'!$E$19*1000</f>
        <v>1069052.5241449228</v>
      </c>
      <c r="L18" s="676">
        <f>'[1]21'!L18/'[1]1'!$E$19*1000</f>
        <v>78019.972878797911</v>
      </c>
      <c r="M18" s="676">
        <f>'[1]21'!M18/'[1]1'!$E$19*1000</f>
        <v>87987.335787196484</v>
      </c>
      <c r="N18" s="676">
        <f>'[1]21'!N18/'[1]1'!$E$19*1000</f>
        <v>903045.21547892829</v>
      </c>
    </row>
    <row r="19" spans="1:62" s="48" customFormat="1" ht="15" customHeight="1">
      <c r="A19" s="1238" t="s">
        <v>1024</v>
      </c>
      <c r="B19" s="1238"/>
      <c r="C19" s="1238"/>
      <c r="D19" s="716"/>
      <c r="E19" s="676">
        <v>39096934.490936048</v>
      </c>
      <c r="F19" s="676">
        <v>38228265.658148304</v>
      </c>
      <c r="G19" s="676">
        <v>66260238.123602018</v>
      </c>
      <c r="H19" s="676">
        <v>326546.77680169232</v>
      </c>
      <c r="I19" s="676">
        <v>777166.45582599915</v>
      </c>
      <c r="J19" s="676">
        <v>29135685.698081363</v>
      </c>
      <c r="K19" s="676">
        <v>868668.83278770209</v>
      </c>
      <c r="L19" s="676">
        <v>77330.224084241898</v>
      </c>
      <c r="M19" s="676">
        <v>81063.815260754927</v>
      </c>
      <c r="N19" s="676">
        <v>710274.7934427039</v>
      </c>
    </row>
    <row r="20" spans="1:62" s="48" customFormat="1" ht="15" customHeight="1">
      <c r="A20" s="1238" t="s">
        <v>1025</v>
      </c>
      <c r="B20" s="1238"/>
      <c r="C20" s="1238"/>
      <c r="D20" s="716"/>
      <c r="E20" s="676">
        <v>37552211.996995367</v>
      </c>
      <c r="F20" s="676">
        <v>36592047.034871571</v>
      </c>
      <c r="G20" s="676">
        <v>65720360.405909821</v>
      </c>
      <c r="H20" s="676">
        <v>518703.31944806885</v>
      </c>
      <c r="I20" s="676">
        <v>604116.02046766458</v>
      </c>
      <c r="J20" s="676">
        <v>30251132.710953962</v>
      </c>
      <c r="K20" s="676">
        <v>960164.96212380577</v>
      </c>
      <c r="L20" s="676">
        <v>79365.495135278732</v>
      </c>
      <c r="M20" s="676">
        <v>90171.153478515465</v>
      </c>
      <c r="N20" s="676">
        <v>790628.31351001363</v>
      </c>
    </row>
    <row r="21" spans="1:62" s="48" customFormat="1" ht="15" customHeight="1">
      <c r="A21" s="1238" t="s">
        <v>1026</v>
      </c>
      <c r="B21" s="1238"/>
      <c r="C21" s="1238"/>
      <c r="D21" s="716"/>
      <c r="E21" s="676">
        <v>39670326.330035061</v>
      </c>
      <c r="F21" s="676">
        <v>38835906.446937293</v>
      </c>
      <c r="G21" s="676">
        <v>67873117.140379712</v>
      </c>
      <c r="H21" s="676">
        <v>679506.78004701179</v>
      </c>
      <c r="I21" s="676">
        <v>953297.77096545475</v>
      </c>
      <c r="J21" s="676">
        <v>30670015.244454861</v>
      </c>
      <c r="K21" s="676">
        <v>834419.88309775898</v>
      </c>
      <c r="L21" s="676">
        <v>85420.482741866159</v>
      </c>
      <c r="M21" s="676">
        <v>88324.876693380662</v>
      </c>
      <c r="N21" s="676">
        <v>660674.52366251207</v>
      </c>
    </row>
    <row r="22" spans="1:62" s="48" customFormat="1" ht="15" customHeight="1">
      <c r="A22" s="1238" t="s">
        <v>1027</v>
      </c>
      <c r="B22" s="1238"/>
      <c r="C22" s="1238"/>
      <c r="D22" s="716"/>
      <c r="E22" s="676">
        <v>38278493.919796385</v>
      </c>
      <c r="F22" s="676">
        <v>37319589.298189677</v>
      </c>
      <c r="G22" s="676">
        <v>67982631.940358564</v>
      </c>
      <c r="H22" s="676">
        <v>462124.79648287781</v>
      </c>
      <c r="I22" s="676">
        <v>681441.75683798105</v>
      </c>
      <c r="J22" s="676">
        <v>31806609.195489831</v>
      </c>
      <c r="K22" s="676">
        <v>958904.621606634</v>
      </c>
      <c r="L22" s="676">
        <v>82332.207499315438</v>
      </c>
      <c r="M22" s="676">
        <v>84411.154239781245</v>
      </c>
      <c r="N22" s="676">
        <v>792161.25986754021</v>
      </c>
    </row>
    <row r="23" spans="1:62" s="41" customFormat="1" ht="13.7" customHeight="1">
      <c r="A23" s="1045" t="s">
        <v>19</v>
      </c>
      <c r="B23" s="1045"/>
      <c r="C23" s="1045"/>
      <c r="D23" s="2"/>
      <c r="E23" s="501"/>
      <c r="F23" s="502"/>
      <c r="G23" s="502"/>
      <c r="H23" s="502"/>
      <c r="I23" s="502"/>
      <c r="J23" s="502"/>
      <c r="K23" s="502"/>
      <c r="L23" s="502"/>
      <c r="M23" s="502"/>
      <c r="N23" s="502"/>
    </row>
    <row r="24" spans="1:62" s="43" customFormat="1" ht="13.7" customHeight="1">
      <c r="A24" s="102"/>
      <c r="B24" s="42" t="s">
        <v>303</v>
      </c>
      <c r="C24" s="102"/>
      <c r="D24" s="46"/>
      <c r="E24" s="501">
        <v>12199470.297089772</v>
      </c>
      <c r="F24" s="502">
        <v>12115765.168017883</v>
      </c>
      <c r="G24" s="502">
        <v>18399062.307675675</v>
      </c>
      <c r="H24" s="502">
        <v>48049.193422177726</v>
      </c>
      <c r="I24" s="502">
        <v>105861.39413775716</v>
      </c>
      <c r="J24" s="502">
        <v>6437207.7272177441</v>
      </c>
      <c r="K24" s="502">
        <v>83705.129071891657</v>
      </c>
      <c r="L24" s="502">
        <v>13740.583909969364</v>
      </c>
      <c r="M24" s="502">
        <v>14649.950685761165</v>
      </c>
      <c r="N24" s="502">
        <v>55314.594476161124</v>
      </c>
      <c r="O24" s="106"/>
      <c r="P24" s="50"/>
      <c r="Q24" s="50"/>
      <c r="R24" s="50"/>
      <c r="S24" s="50"/>
      <c r="T24" s="50"/>
      <c r="U24" s="50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</row>
    <row r="25" spans="1:62" s="43" customFormat="1" ht="13.7" customHeight="1">
      <c r="A25" s="102"/>
      <c r="B25" s="42" t="s">
        <v>894</v>
      </c>
      <c r="C25" s="102"/>
      <c r="D25" s="46"/>
      <c r="E25" s="501">
        <v>52616780.937549487</v>
      </c>
      <c r="F25" s="502">
        <v>51782275.165881716</v>
      </c>
      <c r="G25" s="502">
        <v>93337715.603766307</v>
      </c>
      <c r="H25" s="502">
        <v>129871.54310950631</v>
      </c>
      <c r="I25" s="502">
        <v>355030.49904089677</v>
      </c>
      <c r="J25" s="502">
        <v>42040342.480035007</v>
      </c>
      <c r="K25" s="502">
        <v>834505.77166778466</v>
      </c>
      <c r="L25" s="502">
        <v>84723.083929643108</v>
      </c>
      <c r="M25" s="502">
        <v>101025.45507305868</v>
      </c>
      <c r="N25" s="502">
        <v>648757.23266508314</v>
      </c>
      <c r="O25" s="102"/>
      <c r="P25" s="220"/>
      <c r="Q25" s="220"/>
      <c r="R25" s="220"/>
      <c r="S25" s="220"/>
      <c r="T25" s="220"/>
      <c r="U25" s="220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</row>
    <row r="26" spans="1:62" s="43" customFormat="1" ht="13.7" customHeight="1">
      <c r="A26" s="102"/>
      <c r="B26" s="42" t="s">
        <v>895</v>
      </c>
      <c r="C26" s="102"/>
      <c r="D26" s="46"/>
      <c r="E26" s="501">
        <v>123030270.5596844</v>
      </c>
      <c r="F26" s="502">
        <v>120763719.42042314</v>
      </c>
      <c r="G26" s="502">
        <v>229064397.18434921</v>
      </c>
      <c r="H26" s="502">
        <v>3210395.2150311759</v>
      </c>
      <c r="I26" s="502">
        <v>634774.88193747902</v>
      </c>
      <c r="J26" s="502">
        <v>112145847.86089475</v>
      </c>
      <c r="K26" s="502">
        <v>2266551.1392613286</v>
      </c>
      <c r="L26" s="502">
        <v>162562.83582989068</v>
      </c>
      <c r="M26" s="502">
        <v>249459.74748464383</v>
      </c>
      <c r="N26" s="502">
        <v>1854528.5559467932</v>
      </c>
      <c r="O26" s="102"/>
      <c r="P26" s="220"/>
      <c r="Q26" s="220"/>
      <c r="R26" s="220"/>
      <c r="S26" s="220"/>
      <c r="T26" s="220"/>
      <c r="U26" s="220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</row>
    <row r="27" spans="1:62" s="43" customFormat="1" ht="13.7" customHeight="1">
      <c r="A27" s="102"/>
      <c r="B27" s="42" t="s">
        <v>896</v>
      </c>
      <c r="C27" s="102"/>
      <c r="D27" s="46"/>
      <c r="E27" s="501">
        <v>300758694.63933593</v>
      </c>
      <c r="F27" s="502">
        <v>296784031.40967059</v>
      </c>
      <c r="G27" s="502">
        <v>603736521.91117096</v>
      </c>
      <c r="H27" s="502">
        <v>0</v>
      </c>
      <c r="I27" s="502">
        <v>3496791.9791011512</v>
      </c>
      <c r="J27" s="502">
        <v>310449282.48060155</v>
      </c>
      <c r="K27" s="502">
        <v>3974663.229665291</v>
      </c>
      <c r="L27" s="502">
        <v>265711.89485179726</v>
      </c>
      <c r="M27" s="502">
        <v>626613.18989675434</v>
      </c>
      <c r="N27" s="502">
        <v>3082338.1449167398</v>
      </c>
      <c r="O27" s="102"/>
      <c r="P27" s="220"/>
      <c r="Q27" s="220"/>
      <c r="R27" s="220"/>
      <c r="S27" s="220"/>
      <c r="T27" s="220"/>
      <c r="U27" s="220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</row>
    <row r="28" spans="1:62" s="43" customFormat="1" ht="13.7" customHeight="1">
      <c r="A28" s="102"/>
      <c r="B28" s="42" t="s">
        <v>897</v>
      </c>
      <c r="C28" s="102"/>
      <c r="D28" s="46"/>
      <c r="E28" s="501">
        <v>951727633.88901627</v>
      </c>
      <c r="F28" s="502">
        <v>905452257.24708927</v>
      </c>
      <c r="G28" s="502">
        <v>1941004946.8607125</v>
      </c>
      <c r="H28" s="502">
        <v>26846148.502312154</v>
      </c>
      <c r="I28" s="502">
        <v>29385331.851365976</v>
      </c>
      <c r="J28" s="502">
        <v>1091784169.9673016</v>
      </c>
      <c r="K28" s="502">
        <v>46275376.641927123</v>
      </c>
      <c r="L28" s="502">
        <v>6351442.4051687382</v>
      </c>
      <c r="M28" s="502">
        <v>2995183.9681545375</v>
      </c>
      <c r="N28" s="502">
        <v>36928750.268603846</v>
      </c>
      <c r="O28" s="102"/>
      <c r="P28" s="220"/>
      <c r="Q28" s="220"/>
      <c r="R28" s="220"/>
      <c r="S28" s="220"/>
      <c r="T28" s="220"/>
      <c r="U28" s="220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1:62" s="43" customFormat="1" ht="13.7" customHeight="1">
      <c r="A29" s="102"/>
      <c r="B29" s="42" t="s">
        <v>308</v>
      </c>
      <c r="C29" s="102"/>
      <c r="D29" s="46"/>
      <c r="E29" s="501">
        <v>4333342284</v>
      </c>
      <c r="F29" s="502">
        <v>4052988740.7894735</v>
      </c>
      <c r="G29" s="502">
        <v>7418381832.8421049</v>
      </c>
      <c r="H29" s="502">
        <v>48452044.368421055</v>
      </c>
      <c r="I29" s="502">
        <v>246060806.94736841</v>
      </c>
      <c r="J29" s="502">
        <v>3659905943.3684211</v>
      </c>
      <c r="K29" s="502">
        <v>280353543.21052629</v>
      </c>
      <c r="L29" s="502">
        <v>11577332.736842105</v>
      </c>
      <c r="M29" s="502">
        <v>16452197.947368421</v>
      </c>
      <c r="N29" s="502">
        <v>252324012.52631578</v>
      </c>
      <c r="O29" s="102"/>
      <c r="P29" s="220"/>
      <c r="Q29" s="220"/>
      <c r="R29" s="220"/>
      <c r="S29" s="220"/>
      <c r="T29" s="220"/>
      <c r="U29" s="220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</row>
    <row r="30" spans="1:62" s="43" customFormat="1" ht="13.7" customHeight="1">
      <c r="A30" s="1045" t="s">
        <v>20</v>
      </c>
      <c r="B30" s="1045"/>
      <c r="C30" s="1045"/>
      <c r="D30" s="2"/>
      <c r="E30" s="501"/>
      <c r="F30" s="502"/>
      <c r="G30" s="502"/>
      <c r="H30" s="502"/>
      <c r="I30" s="502"/>
      <c r="J30" s="502"/>
      <c r="K30" s="502"/>
      <c r="L30" s="502"/>
      <c r="M30" s="502"/>
      <c r="N30" s="502"/>
      <c r="O30" s="102"/>
      <c r="P30" s="220"/>
      <c r="Q30" s="220"/>
      <c r="R30" s="220"/>
      <c r="S30" s="220"/>
      <c r="T30" s="220"/>
      <c r="U30" s="220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</row>
    <row r="31" spans="1:62" s="43" customFormat="1" ht="13.7" customHeight="1">
      <c r="A31" s="102"/>
      <c r="B31" s="62" t="s">
        <v>490</v>
      </c>
      <c r="C31" s="102"/>
      <c r="D31" s="46"/>
      <c r="E31" s="501">
        <v>854192.86024015944</v>
      </c>
      <c r="F31" s="502">
        <v>815271.27676636633</v>
      </c>
      <c r="G31" s="502">
        <v>4970348.7717914693</v>
      </c>
      <c r="H31" s="502">
        <v>914.86095710819745</v>
      </c>
      <c r="I31" s="502">
        <v>27015.771747775241</v>
      </c>
      <c r="J31" s="502">
        <v>4183008.1277299817</v>
      </c>
      <c r="K31" s="502">
        <v>38921.583473793253</v>
      </c>
      <c r="L31" s="502">
        <v>6776.4450107686416</v>
      </c>
      <c r="M31" s="502">
        <v>7271.4330652671497</v>
      </c>
      <c r="N31" s="502">
        <v>24873.705397757476</v>
      </c>
      <c r="O31" s="106"/>
      <c r="P31" s="220"/>
      <c r="Q31" s="220"/>
      <c r="R31" s="220"/>
      <c r="S31" s="220"/>
      <c r="T31" s="220"/>
      <c r="U31" s="220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</row>
    <row r="32" spans="1:62" s="43" customFormat="1" ht="13.7" customHeight="1">
      <c r="A32" s="102"/>
      <c r="B32" s="62" t="s">
        <v>491</v>
      </c>
      <c r="C32" s="102"/>
      <c r="D32" s="46"/>
      <c r="E32" s="501">
        <v>7716457.5634436989</v>
      </c>
      <c r="F32" s="502">
        <v>7658960.0283473535</v>
      </c>
      <c r="G32" s="502">
        <v>11775155.637474427</v>
      </c>
      <c r="H32" s="502">
        <v>0</v>
      </c>
      <c r="I32" s="502">
        <v>91785.806590130291</v>
      </c>
      <c r="J32" s="502">
        <v>4207981.4157171985</v>
      </c>
      <c r="K32" s="502">
        <v>57497.535096344611</v>
      </c>
      <c r="L32" s="502">
        <v>21543.548279794912</v>
      </c>
      <c r="M32" s="502">
        <v>14432.076848681234</v>
      </c>
      <c r="N32" s="502">
        <v>21521.909967868469</v>
      </c>
      <c r="O32" s="102"/>
      <c r="P32" s="220"/>
      <c r="Q32" s="220"/>
      <c r="R32" s="220"/>
      <c r="S32" s="220"/>
      <c r="T32" s="220"/>
      <c r="U32" s="220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</row>
    <row r="33" spans="1:62" s="43" customFormat="1" ht="13.7" customHeight="1">
      <c r="A33" s="42"/>
      <c r="B33" s="62" t="s">
        <v>492</v>
      </c>
      <c r="C33" s="42"/>
      <c r="D33" s="46"/>
      <c r="E33" s="501">
        <v>13997650.390552208</v>
      </c>
      <c r="F33" s="502">
        <v>13879169.698908534</v>
      </c>
      <c r="G33" s="502">
        <v>22281583.266749762</v>
      </c>
      <c r="H33" s="502">
        <v>0</v>
      </c>
      <c r="I33" s="502">
        <v>65772.326959950573</v>
      </c>
      <c r="J33" s="502">
        <v>8468185.8948011827</v>
      </c>
      <c r="K33" s="502">
        <v>118480.6916436765</v>
      </c>
      <c r="L33" s="502">
        <v>9423.7467693032977</v>
      </c>
      <c r="M33" s="502">
        <v>22259.423089024905</v>
      </c>
      <c r="N33" s="502">
        <v>86797.521785348348</v>
      </c>
      <c r="O33" s="102"/>
      <c r="P33" s="220"/>
      <c r="Q33" s="220"/>
      <c r="R33" s="220"/>
      <c r="S33" s="220"/>
      <c r="T33" s="220"/>
      <c r="U33" s="220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</row>
    <row r="34" spans="1:62" s="43" customFormat="1" ht="13.7" customHeight="1">
      <c r="A34" s="42"/>
      <c r="B34" s="62" t="s">
        <v>493</v>
      </c>
      <c r="C34" s="42"/>
      <c r="D34" s="46"/>
      <c r="E34" s="501">
        <v>31795636.377742432</v>
      </c>
      <c r="F34" s="502">
        <v>31492194.063891917</v>
      </c>
      <c r="G34" s="502">
        <v>50059774.008264534</v>
      </c>
      <c r="H34" s="502">
        <v>427307.04216200113</v>
      </c>
      <c r="I34" s="502">
        <v>286085.82117879065</v>
      </c>
      <c r="J34" s="502">
        <v>19280972.807713401</v>
      </c>
      <c r="K34" s="502">
        <v>303442.31385050382</v>
      </c>
      <c r="L34" s="502">
        <v>54837.235090210641</v>
      </c>
      <c r="M34" s="502">
        <v>40207.550909138787</v>
      </c>
      <c r="N34" s="502">
        <v>208397.52785115453</v>
      </c>
      <c r="O34" s="42"/>
      <c r="P34" s="220"/>
      <c r="Q34" s="220"/>
      <c r="R34" s="220"/>
      <c r="S34" s="220"/>
      <c r="T34" s="220"/>
      <c r="U34" s="220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</row>
    <row r="35" spans="1:62" s="43" customFormat="1" ht="13.7" customHeight="1">
      <c r="A35" s="42"/>
      <c r="B35" s="62" t="s">
        <v>494</v>
      </c>
      <c r="C35" s="42"/>
      <c r="D35" s="46"/>
      <c r="E35" s="501">
        <v>70948124.923101604</v>
      </c>
      <c r="F35" s="502">
        <v>69958588.737938106</v>
      </c>
      <c r="G35" s="502">
        <v>132590843.25362082</v>
      </c>
      <c r="H35" s="502">
        <v>173767.12614212112</v>
      </c>
      <c r="I35" s="502">
        <v>552034.92300301138</v>
      </c>
      <c r="J35" s="502">
        <v>63358056.56482783</v>
      </c>
      <c r="K35" s="502">
        <v>989536.1851634325</v>
      </c>
      <c r="L35" s="502">
        <v>138122.57629259382</v>
      </c>
      <c r="M35" s="502">
        <v>131615.05667470279</v>
      </c>
      <c r="N35" s="502">
        <v>719798.55219613609</v>
      </c>
      <c r="O35" s="42"/>
      <c r="P35" s="220"/>
      <c r="Q35" s="220"/>
      <c r="R35" s="220"/>
      <c r="S35" s="220"/>
      <c r="T35" s="220"/>
      <c r="U35" s="220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</row>
    <row r="36" spans="1:62" s="43" customFormat="1" ht="13.7" customHeight="1">
      <c r="A36" s="42"/>
      <c r="B36" s="62" t="s">
        <v>495</v>
      </c>
      <c r="C36" s="42"/>
      <c r="D36" s="46"/>
      <c r="E36" s="501">
        <v>158282911.99187726</v>
      </c>
      <c r="F36" s="502">
        <v>155476132.87743679</v>
      </c>
      <c r="G36" s="502">
        <v>285139866.67801821</v>
      </c>
      <c r="H36" s="502">
        <v>12457.565313562289</v>
      </c>
      <c r="I36" s="502">
        <v>1321440.307152654</v>
      </c>
      <c r="J36" s="502">
        <v>130997631.67304792</v>
      </c>
      <c r="K36" s="502">
        <v>2806779.1144405487</v>
      </c>
      <c r="L36" s="502">
        <v>151163.7902778555</v>
      </c>
      <c r="M36" s="502">
        <v>307384.28710489842</v>
      </c>
      <c r="N36" s="502">
        <v>2348231.0370577956</v>
      </c>
      <c r="O36" s="42"/>
      <c r="P36" s="220"/>
      <c r="Q36" s="220"/>
      <c r="R36" s="220"/>
      <c r="S36" s="220"/>
      <c r="T36" s="220"/>
      <c r="U36" s="220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</row>
    <row r="37" spans="1:62" s="43" customFormat="1" ht="13.7" customHeight="1">
      <c r="A37" s="42"/>
      <c r="B37" s="62" t="s">
        <v>496</v>
      </c>
      <c r="C37" s="42"/>
      <c r="D37" s="46"/>
      <c r="E37" s="501">
        <v>375834962.44244438</v>
      </c>
      <c r="F37" s="502">
        <v>368922312.02895033</v>
      </c>
      <c r="G37" s="502">
        <v>642134184.02848029</v>
      </c>
      <c r="H37" s="502">
        <v>4303731.6669994798</v>
      </c>
      <c r="I37" s="502">
        <v>1941119.1670007792</v>
      </c>
      <c r="J37" s="502">
        <v>279456722.83353013</v>
      </c>
      <c r="K37" s="502">
        <v>6912650.4134940188</v>
      </c>
      <c r="L37" s="502">
        <v>260360.3471398447</v>
      </c>
      <c r="M37" s="502">
        <v>643034.33632236999</v>
      </c>
      <c r="N37" s="502">
        <v>6009255.7300318051</v>
      </c>
      <c r="O37" s="42"/>
      <c r="P37" s="220"/>
      <c r="Q37" s="220"/>
      <c r="R37" s="220"/>
      <c r="S37" s="220"/>
      <c r="T37" s="220"/>
      <c r="U37" s="220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</row>
    <row r="38" spans="1:62" s="43" customFormat="1" ht="13.7" customHeight="1">
      <c r="A38" s="42"/>
      <c r="B38" s="62" t="s">
        <v>497</v>
      </c>
      <c r="C38" s="42"/>
      <c r="D38" s="46"/>
      <c r="E38" s="501">
        <v>677916622.36436093</v>
      </c>
      <c r="F38" s="502">
        <v>659122968.85240555</v>
      </c>
      <c r="G38" s="502">
        <v>1247103877.3865519</v>
      </c>
      <c r="H38" s="502">
        <v>36725451.018841095</v>
      </c>
      <c r="I38" s="502">
        <v>15755299.96447207</v>
      </c>
      <c r="J38" s="502">
        <v>640461659.51745987</v>
      </c>
      <c r="K38" s="502">
        <v>18793653.511955388</v>
      </c>
      <c r="L38" s="502">
        <v>1285044.6091821704</v>
      </c>
      <c r="M38" s="502">
        <v>1560298.4361259697</v>
      </c>
      <c r="N38" s="502">
        <v>15948310.466647247</v>
      </c>
      <c r="O38" s="42"/>
      <c r="P38" s="220"/>
      <c r="Q38" s="220"/>
      <c r="R38" s="220"/>
      <c r="S38" s="220"/>
      <c r="T38" s="220"/>
      <c r="U38" s="220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</row>
    <row r="39" spans="1:62" s="43" customFormat="1" ht="13.7" customHeight="1">
      <c r="A39" s="42"/>
      <c r="B39" s="62" t="s">
        <v>498</v>
      </c>
      <c r="C39" s="42"/>
      <c r="D39" s="46"/>
      <c r="E39" s="501">
        <v>1815209017.0769231</v>
      </c>
      <c r="F39" s="502">
        <v>1746701818.0769231</v>
      </c>
      <c r="G39" s="502">
        <v>3338989421.5897436</v>
      </c>
      <c r="H39" s="502">
        <v>31403022.051282052</v>
      </c>
      <c r="I39" s="502">
        <v>37249867.743589744</v>
      </c>
      <c r="J39" s="502">
        <v>1660940493.3076923</v>
      </c>
      <c r="K39" s="502">
        <v>68507199</v>
      </c>
      <c r="L39" s="502">
        <v>10356724.538461538</v>
      </c>
      <c r="M39" s="502">
        <v>5529439.512820513</v>
      </c>
      <c r="N39" s="502">
        <v>52621034.948717952</v>
      </c>
      <c r="O39" s="42"/>
      <c r="P39" s="220"/>
      <c r="Q39" s="220"/>
      <c r="R39" s="220"/>
      <c r="S39" s="220"/>
      <c r="T39" s="220"/>
      <c r="U39" s="220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</row>
    <row r="40" spans="1:62" s="43" customFormat="1" ht="13.7" customHeight="1">
      <c r="A40" s="42"/>
      <c r="B40" s="62" t="s">
        <v>435</v>
      </c>
      <c r="C40" s="42"/>
      <c r="D40" s="46"/>
      <c r="E40" s="501">
        <v>5354730767.25</v>
      </c>
      <c r="F40" s="502">
        <v>5049572907.125</v>
      </c>
      <c r="G40" s="502">
        <v>8882882602.5</v>
      </c>
      <c r="H40" s="502">
        <v>57536802.6875</v>
      </c>
      <c r="I40" s="502">
        <v>289308080.1875</v>
      </c>
      <c r="J40" s="502">
        <v>4180154578.25</v>
      </c>
      <c r="K40" s="502">
        <v>305157860.125</v>
      </c>
      <c r="L40" s="502">
        <v>13817803.25</v>
      </c>
      <c r="M40" s="502">
        <v>16771922.375</v>
      </c>
      <c r="N40" s="502">
        <v>274568134.5</v>
      </c>
      <c r="O40" s="42"/>
      <c r="P40" s="220"/>
      <c r="Q40" s="220"/>
      <c r="R40" s="220"/>
      <c r="S40" s="220"/>
      <c r="T40" s="220"/>
      <c r="U40" s="220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</row>
    <row r="41" spans="1:62" s="43" customFormat="1" ht="13.7" customHeight="1">
      <c r="A41" s="1045" t="s">
        <v>21</v>
      </c>
      <c r="B41" s="1045"/>
      <c r="C41" s="1045"/>
      <c r="D41" s="46"/>
      <c r="E41" s="501"/>
      <c r="F41" s="502"/>
      <c r="G41" s="502"/>
      <c r="H41" s="502"/>
      <c r="I41" s="502"/>
      <c r="J41" s="502"/>
      <c r="K41" s="502"/>
      <c r="L41" s="502"/>
      <c r="M41" s="502"/>
      <c r="N41" s="502"/>
      <c r="O41" s="42"/>
      <c r="P41" s="220"/>
      <c r="Q41" s="220"/>
      <c r="R41" s="220"/>
      <c r="S41" s="220"/>
      <c r="T41" s="220"/>
      <c r="U41" s="220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</row>
    <row r="42" spans="1:62" s="43" customFormat="1" ht="13.7" customHeight="1">
      <c r="A42" s="42"/>
      <c r="B42" s="62" t="s">
        <v>490</v>
      </c>
      <c r="C42" s="42"/>
      <c r="D42" s="46"/>
      <c r="E42" s="501">
        <v>2298862.6878863927</v>
      </c>
      <c r="F42" s="502">
        <v>2227742.7526468621</v>
      </c>
      <c r="G42" s="502">
        <v>4098816.6362159727</v>
      </c>
      <c r="H42" s="502">
        <v>12811.016524342782</v>
      </c>
      <c r="I42" s="502">
        <v>22195.280260897242</v>
      </c>
      <c r="J42" s="502">
        <v>1906080.1803543463</v>
      </c>
      <c r="K42" s="502">
        <v>71119.935239530168</v>
      </c>
      <c r="L42" s="502">
        <v>15557.853474356576</v>
      </c>
      <c r="M42" s="502">
        <v>4343.8767615214365</v>
      </c>
      <c r="N42" s="502">
        <v>51218.205003652176</v>
      </c>
      <c r="O42" s="106"/>
      <c r="P42" s="220"/>
      <c r="Q42" s="220"/>
      <c r="R42" s="220"/>
      <c r="S42" s="220"/>
      <c r="T42" s="220"/>
      <c r="U42" s="220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</row>
    <row r="43" spans="1:62" s="43" customFormat="1" ht="13.7" customHeight="1">
      <c r="A43" s="42"/>
      <c r="B43" s="62" t="s">
        <v>491</v>
      </c>
      <c r="C43" s="42"/>
      <c r="D43" s="46"/>
      <c r="E43" s="501">
        <v>8531215.1637387965</v>
      </c>
      <c r="F43" s="502">
        <v>8393470.0878507458</v>
      </c>
      <c r="G43" s="502">
        <v>12977781.929154433</v>
      </c>
      <c r="H43" s="502">
        <v>0</v>
      </c>
      <c r="I43" s="502">
        <v>84138.865104581215</v>
      </c>
      <c r="J43" s="502">
        <v>4668450.7064082613</v>
      </c>
      <c r="K43" s="502">
        <v>137745.07588804874</v>
      </c>
      <c r="L43" s="502">
        <v>34877.862654352517</v>
      </c>
      <c r="M43" s="502">
        <v>23375.401227814054</v>
      </c>
      <c r="N43" s="502">
        <v>79491.812005882166</v>
      </c>
      <c r="O43" s="42"/>
      <c r="P43" s="220"/>
      <c r="Q43" s="220"/>
      <c r="R43" s="220"/>
      <c r="S43" s="220"/>
      <c r="T43" s="220"/>
      <c r="U43" s="220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</row>
    <row r="44" spans="1:62" s="43" customFormat="1" ht="13.7" customHeight="1">
      <c r="A44" s="42"/>
      <c r="B44" s="62" t="s">
        <v>492</v>
      </c>
      <c r="C44" s="42"/>
      <c r="D44" s="46"/>
      <c r="E44" s="501">
        <v>14636195.709546871</v>
      </c>
      <c r="F44" s="502">
        <v>14356933.752600877</v>
      </c>
      <c r="G44" s="502">
        <v>23611835.572767284</v>
      </c>
      <c r="H44" s="502">
        <v>143445.73089528881</v>
      </c>
      <c r="I44" s="502">
        <v>72510.44231084724</v>
      </c>
      <c r="J44" s="502">
        <v>9470857.9933725446</v>
      </c>
      <c r="K44" s="502">
        <v>279261.95694598759</v>
      </c>
      <c r="L44" s="502">
        <v>17594.029491163543</v>
      </c>
      <c r="M44" s="502">
        <v>14316.749436820948</v>
      </c>
      <c r="N44" s="502">
        <v>247351.17801800335</v>
      </c>
      <c r="O44" s="42"/>
      <c r="P44" s="220"/>
      <c r="Q44" s="220"/>
      <c r="R44" s="220"/>
      <c r="S44" s="220"/>
      <c r="T44" s="220"/>
      <c r="U44" s="220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</row>
    <row r="45" spans="1:62" s="43" customFormat="1" ht="13.7" customHeight="1">
      <c r="A45" s="102"/>
      <c r="B45" s="62" t="s">
        <v>493</v>
      </c>
      <c r="C45" s="102"/>
      <c r="D45" s="46"/>
      <c r="E45" s="501">
        <v>31540591.032321516</v>
      </c>
      <c r="F45" s="502">
        <v>31254726.667332839</v>
      </c>
      <c r="G45" s="502">
        <v>52320009.797323287</v>
      </c>
      <c r="H45" s="502">
        <v>280582.29491683748</v>
      </c>
      <c r="I45" s="502">
        <v>351288.77042631235</v>
      </c>
      <c r="J45" s="502">
        <v>21697154.195333567</v>
      </c>
      <c r="K45" s="502">
        <v>285864.36498863588</v>
      </c>
      <c r="L45" s="502">
        <v>45196.414773624456</v>
      </c>
      <c r="M45" s="502">
        <v>59846.956308236287</v>
      </c>
      <c r="N45" s="502">
        <v>180820.99390677529</v>
      </c>
      <c r="O45" s="42"/>
      <c r="P45" s="220"/>
      <c r="Q45" s="220"/>
      <c r="R45" s="220"/>
      <c r="S45" s="220"/>
      <c r="T45" s="220"/>
      <c r="U45" s="220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</row>
    <row r="46" spans="1:62" s="43" customFormat="1" ht="13.7" customHeight="1">
      <c r="A46" s="102"/>
      <c r="B46" s="62" t="s">
        <v>494</v>
      </c>
      <c r="C46" s="102"/>
      <c r="D46" s="46"/>
      <c r="E46" s="501">
        <v>72006643.282176018</v>
      </c>
      <c r="F46" s="502">
        <v>71062385.056460366</v>
      </c>
      <c r="G46" s="502">
        <v>128085233.89014724</v>
      </c>
      <c r="H46" s="502">
        <v>30399.112232013922</v>
      </c>
      <c r="I46" s="502">
        <v>447743.9658920191</v>
      </c>
      <c r="J46" s="502">
        <v>57500991.911810927</v>
      </c>
      <c r="K46" s="502">
        <v>944258.22571563453</v>
      </c>
      <c r="L46" s="502">
        <v>64269.242866165565</v>
      </c>
      <c r="M46" s="502">
        <v>108946.07789242981</v>
      </c>
      <c r="N46" s="502">
        <v>771042.90495703963</v>
      </c>
      <c r="O46" s="102"/>
      <c r="P46" s="220"/>
      <c r="Q46" s="220"/>
      <c r="R46" s="220"/>
      <c r="S46" s="220"/>
      <c r="T46" s="220"/>
      <c r="U46" s="220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</row>
    <row r="47" spans="1:62" s="43" customFormat="1" ht="13.7" customHeight="1">
      <c r="A47" s="102"/>
      <c r="B47" s="62" t="s">
        <v>495</v>
      </c>
      <c r="C47" s="102"/>
      <c r="D47" s="46"/>
      <c r="E47" s="501">
        <v>152462003.91244715</v>
      </c>
      <c r="F47" s="502">
        <v>149816069.98529631</v>
      </c>
      <c r="G47" s="502">
        <v>282757625.97150874</v>
      </c>
      <c r="H47" s="502">
        <v>115756.16471643934</v>
      </c>
      <c r="I47" s="502">
        <v>1430379.7645269281</v>
      </c>
      <c r="J47" s="502">
        <v>134487691.91545588</v>
      </c>
      <c r="K47" s="502">
        <v>2645933.9271509009</v>
      </c>
      <c r="L47" s="502">
        <v>130892.29361100252</v>
      </c>
      <c r="M47" s="502">
        <v>327129.4752686916</v>
      </c>
      <c r="N47" s="502">
        <v>2187912.1582712065</v>
      </c>
      <c r="O47" s="102"/>
      <c r="P47" s="220"/>
      <c r="Q47" s="220"/>
      <c r="R47" s="220"/>
      <c r="S47" s="220"/>
      <c r="T47" s="220"/>
      <c r="U47" s="220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</row>
    <row r="48" spans="1:62" s="43" customFormat="1" ht="13.7" customHeight="1">
      <c r="A48" s="102"/>
      <c r="B48" s="62" t="s">
        <v>496</v>
      </c>
      <c r="C48" s="102"/>
      <c r="D48" s="46"/>
      <c r="E48" s="501">
        <v>351878844.02049792</v>
      </c>
      <c r="F48" s="502">
        <v>347102052.75581688</v>
      </c>
      <c r="G48" s="502">
        <v>631830743.5348258</v>
      </c>
      <c r="H48" s="502">
        <v>4917135.4967741184</v>
      </c>
      <c r="I48" s="502">
        <v>1337222.8034568266</v>
      </c>
      <c r="J48" s="502">
        <v>290983049.07923996</v>
      </c>
      <c r="K48" s="502">
        <v>4776791.2646809584</v>
      </c>
      <c r="L48" s="502">
        <v>331553.87570443109</v>
      </c>
      <c r="M48" s="502">
        <v>572551.95373190951</v>
      </c>
      <c r="N48" s="502">
        <v>3872685.435244618</v>
      </c>
      <c r="O48" s="102"/>
      <c r="P48" s="220"/>
      <c r="Q48" s="220"/>
      <c r="R48" s="220"/>
      <c r="S48" s="220"/>
      <c r="T48" s="220"/>
      <c r="U48" s="220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</row>
    <row r="49" spans="1:62" s="43" customFormat="1" ht="13.7" customHeight="1">
      <c r="A49" s="102"/>
      <c r="B49" s="62" t="s">
        <v>497</v>
      </c>
      <c r="C49" s="102"/>
      <c r="D49" s="46"/>
      <c r="E49" s="501">
        <v>614771952.35819542</v>
      </c>
      <c r="F49" s="502">
        <v>592681153.08818555</v>
      </c>
      <c r="G49" s="502">
        <v>1197320848.0088439</v>
      </c>
      <c r="H49" s="502">
        <v>28800103.020736445</v>
      </c>
      <c r="I49" s="502">
        <v>12968028.683595648</v>
      </c>
      <c r="J49" s="502">
        <v>646407826.62499094</v>
      </c>
      <c r="K49" s="502">
        <v>22090799.270010065</v>
      </c>
      <c r="L49" s="502">
        <v>5422893.4067047462</v>
      </c>
      <c r="M49" s="502">
        <v>1507677.1000774659</v>
      </c>
      <c r="N49" s="502">
        <v>15160228.76322785</v>
      </c>
      <c r="O49" s="102"/>
      <c r="P49" s="220"/>
      <c r="Q49" s="220"/>
      <c r="R49" s="220"/>
      <c r="S49" s="220"/>
      <c r="T49" s="220"/>
      <c r="U49" s="220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</row>
    <row r="50" spans="1:62" s="43" customFormat="1" ht="13.7" customHeight="1">
      <c r="A50" s="102"/>
      <c r="B50" s="62" t="s">
        <v>498</v>
      </c>
      <c r="C50" s="102"/>
      <c r="D50" s="46"/>
      <c r="E50" s="501">
        <v>1698700272.2222223</v>
      </c>
      <c r="F50" s="502">
        <v>1652950819.4000001</v>
      </c>
      <c r="G50" s="502">
        <v>3240611520.4000001</v>
      </c>
      <c r="H50" s="502">
        <v>36061728.355555557</v>
      </c>
      <c r="I50" s="502">
        <v>15304121.4</v>
      </c>
      <c r="J50" s="502">
        <v>1639026550.7555556</v>
      </c>
      <c r="K50" s="502">
        <v>45749452.822222225</v>
      </c>
      <c r="L50" s="502">
        <v>1212311.0666666667</v>
      </c>
      <c r="M50" s="502">
        <v>4295507.8222222226</v>
      </c>
      <c r="N50" s="502">
        <v>40241633.93333333</v>
      </c>
      <c r="O50" s="102"/>
      <c r="P50" s="220"/>
      <c r="Q50" s="220"/>
      <c r="R50" s="220"/>
      <c r="S50" s="220"/>
      <c r="T50" s="220"/>
      <c r="U50" s="220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</row>
    <row r="51" spans="1:62" s="43" customFormat="1" ht="13.7" customHeight="1">
      <c r="A51" s="102"/>
      <c r="B51" s="62" t="s">
        <v>435</v>
      </c>
      <c r="C51" s="102"/>
      <c r="D51" s="46"/>
      <c r="E51" s="501">
        <v>5330206851.5333338</v>
      </c>
      <c r="F51" s="502">
        <v>5001416195.1999998</v>
      </c>
      <c r="G51" s="502">
        <v>8792405916.4666672</v>
      </c>
      <c r="H51" s="502">
        <v>61372589.533333331</v>
      </c>
      <c r="I51" s="502">
        <v>369018753.46666664</v>
      </c>
      <c r="J51" s="502">
        <v>4221381064.2666669</v>
      </c>
      <c r="K51" s="502">
        <v>328790656.33333331</v>
      </c>
      <c r="L51" s="502">
        <v>14297521.4</v>
      </c>
      <c r="M51" s="502">
        <v>19215926.466666665</v>
      </c>
      <c r="N51" s="502">
        <v>295277208.46666664</v>
      </c>
      <c r="O51" s="102"/>
      <c r="P51" s="220"/>
      <c r="Q51" s="220"/>
      <c r="R51" s="220"/>
      <c r="S51" s="220"/>
      <c r="T51" s="220"/>
      <c r="U51" s="220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</row>
    <row r="52" spans="1:62" s="43" customFormat="1" ht="13.7" customHeight="1">
      <c r="A52" s="1045" t="s">
        <v>22</v>
      </c>
      <c r="B52" s="1045"/>
      <c r="C52" s="1045"/>
      <c r="D52" s="2"/>
      <c r="E52" s="501"/>
      <c r="F52" s="502"/>
      <c r="G52" s="502"/>
      <c r="H52" s="502"/>
      <c r="I52" s="502"/>
      <c r="J52" s="502"/>
      <c r="K52" s="502"/>
      <c r="L52" s="502"/>
      <c r="M52" s="502"/>
      <c r="N52" s="502"/>
      <c r="O52" s="102"/>
      <c r="P52" s="220"/>
      <c r="Q52" s="220"/>
      <c r="R52" s="220"/>
      <c r="S52" s="220"/>
      <c r="T52" s="220"/>
      <c r="U52" s="220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</row>
    <row r="53" spans="1:62" s="43" customFormat="1" ht="13.7" customHeight="1">
      <c r="A53" s="44"/>
      <c r="B53" s="62" t="s">
        <v>490</v>
      </c>
      <c r="C53" s="44"/>
      <c r="D53" s="231"/>
      <c r="E53" s="501">
        <v>4151843.2118694992</v>
      </c>
      <c r="F53" s="502">
        <v>4135655.5416779532</v>
      </c>
      <c r="G53" s="502">
        <v>4738986.7874461403</v>
      </c>
      <c r="H53" s="502">
        <v>0</v>
      </c>
      <c r="I53" s="502">
        <v>51835.025267773686</v>
      </c>
      <c r="J53" s="502">
        <v>655166.27103595831</v>
      </c>
      <c r="K53" s="502">
        <v>16187.670191548243</v>
      </c>
      <c r="L53" s="502">
        <v>13248.510495438864</v>
      </c>
      <c r="M53" s="502">
        <v>2146.7710630469269</v>
      </c>
      <c r="N53" s="502">
        <v>792.38863306245878</v>
      </c>
      <c r="O53" s="106"/>
      <c r="P53" s="220"/>
      <c r="Q53" s="220"/>
      <c r="R53" s="220"/>
      <c r="S53" s="220"/>
      <c r="T53" s="220"/>
      <c r="U53" s="220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</row>
    <row r="54" spans="1:62" s="43" customFormat="1" ht="13.7" customHeight="1">
      <c r="A54" s="6"/>
      <c r="B54" s="62" t="s">
        <v>491</v>
      </c>
      <c r="C54" s="6"/>
      <c r="D54" s="2"/>
      <c r="E54" s="501">
        <v>7717566.0426491406</v>
      </c>
      <c r="F54" s="502">
        <v>7689469.6719645495</v>
      </c>
      <c r="G54" s="502">
        <v>9365100.5404786095</v>
      </c>
      <c r="H54" s="502">
        <v>2633.0661506063848</v>
      </c>
      <c r="I54" s="502">
        <v>4262.3121268327195</v>
      </c>
      <c r="J54" s="502">
        <v>1682526.246791499</v>
      </c>
      <c r="K54" s="502">
        <v>28096.370684591639</v>
      </c>
      <c r="L54" s="502">
        <v>6155.4625301239266</v>
      </c>
      <c r="M54" s="502">
        <v>2829.3280090972548</v>
      </c>
      <c r="N54" s="502">
        <v>19111.580145370455</v>
      </c>
      <c r="P54" s="220"/>
      <c r="Q54" s="220"/>
      <c r="R54" s="220"/>
      <c r="S54" s="220"/>
      <c r="T54" s="220"/>
      <c r="U54" s="220"/>
    </row>
    <row r="55" spans="1:62" s="43" customFormat="1" ht="13.7" customHeight="1">
      <c r="A55" s="102"/>
      <c r="B55" s="62" t="s">
        <v>492</v>
      </c>
      <c r="C55" s="102"/>
      <c r="D55" s="46"/>
      <c r="E55" s="501">
        <v>11392944.262982445</v>
      </c>
      <c r="F55" s="502">
        <v>11373228.706068439</v>
      </c>
      <c r="G55" s="502">
        <v>14446584.264179921</v>
      </c>
      <c r="H55" s="502">
        <v>171677.17452107224</v>
      </c>
      <c r="I55" s="502">
        <v>77875.828693684336</v>
      </c>
      <c r="J55" s="502">
        <v>3322908.5613262411</v>
      </c>
      <c r="K55" s="502">
        <v>19715.556914015167</v>
      </c>
      <c r="L55" s="502">
        <v>1556.6254158968054</v>
      </c>
      <c r="M55" s="502">
        <v>7668.445963346192</v>
      </c>
      <c r="N55" s="502">
        <v>10490.485534772164</v>
      </c>
      <c r="O55" s="6"/>
      <c r="P55" s="220"/>
      <c r="Q55" s="220"/>
      <c r="R55" s="220"/>
      <c r="S55" s="220"/>
      <c r="T55" s="220"/>
      <c r="U55" s="220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</row>
    <row r="56" spans="1:62" s="43" customFormat="1" ht="13.7" customHeight="1">
      <c r="A56" s="102"/>
      <c r="B56" s="62" t="s">
        <v>493</v>
      </c>
      <c r="C56" s="102"/>
      <c r="D56" s="46"/>
      <c r="E56" s="501">
        <v>22114171.528385364</v>
      </c>
      <c r="F56" s="502">
        <v>22033576.259509508</v>
      </c>
      <c r="G56" s="502">
        <v>31933722.261204869</v>
      </c>
      <c r="H56" s="502">
        <v>70485.914852788919</v>
      </c>
      <c r="I56" s="502">
        <v>128145.91701448268</v>
      </c>
      <c r="J56" s="502">
        <v>10098777.83356264</v>
      </c>
      <c r="K56" s="502">
        <v>80595.268875868845</v>
      </c>
      <c r="L56" s="502">
        <v>3885.4703959968447</v>
      </c>
      <c r="M56" s="502">
        <v>20628.836483224415</v>
      </c>
      <c r="N56" s="502">
        <v>56080.961996647588</v>
      </c>
      <c r="O56" s="102"/>
      <c r="P56" s="220"/>
      <c r="Q56" s="220"/>
      <c r="R56" s="220"/>
      <c r="S56" s="220"/>
      <c r="T56" s="220"/>
      <c r="U56" s="220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</row>
    <row r="57" spans="1:62" s="43" customFormat="1" ht="13.7" customHeight="1">
      <c r="A57" s="102"/>
      <c r="B57" s="62" t="s">
        <v>494</v>
      </c>
      <c r="C57" s="102"/>
      <c r="D57" s="46"/>
      <c r="E57" s="501">
        <v>36867493.270935513</v>
      </c>
      <c r="F57" s="502">
        <v>36560697.035476409</v>
      </c>
      <c r="G57" s="502">
        <v>55449069.256940231</v>
      </c>
      <c r="H57" s="502">
        <v>301981.59085300931</v>
      </c>
      <c r="I57" s="502">
        <v>324589.72603414743</v>
      </c>
      <c r="J57" s="502">
        <v>19514943.538351037</v>
      </c>
      <c r="K57" s="502">
        <v>306796.23545915115</v>
      </c>
      <c r="L57" s="502">
        <v>44935.024486658695</v>
      </c>
      <c r="M57" s="502">
        <v>43820.219084447323</v>
      </c>
      <c r="N57" s="502">
        <v>218040.99188804545</v>
      </c>
      <c r="O57" s="102"/>
      <c r="P57" s="220"/>
      <c r="Q57" s="220"/>
      <c r="R57" s="220"/>
      <c r="S57" s="220"/>
      <c r="T57" s="220"/>
      <c r="U57" s="220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</row>
    <row r="58" spans="1:62" s="43" customFormat="1" ht="13.7" customHeight="1">
      <c r="A58" s="102"/>
      <c r="B58" s="62" t="s">
        <v>495</v>
      </c>
      <c r="C58" s="102"/>
      <c r="D58" s="46"/>
      <c r="E58" s="501">
        <v>73755459.849015966</v>
      </c>
      <c r="F58" s="502">
        <v>72882313.562140658</v>
      </c>
      <c r="G58" s="502">
        <v>120220329.38789676</v>
      </c>
      <c r="H58" s="502">
        <v>212975.11499128069</v>
      </c>
      <c r="I58" s="502">
        <v>670239.93686529098</v>
      </c>
      <c r="J58" s="502">
        <v>48221230.877612665</v>
      </c>
      <c r="K58" s="502">
        <v>873146.28687537729</v>
      </c>
      <c r="L58" s="502">
        <v>108120.26134732617</v>
      </c>
      <c r="M58" s="502">
        <v>129669.41341057901</v>
      </c>
      <c r="N58" s="502">
        <v>635356.61211747269</v>
      </c>
      <c r="O58" s="102"/>
      <c r="P58" s="220"/>
      <c r="Q58" s="220"/>
      <c r="R58" s="220"/>
      <c r="S58" s="220"/>
      <c r="T58" s="220"/>
      <c r="U58" s="220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</row>
    <row r="59" spans="1:62" s="43" customFormat="1" ht="13.7" customHeight="1">
      <c r="A59" s="102"/>
      <c r="B59" s="62" t="s">
        <v>496</v>
      </c>
      <c r="C59" s="102"/>
      <c r="D59" s="46"/>
      <c r="E59" s="501">
        <v>118313201.75435226</v>
      </c>
      <c r="F59" s="502">
        <v>116387629.72001296</v>
      </c>
      <c r="G59" s="502">
        <v>238667823.49814799</v>
      </c>
      <c r="H59" s="502">
        <v>0</v>
      </c>
      <c r="I59" s="502">
        <v>340974.83700298716</v>
      </c>
      <c r="J59" s="502">
        <v>122621168.61513801</v>
      </c>
      <c r="K59" s="502">
        <v>1925572.0343392368</v>
      </c>
      <c r="L59" s="502">
        <v>173088.90495017319</v>
      </c>
      <c r="M59" s="502">
        <v>223619.96112787077</v>
      </c>
      <c r="N59" s="502">
        <v>1528863.168261193</v>
      </c>
      <c r="O59" s="102"/>
      <c r="P59" s="220"/>
      <c r="Q59" s="220"/>
      <c r="R59" s="220"/>
      <c r="S59" s="220"/>
      <c r="T59" s="220"/>
      <c r="U59" s="220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</row>
    <row r="60" spans="1:62" s="43" customFormat="1" ht="13.7" customHeight="1">
      <c r="A60" s="102"/>
      <c r="B60" s="62" t="s">
        <v>497</v>
      </c>
      <c r="C60" s="102"/>
      <c r="D60" s="46"/>
      <c r="E60" s="501">
        <v>198454304.54362285</v>
      </c>
      <c r="F60" s="502">
        <v>194939172.46575931</v>
      </c>
      <c r="G60" s="502">
        <v>406974860.81993133</v>
      </c>
      <c r="H60" s="502">
        <v>735384.38645891077</v>
      </c>
      <c r="I60" s="502">
        <v>3096729.0909677986</v>
      </c>
      <c r="J60" s="502">
        <v>215867801.83159882</v>
      </c>
      <c r="K60" s="502">
        <v>3515132.0778633859</v>
      </c>
      <c r="L60" s="502">
        <v>273112.99506921537</v>
      </c>
      <c r="M60" s="502">
        <v>299071.11075105536</v>
      </c>
      <c r="N60" s="502">
        <v>2942947.9720431156</v>
      </c>
      <c r="O60" s="102"/>
      <c r="P60" s="220"/>
      <c r="Q60" s="220"/>
      <c r="R60" s="220"/>
      <c r="S60" s="220"/>
      <c r="T60" s="220"/>
      <c r="U60" s="220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</row>
    <row r="61" spans="1:62" s="43" customFormat="1" ht="13.7" customHeight="1">
      <c r="A61" s="102"/>
      <c r="B61" s="62" t="s">
        <v>498</v>
      </c>
      <c r="C61" s="102"/>
      <c r="D61" s="46"/>
      <c r="E61" s="501">
        <v>335492643.99205232</v>
      </c>
      <c r="F61" s="502">
        <v>323905653.59957969</v>
      </c>
      <c r="G61" s="502">
        <v>736315952.18865478</v>
      </c>
      <c r="H61" s="502">
        <v>12611641.519524612</v>
      </c>
      <c r="I61" s="502">
        <v>5292242.1559810843</v>
      </c>
      <c r="J61" s="502">
        <v>430314182.26458091</v>
      </c>
      <c r="K61" s="502">
        <v>11586990.392472658</v>
      </c>
      <c r="L61" s="502">
        <v>455003.44394852582</v>
      </c>
      <c r="M61" s="502">
        <v>1199301.5682010748</v>
      </c>
      <c r="N61" s="502">
        <v>9932685.380323058</v>
      </c>
      <c r="O61" s="102"/>
      <c r="P61" s="220"/>
      <c r="Q61" s="220"/>
      <c r="R61" s="220"/>
      <c r="S61" s="220"/>
      <c r="T61" s="220"/>
      <c r="U61" s="220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</row>
    <row r="62" spans="1:62" s="44" customFormat="1" ht="13.7" customHeight="1" thickBot="1">
      <c r="A62" s="104"/>
      <c r="B62" s="63" t="s">
        <v>435</v>
      </c>
      <c r="C62" s="104"/>
      <c r="D62" s="232"/>
      <c r="E62" s="503">
        <v>1692045970.1034937</v>
      </c>
      <c r="F62" s="504">
        <v>1605386730.9226329</v>
      </c>
      <c r="G62" s="504">
        <v>3262158625.6728106</v>
      </c>
      <c r="H62" s="504">
        <v>29859157.985822786</v>
      </c>
      <c r="I62" s="504">
        <v>62838892.061772153</v>
      </c>
      <c r="J62" s="504">
        <v>1749469944.7977719</v>
      </c>
      <c r="K62" s="504">
        <v>86659239.180860758</v>
      </c>
      <c r="L62" s="504">
        <v>7389620.3677974688</v>
      </c>
      <c r="M62" s="504">
        <v>5836758.0453670882</v>
      </c>
      <c r="N62" s="504">
        <v>73432860.767696217</v>
      </c>
      <c r="O62" s="102"/>
      <c r="P62" s="220"/>
      <c r="Q62" s="220"/>
      <c r="R62" s="220"/>
      <c r="S62" s="220"/>
      <c r="T62" s="220"/>
      <c r="U62" s="220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</row>
    <row r="63" spans="1:62" ht="13.7" customHeight="1"/>
  </sheetData>
  <mergeCells count="33">
    <mergeCell ref="F3:J3"/>
    <mergeCell ref="G4:G5"/>
    <mergeCell ref="E3:E5"/>
    <mergeCell ref="A19:C19"/>
    <mergeCell ref="J4:J5"/>
    <mergeCell ref="A13:C13"/>
    <mergeCell ref="A3:C5"/>
    <mergeCell ref="A7:C7"/>
    <mergeCell ref="A14:C14"/>
    <mergeCell ref="A12:C12"/>
    <mergeCell ref="A8:C8"/>
    <mergeCell ref="A11:C11"/>
    <mergeCell ref="A9:C9"/>
    <mergeCell ref="A10:C10"/>
    <mergeCell ref="A52:C52"/>
    <mergeCell ref="A15:C15"/>
    <mergeCell ref="A16:C16"/>
    <mergeCell ref="A23:C23"/>
    <mergeCell ref="A17:C17"/>
    <mergeCell ref="A41:C41"/>
    <mergeCell ref="A20:C20"/>
    <mergeCell ref="A18:C18"/>
    <mergeCell ref="A30:C30"/>
    <mergeCell ref="A21:C21"/>
    <mergeCell ref="A22:C22"/>
    <mergeCell ref="N4:N5"/>
    <mergeCell ref="K4:K5"/>
    <mergeCell ref="A6:C6"/>
    <mergeCell ref="H4:H5"/>
    <mergeCell ref="I4:I5"/>
    <mergeCell ref="M4:M5"/>
    <mergeCell ref="F4:F5"/>
    <mergeCell ref="L4:L5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fitToWidth="2" fitToHeight="2" pageOrder="overThenDown" orientation="portrait" r:id="rId1"/>
  <headerFooter alignWithMargins="0">
    <oddFooter>&amp;C&amp;P</oddFooter>
  </headerFooter>
  <colBreaks count="1" manualBreakCount="1">
    <brk id="8" max="57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R75"/>
  <sheetViews>
    <sheetView view="pageBreakPreview" topLeftCell="A18" zoomScaleNormal="50" workbookViewId="0">
      <selection activeCell="A33" sqref="A33:C33"/>
    </sheetView>
  </sheetViews>
  <sheetFormatPr defaultRowHeight="15.75"/>
  <cols>
    <col min="1" max="1" width="2.28515625" style="37" customWidth="1"/>
    <col min="2" max="2" width="15.7109375" style="37" customWidth="1"/>
    <col min="3" max="3" width="2.28515625" style="37" customWidth="1"/>
    <col min="4" max="4" width="1.7109375" style="38" customWidth="1"/>
    <col min="5" max="5" width="18.5703125" style="48" customWidth="1"/>
    <col min="6" max="6" width="3.28515625" style="48" customWidth="1"/>
    <col min="7" max="7" width="18.5703125" style="48" customWidth="1"/>
    <col min="8" max="8" width="4.28515625" style="48" customWidth="1"/>
    <col min="9" max="9" width="18.5703125" style="48" customWidth="1"/>
    <col min="10" max="10" width="4.28515625" style="48" customWidth="1"/>
    <col min="11" max="11" width="22.140625" style="48" customWidth="1"/>
    <col min="12" max="12" width="9.85546875" style="48" customWidth="1"/>
    <col min="13" max="16384" width="9.140625" style="48"/>
  </cols>
  <sheetData>
    <row r="1" spans="1:18" s="24" customFormat="1" ht="35.1" customHeight="1">
      <c r="A1" s="1273" t="s">
        <v>612</v>
      </c>
      <c r="B1" s="1273"/>
      <c r="C1" s="1273"/>
      <c r="D1" s="1273"/>
      <c r="E1" s="1273"/>
      <c r="F1" s="1273"/>
      <c r="G1" s="1273"/>
      <c r="H1" s="1273"/>
      <c r="I1" s="1273"/>
      <c r="J1" s="1273"/>
    </row>
    <row r="2" spans="1:18" ht="12.95" customHeight="1" thickBot="1">
      <c r="A2" s="48"/>
      <c r="B2" s="26"/>
      <c r="C2" s="652"/>
      <c r="D2" s="672"/>
      <c r="E2" s="51"/>
      <c r="F2" s="51"/>
      <c r="G2" s="51"/>
      <c r="H2" s="51"/>
      <c r="I2" s="51"/>
      <c r="J2" s="651" t="s">
        <v>68</v>
      </c>
      <c r="L2" s="49"/>
    </row>
    <row r="3" spans="1:18" ht="15" customHeight="1">
      <c r="A3" s="1242" t="s">
        <v>25</v>
      </c>
      <c r="B3" s="1242"/>
      <c r="C3" s="1242"/>
      <c r="D3" s="722"/>
      <c r="E3" s="1084" t="s">
        <v>80</v>
      </c>
      <c r="F3" s="1085"/>
      <c r="G3" s="1084" t="s">
        <v>962</v>
      </c>
      <c r="H3" s="1085"/>
      <c r="I3" s="1084" t="s">
        <v>211</v>
      </c>
      <c r="J3" s="1090"/>
      <c r="R3" s="675"/>
    </row>
    <row r="4" spans="1:18" ht="15" customHeight="1">
      <c r="A4" s="1243"/>
      <c r="B4" s="1243"/>
      <c r="C4" s="1243"/>
      <c r="D4" s="723"/>
      <c r="E4" s="1086"/>
      <c r="F4" s="1087"/>
      <c r="G4" s="1086"/>
      <c r="H4" s="1087"/>
      <c r="I4" s="1086"/>
      <c r="J4" s="1091"/>
    </row>
    <row r="5" spans="1:18" ht="48.75" customHeight="1">
      <c r="A5" s="1244"/>
      <c r="B5" s="1244"/>
      <c r="C5" s="1244"/>
      <c r="D5" s="724"/>
      <c r="E5" s="1088"/>
      <c r="F5" s="1089"/>
      <c r="G5" s="1088"/>
      <c r="H5" s="1089"/>
      <c r="I5" s="1088"/>
      <c r="J5" s="1092"/>
    </row>
    <row r="6" spans="1:18" s="33" customFormat="1" ht="24.6" hidden="1" customHeight="1">
      <c r="A6" s="1239" t="s">
        <v>214</v>
      </c>
      <c r="B6" s="1239"/>
      <c r="C6" s="1239"/>
      <c r="D6" s="32"/>
      <c r="E6" s="57">
        <v>20072786</v>
      </c>
      <c r="F6" s="58"/>
      <c r="G6" s="58">
        <v>18735446</v>
      </c>
      <c r="H6" s="58"/>
      <c r="I6" s="58">
        <v>1337340</v>
      </c>
    </row>
    <row r="7" spans="1:18" s="33" customFormat="1" ht="24.6" hidden="1" customHeight="1">
      <c r="A7" s="1238" t="s">
        <v>215</v>
      </c>
      <c r="B7" s="1238"/>
      <c r="C7" s="1238"/>
      <c r="D7" s="32"/>
      <c r="E7" s="60">
        <f t="shared" ref="E7:E12" si="0">G7+I7</f>
        <v>17802344</v>
      </c>
      <c r="F7" s="59"/>
      <c r="G7" s="59">
        <v>16632055</v>
      </c>
      <c r="H7" s="59"/>
      <c r="I7" s="59">
        <v>1170289</v>
      </c>
    </row>
    <row r="8" spans="1:18" s="33" customFormat="1" ht="24.6" hidden="1" customHeight="1">
      <c r="A8" s="1238" t="s">
        <v>216</v>
      </c>
      <c r="B8" s="1238"/>
      <c r="C8" s="1238"/>
      <c r="D8" s="32"/>
      <c r="E8" s="60">
        <f t="shared" si="0"/>
        <v>18944912.015758369</v>
      </c>
      <c r="F8" s="59"/>
      <c r="G8" s="59">
        <v>18772155.554229092</v>
      </c>
      <c r="H8" s="59"/>
      <c r="I8" s="59">
        <v>172756.46152927834</v>
      </c>
    </row>
    <row r="9" spans="1:18" s="33" customFormat="1" ht="19.5" hidden="1" customHeight="1">
      <c r="A9" s="1238" t="s">
        <v>217</v>
      </c>
      <c r="B9" s="1238"/>
      <c r="C9" s="1238"/>
      <c r="D9" s="32"/>
      <c r="E9" s="60">
        <f t="shared" si="0"/>
        <v>14007780.64326367</v>
      </c>
      <c r="F9" s="59"/>
      <c r="G9" s="59">
        <v>12882690.68080934</v>
      </c>
      <c r="H9" s="59"/>
      <c r="I9" s="59">
        <v>1125089.9624543297</v>
      </c>
    </row>
    <row r="10" spans="1:18" s="33" customFormat="1" ht="19.5" hidden="1" customHeight="1">
      <c r="A10" s="1238" t="s">
        <v>218</v>
      </c>
      <c r="B10" s="1238"/>
      <c r="C10" s="1238"/>
      <c r="D10" s="32"/>
      <c r="E10" s="60">
        <f t="shared" si="0"/>
        <v>16928424.940177578</v>
      </c>
      <c r="F10" s="59"/>
      <c r="G10" s="59">
        <v>15872061.056433925</v>
      </c>
      <c r="H10" s="59"/>
      <c r="I10" s="59">
        <v>1056363.8837436531</v>
      </c>
    </row>
    <row r="11" spans="1:18" s="658" customFormat="1" ht="19.5" hidden="1" customHeight="1">
      <c r="A11" s="1196" t="s">
        <v>219</v>
      </c>
      <c r="B11" s="1196"/>
      <c r="C11" s="1196"/>
      <c r="D11" s="22"/>
      <c r="E11" s="182">
        <f>G11+I11</f>
        <v>24581247.216192689</v>
      </c>
      <c r="F11" s="183"/>
      <c r="G11" s="50">
        <v>21851352.915336061</v>
      </c>
      <c r="H11" s="183"/>
      <c r="I11" s="183">
        <v>2729894.3008566289</v>
      </c>
      <c r="M11" s="478"/>
      <c r="N11" s="478"/>
    </row>
    <row r="12" spans="1:18" s="33" customFormat="1" ht="19.5" hidden="1" customHeight="1">
      <c r="A12" s="1238" t="s">
        <v>220</v>
      </c>
      <c r="B12" s="1238"/>
      <c r="C12" s="1238"/>
      <c r="D12" s="32"/>
      <c r="E12" s="60">
        <f t="shared" si="0"/>
        <v>26162301.280204728</v>
      </c>
      <c r="F12" s="59"/>
      <c r="G12" s="50">
        <v>24005055.943400685</v>
      </c>
      <c r="H12" s="59"/>
      <c r="I12" s="50">
        <v>2157245.336804044</v>
      </c>
      <c r="M12" s="478"/>
      <c r="N12" s="478"/>
    </row>
    <row r="13" spans="1:18" s="33" customFormat="1" ht="18" hidden="1" customHeight="1">
      <c r="A13" s="1196" t="s">
        <v>221</v>
      </c>
      <c r="B13" s="1196"/>
      <c r="C13" s="1196"/>
      <c r="D13" s="32"/>
      <c r="E13" s="60">
        <v>27292201.238484472</v>
      </c>
      <c r="F13" s="59"/>
      <c r="G13" s="50">
        <v>24484407</v>
      </c>
      <c r="H13" s="59"/>
      <c r="I13" s="50">
        <v>2807794.2384844734</v>
      </c>
      <c r="K13" s="219"/>
      <c r="L13" s="50"/>
      <c r="M13" s="219"/>
      <c r="N13" s="478"/>
    </row>
    <row r="14" spans="1:18" s="33" customFormat="1" ht="18" hidden="1" customHeight="1">
      <c r="A14" s="1238" t="s">
        <v>222</v>
      </c>
      <c r="B14" s="1238"/>
      <c r="C14" s="1238"/>
      <c r="D14" s="32"/>
      <c r="E14" s="60">
        <f t="shared" ref="E14:E19" si="1">G14+I14</f>
        <v>26184551.578648422</v>
      </c>
      <c r="F14" s="59"/>
      <c r="G14" s="50">
        <v>24497213.916754019</v>
      </c>
      <c r="H14" s="59"/>
      <c r="I14" s="50">
        <v>1687337.6618944022</v>
      </c>
      <c r="M14" s="478"/>
      <c r="N14" s="478"/>
    </row>
    <row r="15" spans="1:18" s="33" customFormat="1" ht="18" hidden="1" customHeight="1">
      <c r="A15" s="1238" t="s">
        <v>223</v>
      </c>
      <c r="B15" s="1238"/>
      <c r="C15" s="1238"/>
      <c r="D15" s="32"/>
      <c r="E15" s="60">
        <f t="shared" si="1"/>
        <v>28014448.999924347</v>
      </c>
      <c r="F15" s="59"/>
      <c r="G15" s="59">
        <f>('23'!G15/'1'!$E$16)*1000</f>
        <v>25220554.404049248</v>
      </c>
      <c r="H15" s="59"/>
      <c r="I15" s="59">
        <f>('23'!I15/'1'!$E$16)*1000</f>
        <v>2793894.5958751007</v>
      </c>
    </row>
    <row r="16" spans="1:18" s="33" customFormat="1" ht="18" hidden="1" customHeight="1">
      <c r="A16" s="1238" t="s">
        <v>224</v>
      </c>
      <c r="B16" s="1238"/>
      <c r="C16" s="1238"/>
      <c r="D16" s="32"/>
      <c r="E16" s="60">
        <f t="shared" si="1"/>
        <v>23491619.874196291</v>
      </c>
      <c r="F16" s="59"/>
      <c r="G16" s="59">
        <v>21903701.178061981</v>
      </c>
      <c r="H16" s="59"/>
      <c r="I16" s="59">
        <v>1587918.6961343121</v>
      </c>
      <c r="K16" s="60"/>
    </row>
    <row r="17" spans="1:16" s="33" customFormat="1" ht="17.25" hidden="1" customHeight="1">
      <c r="A17" s="1238" t="s">
        <v>367</v>
      </c>
      <c r="B17" s="1238"/>
      <c r="C17" s="1238"/>
      <c r="D17" s="32"/>
      <c r="E17" s="725">
        <f t="shared" si="1"/>
        <v>25178158.328799512</v>
      </c>
      <c r="F17" s="676"/>
      <c r="G17" s="676">
        <v>23847461.748577144</v>
      </c>
      <c r="H17" s="676"/>
      <c r="I17" s="676">
        <v>1330696.5802223696</v>
      </c>
      <c r="J17" s="59"/>
      <c r="K17" s="40"/>
    </row>
    <row r="18" spans="1:16" s="33" customFormat="1" ht="18" customHeight="1">
      <c r="A18" s="1238" t="s">
        <v>1023</v>
      </c>
      <c r="B18" s="1238"/>
      <c r="C18" s="1238"/>
      <c r="D18" s="32"/>
      <c r="E18" s="725">
        <f t="shared" si="1"/>
        <v>23623319.750392452</v>
      </c>
      <c r="F18" s="676"/>
      <c r="G18" s="676">
        <f>'[1]23'!G18/'[1]1'!E19*1000</f>
        <v>23131522.16182119</v>
      </c>
      <c r="H18" s="676"/>
      <c r="I18" s="676">
        <f>'[1]23'!I18/'[1]1'!E19*1000</f>
        <v>491797.58857126185</v>
      </c>
      <c r="J18" s="59"/>
      <c r="K18" s="40"/>
    </row>
    <row r="19" spans="1:16" s="33" customFormat="1" ht="18" customHeight="1">
      <c r="A19" s="1238" t="s">
        <v>1066</v>
      </c>
      <c r="B19" s="1238"/>
      <c r="C19" s="1238"/>
      <c r="D19" s="32"/>
      <c r="E19" s="725">
        <f t="shared" si="1"/>
        <v>23792391.882059716</v>
      </c>
      <c r="F19" s="676"/>
      <c r="G19" s="676">
        <v>21944892.469442315</v>
      </c>
      <c r="H19" s="676"/>
      <c r="I19" s="676">
        <v>1847499.4126173984</v>
      </c>
      <c r="J19" s="59"/>
      <c r="K19" s="40"/>
    </row>
    <row r="20" spans="1:16" s="33" customFormat="1" ht="18" customHeight="1">
      <c r="A20" s="1238" t="s">
        <v>1025</v>
      </c>
      <c r="B20" s="1238"/>
      <c r="C20" s="1238"/>
      <c r="D20" s="32"/>
      <c r="E20" s="725">
        <f>G20+I20</f>
        <v>22760083.428847689</v>
      </c>
      <c r="F20" s="676"/>
      <c r="G20" s="676">
        <v>21430915.401220392</v>
      </c>
      <c r="H20" s="676"/>
      <c r="I20" s="676">
        <v>1329168.027627296</v>
      </c>
      <c r="J20" s="59"/>
      <c r="K20" s="40"/>
    </row>
    <row r="21" spans="1:16" s="33" customFormat="1" ht="18" customHeight="1">
      <c r="A21" s="1238" t="s">
        <v>1026</v>
      </c>
      <c r="B21" s="1238"/>
      <c r="C21" s="1238"/>
      <c r="D21" s="32"/>
      <c r="E21" s="725">
        <f>G21+I21</f>
        <v>24715999.157652583</v>
      </c>
      <c r="F21" s="676"/>
      <c r="G21" s="676">
        <v>23358123.538604774</v>
      </c>
      <c r="H21" s="676"/>
      <c r="I21" s="676">
        <v>1357875.6190478087</v>
      </c>
      <c r="J21" s="59"/>
      <c r="K21" s="40"/>
    </row>
    <row r="22" spans="1:16" s="33" customFormat="1" ht="18" customHeight="1">
      <c r="A22" s="1238" t="s">
        <v>1027</v>
      </c>
      <c r="B22" s="1238"/>
      <c r="C22" s="1238"/>
      <c r="D22" s="32"/>
      <c r="E22" s="725">
        <f>G22+I22</f>
        <v>23246285.255542807</v>
      </c>
      <c r="F22" s="676"/>
      <c r="G22" s="676">
        <v>21585450.285761792</v>
      </c>
      <c r="H22" s="676"/>
      <c r="I22" s="676">
        <v>1660834.9697810169</v>
      </c>
      <c r="J22" s="59"/>
      <c r="K22" s="40"/>
    </row>
    <row r="23" spans="1:16" ht="18" customHeight="1">
      <c r="A23" s="1238" t="s">
        <v>65</v>
      </c>
      <c r="B23" s="1238"/>
      <c r="C23" s="1238"/>
      <c r="D23" s="32"/>
      <c r="E23" s="726"/>
      <c r="F23" s="718"/>
      <c r="G23" s="301"/>
      <c r="H23" s="301"/>
      <c r="I23" s="301"/>
      <c r="J23" s="727"/>
      <c r="K23" s="49"/>
      <c r="L23" s="33"/>
      <c r="N23" s="478"/>
      <c r="O23" s="478"/>
      <c r="P23" s="478"/>
    </row>
    <row r="24" spans="1:16" ht="18" customHeight="1">
      <c r="A24" s="34"/>
      <c r="B24" s="34" t="s">
        <v>66</v>
      </c>
      <c r="C24" s="34"/>
      <c r="D24" s="659"/>
      <c r="E24" s="726">
        <f>G24+I24</f>
        <v>32372549.942646503</v>
      </c>
      <c r="F24" s="719"/>
      <c r="G24" s="718">
        <v>30062631.565199964</v>
      </c>
      <c r="H24" s="719"/>
      <c r="I24" s="718">
        <v>2309918.3774465388</v>
      </c>
      <c r="J24" s="727"/>
      <c r="K24" s="49"/>
      <c r="L24" s="33"/>
      <c r="N24" s="478"/>
      <c r="O24" s="478"/>
      <c r="P24" s="478"/>
    </row>
    <row r="25" spans="1:16" ht="18" customHeight="1">
      <c r="A25" s="34"/>
      <c r="B25" s="34" t="s">
        <v>27</v>
      </c>
      <c r="C25" s="34"/>
      <c r="D25" s="659"/>
      <c r="E25" s="726">
        <f>G25+I25</f>
        <v>3292157.2663520528</v>
      </c>
      <c r="F25" s="719"/>
      <c r="G25" s="718">
        <v>3050511.1801150553</v>
      </c>
      <c r="H25" s="719"/>
      <c r="I25" s="718">
        <v>241646.08623699768</v>
      </c>
      <c r="J25" s="727"/>
      <c r="K25" s="49"/>
      <c r="L25" s="33"/>
      <c r="N25" s="478"/>
      <c r="O25" s="478"/>
      <c r="P25" s="478"/>
    </row>
    <row r="26" spans="1:16" ht="18" customHeight="1">
      <c r="A26" s="1238" t="s">
        <v>28</v>
      </c>
      <c r="B26" s="1238"/>
      <c r="C26" s="1238"/>
      <c r="D26" s="32"/>
      <c r="E26" s="719"/>
      <c r="F26" s="719"/>
      <c r="G26" s="718"/>
      <c r="H26" s="719"/>
      <c r="I26" s="718"/>
      <c r="J26" s="727"/>
      <c r="K26" s="49"/>
      <c r="L26" s="33"/>
      <c r="N26" s="478"/>
      <c r="O26" s="478"/>
      <c r="P26" s="478"/>
    </row>
    <row r="27" spans="1:16" ht="18" customHeight="1">
      <c r="A27" s="34"/>
      <c r="B27" s="102" t="s">
        <v>83</v>
      </c>
      <c r="C27" s="34"/>
      <c r="D27" s="659"/>
      <c r="E27" s="726">
        <f>G27+I27</f>
        <v>101548635.77068867</v>
      </c>
      <c r="F27" s="719"/>
      <c r="G27" s="718">
        <v>96243793.478596106</v>
      </c>
      <c r="H27" s="719"/>
      <c r="I27" s="718">
        <v>5304842.2920925552</v>
      </c>
      <c r="J27" s="727"/>
      <c r="K27" s="49"/>
      <c r="L27" s="33"/>
      <c r="N27" s="478"/>
      <c r="O27" s="478"/>
      <c r="P27" s="478"/>
    </row>
    <row r="28" spans="1:16" ht="18" customHeight="1">
      <c r="A28" s="34"/>
      <c r="B28" s="102" t="s">
        <v>84</v>
      </c>
      <c r="C28" s="34"/>
      <c r="D28" s="659"/>
      <c r="E28" s="726">
        <f>G28+I28</f>
        <v>23654025.40324197</v>
      </c>
      <c r="F28" s="719"/>
      <c r="G28" s="718">
        <v>21871106.444534969</v>
      </c>
      <c r="H28" s="719"/>
      <c r="I28" s="718">
        <v>1782918.9587070027</v>
      </c>
      <c r="J28" s="727"/>
      <c r="K28" s="49"/>
      <c r="L28" s="33"/>
      <c r="N28" s="478"/>
      <c r="O28" s="478"/>
      <c r="P28" s="478"/>
    </row>
    <row r="29" spans="1:16" ht="18" customHeight="1">
      <c r="A29" s="34"/>
      <c r="B29" s="102" t="s">
        <v>85</v>
      </c>
      <c r="C29" s="34"/>
      <c r="D29" s="659"/>
      <c r="E29" s="726">
        <f>G29+I29</f>
        <v>9398347.8822003398</v>
      </c>
      <c r="F29" s="719"/>
      <c r="G29" s="718">
        <v>8858920.5658085793</v>
      </c>
      <c r="H29" s="719"/>
      <c r="I29" s="718">
        <v>539427.31639176048</v>
      </c>
      <c r="J29" s="727"/>
      <c r="K29" s="49"/>
      <c r="L29" s="33"/>
      <c r="N29" s="478"/>
      <c r="O29" s="478"/>
      <c r="P29" s="478"/>
    </row>
    <row r="30" spans="1:16" ht="18" customHeight="1">
      <c r="A30" s="34"/>
      <c r="B30" s="102" t="s">
        <v>346</v>
      </c>
      <c r="C30" s="34"/>
      <c r="D30" s="659"/>
      <c r="E30" s="726">
        <f>G30+I30</f>
        <v>3192847.0993967652</v>
      </c>
      <c r="F30" s="719"/>
      <c r="G30" s="718">
        <v>2971162.4528435133</v>
      </c>
      <c r="H30" s="719"/>
      <c r="I30" s="718">
        <v>221684.64655325207</v>
      </c>
      <c r="J30" s="727"/>
      <c r="K30" s="49"/>
      <c r="L30" s="33"/>
      <c r="N30" s="478"/>
      <c r="O30" s="478"/>
      <c r="P30" s="478"/>
    </row>
    <row r="31" spans="1:16" ht="18" customHeight="1">
      <c r="A31" s="34"/>
      <c r="B31" s="102" t="s">
        <v>345</v>
      </c>
      <c r="C31" s="34"/>
      <c r="D31" s="659"/>
      <c r="E31" s="726">
        <f>G31+I31</f>
        <v>81280678.037878796</v>
      </c>
      <c r="F31" s="719"/>
      <c r="G31" s="718">
        <v>60380918.153030306</v>
      </c>
      <c r="H31" s="719"/>
      <c r="I31" s="718">
        <v>20899759.884848487</v>
      </c>
      <c r="J31" s="727"/>
      <c r="K31" s="49"/>
      <c r="L31" s="33"/>
      <c r="N31" s="478"/>
      <c r="O31" s="478"/>
      <c r="P31" s="478"/>
    </row>
    <row r="32" spans="1:16" ht="18" customHeight="1">
      <c r="A32" s="1238" t="s">
        <v>29</v>
      </c>
      <c r="B32" s="1238"/>
      <c r="C32" s="1238"/>
      <c r="D32" s="32"/>
      <c r="E32" s="719"/>
      <c r="F32" s="719"/>
      <c r="G32" s="718"/>
      <c r="H32" s="719"/>
      <c r="I32" s="718"/>
      <c r="J32" s="727"/>
      <c r="K32" s="49"/>
      <c r="L32" s="33"/>
      <c r="N32" s="478"/>
      <c r="O32" s="478"/>
      <c r="P32" s="478"/>
    </row>
    <row r="33" spans="1:16" ht="18" customHeight="1">
      <c r="A33" s="1059" t="s">
        <v>67</v>
      </c>
      <c r="B33" s="1059"/>
      <c r="C33" s="35"/>
      <c r="D33" s="32"/>
      <c r="E33" s="726">
        <f t="shared" ref="E33:E47" si="2">G33+I33</f>
        <v>23569864.798009627</v>
      </c>
      <c r="F33" s="719"/>
      <c r="G33" s="718">
        <v>21872487.191675063</v>
      </c>
      <c r="H33" s="719"/>
      <c r="I33" s="718">
        <v>1697377.6063345617</v>
      </c>
      <c r="J33" s="727"/>
      <c r="K33" s="49"/>
      <c r="L33" s="33"/>
      <c r="N33" s="478"/>
      <c r="O33" s="478"/>
      <c r="P33" s="478"/>
    </row>
    <row r="34" spans="1:16" ht="18" customHeight="1">
      <c r="A34" s="7"/>
      <c r="B34" s="102" t="s">
        <v>30</v>
      </c>
      <c r="C34" s="36"/>
      <c r="D34" s="32"/>
      <c r="E34" s="726">
        <f t="shared" si="2"/>
        <v>38671923.978828177</v>
      </c>
      <c r="F34" s="719"/>
      <c r="G34" s="718">
        <v>35137813.689922869</v>
      </c>
      <c r="H34" s="719"/>
      <c r="I34" s="718">
        <v>3534110.2889053081</v>
      </c>
      <c r="J34" s="727"/>
      <c r="K34" s="49"/>
      <c r="L34" s="33"/>
      <c r="N34" s="478"/>
      <c r="O34" s="478"/>
      <c r="P34" s="478"/>
    </row>
    <row r="35" spans="1:16" ht="18" customHeight="1">
      <c r="A35" s="42"/>
      <c r="B35" s="42" t="s">
        <v>898</v>
      </c>
      <c r="C35" s="660"/>
      <c r="D35" s="659"/>
      <c r="E35" s="726">
        <f t="shared" si="2"/>
        <v>26459186.337313786</v>
      </c>
      <c r="F35" s="719"/>
      <c r="G35" s="718">
        <v>25229975.003807418</v>
      </c>
      <c r="H35" s="719"/>
      <c r="I35" s="718">
        <v>1229211.3335063662</v>
      </c>
      <c r="J35" s="727"/>
      <c r="K35" s="49"/>
      <c r="L35" s="33"/>
      <c r="N35" s="478"/>
      <c r="O35" s="478"/>
      <c r="P35" s="478"/>
    </row>
    <row r="36" spans="1:16" ht="18" customHeight="1">
      <c r="A36" s="42"/>
      <c r="B36" s="42" t="s">
        <v>899</v>
      </c>
      <c r="C36" s="660"/>
      <c r="D36" s="659"/>
      <c r="E36" s="726">
        <f t="shared" si="2"/>
        <v>85037583.732203797</v>
      </c>
      <c r="F36" s="719"/>
      <c r="G36" s="718">
        <v>82514902.549393743</v>
      </c>
      <c r="H36" s="719"/>
      <c r="I36" s="718">
        <v>2522681.1828100584</v>
      </c>
      <c r="J36" s="727"/>
      <c r="K36" s="49"/>
      <c r="L36" s="33"/>
      <c r="N36" s="478"/>
      <c r="O36" s="478"/>
      <c r="P36" s="478"/>
    </row>
    <row r="37" spans="1:16" ht="18" customHeight="1">
      <c r="A37" s="42"/>
      <c r="B37" s="42" t="s">
        <v>900</v>
      </c>
      <c r="C37" s="660"/>
      <c r="D37" s="659"/>
      <c r="E37" s="726">
        <f t="shared" si="2"/>
        <v>30301753.717471216</v>
      </c>
      <c r="F37" s="719"/>
      <c r="G37" s="718">
        <v>26404692.348496936</v>
      </c>
      <c r="H37" s="719"/>
      <c r="I37" s="718">
        <v>3897061.3689742791</v>
      </c>
      <c r="J37" s="727"/>
      <c r="K37" s="49"/>
      <c r="L37" s="33"/>
      <c r="N37" s="478"/>
      <c r="O37" s="478"/>
      <c r="P37" s="478"/>
    </row>
    <row r="38" spans="1:16" ht="18" customHeight="1">
      <c r="A38" s="42"/>
      <c r="B38" s="42" t="s">
        <v>31</v>
      </c>
      <c r="C38" s="660"/>
      <c r="D38" s="659"/>
      <c r="E38" s="726">
        <f t="shared" si="2"/>
        <v>22098275.485349618</v>
      </c>
      <c r="F38" s="719"/>
      <c r="G38" s="718">
        <v>15214345.284806598</v>
      </c>
      <c r="H38" s="719"/>
      <c r="I38" s="718">
        <v>6883930.2005430199</v>
      </c>
      <c r="J38" s="727"/>
      <c r="K38" s="49"/>
      <c r="L38" s="33"/>
      <c r="N38" s="478"/>
      <c r="O38" s="478"/>
      <c r="P38" s="478"/>
    </row>
    <row r="39" spans="1:16" ht="18" customHeight="1">
      <c r="A39" s="42"/>
      <c r="B39" s="102" t="s">
        <v>32</v>
      </c>
      <c r="C39" s="660"/>
      <c r="D39" s="659"/>
      <c r="E39" s="726">
        <f t="shared" si="2"/>
        <v>17693082.738692332</v>
      </c>
      <c r="F39" s="719"/>
      <c r="G39" s="718">
        <v>17031690.962565638</v>
      </c>
      <c r="H39" s="719"/>
      <c r="I39" s="718">
        <v>661391.77612669487</v>
      </c>
      <c r="J39" s="727"/>
      <c r="K39" s="49"/>
      <c r="L39" s="33"/>
      <c r="N39" s="478"/>
      <c r="O39" s="478"/>
      <c r="P39" s="478"/>
    </row>
    <row r="40" spans="1:16" ht="18" customHeight="1">
      <c r="A40" s="42"/>
      <c r="B40" s="42" t="s">
        <v>901</v>
      </c>
      <c r="C40" s="660"/>
      <c r="D40" s="659"/>
      <c r="E40" s="726">
        <f t="shared" si="2"/>
        <v>24959059.226305012</v>
      </c>
      <c r="F40" s="719"/>
      <c r="G40" s="718">
        <v>24592140.697902255</v>
      </c>
      <c r="H40" s="719"/>
      <c r="I40" s="718">
        <v>366918.5284027569</v>
      </c>
      <c r="J40" s="727"/>
      <c r="K40" s="49"/>
      <c r="L40" s="33"/>
      <c r="N40" s="478"/>
      <c r="O40" s="478"/>
      <c r="P40" s="478"/>
    </row>
    <row r="41" spans="1:16" ht="18" customHeight="1">
      <c r="A41" s="42"/>
      <c r="B41" s="42" t="s">
        <v>902</v>
      </c>
      <c r="C41" s="660"/>
      <c r="D41" s="659"/>
      <c r="E41" s="726">
        <f t="shared" si="2"/>
        <v>11221964.64325615</v>
      </c>
      <c r="F41" s="719"/>
      <c r="G41" s="718">
        <v>10298313.394473998</v>
      </c>
      <c r="H41" s="719"/>
      <c r="I41" s="718">
        <v>923651.24878215324</v>
      </c>
      <c r="J41" s="727"/>
      <c r="K41" s="49"/>
      <c r="L41" s="33"/>
      <c r="N41" s="478"/>
      <c r="O41" s="478"/>
      <c r="P41" s="478"/>
    </row>
    <row r="42" spans="1:16" ht="18" customHeight="1">
      <c r="A42" s="42"/>
      <c r="B42" s="102" t="s">
        <v>33</v>
      </c>
      <c r="C42" s="660"/>
      <c r="D42" s="659"/>
      <c r="E42" s="726">
        <f t="shared" si="2"/>
        <v>16483742.787351938</v>
      </c>
      <c r="F42" s="719"/>
      <c r="G42" s="718">
        <v>15447106.227438714</v>
      </c>
      <c r="H42" s="719"/>
      <c r="I42" s="718">
        <v>1036636.5599132242</v>
      </c>
      <c r="J42" s="727"/>
      <c r="K42" s="49"/>
      <c r="L42" s="33"/>
      <c r="N42" s="478"/>
      <c r="O42" s="478"/>
      <c r="P42" s="478"/>
    </row>
    <row r="43" spans="1:16" ht="18" customHeight="1">
      <c r="A43" s="42"/>
      <c r="B43" s="42" t="s">
        <v>903</v>
      </c>
      <c r="C43" s="35"/>
      <c r="D43" s="32"/>
      <c r="E43" s="726">
        <f t="shared" si="2"/>
        <v>12499998.327444952</v>
      </c>
      <c r="F43" s="719"/>
      <c r="G43" s="718">
        <v>11674335.028234864</v>
      </c>
      <c r="H43" s="719"/>
      <c r="I43" s="718">
        <v>825663.29921008856</v>
      </c>
      <c r="J43" s="727"/>
      <c r="K43" s="49"/>
      <c r="L43" s="33"/>
      <c r="N43" s="478"/>
      <c r="O43" s="478"/>
      <c r="P43" s="478"/>
    </row>
    <row r="44" spans="1:16" ht="18" customHeight="1">
      <c r="A44" s="42"/>
      <c r="B44" s="42" t="s">
        <v>904</v>
      </c>
      <c r="C44" s="35"/>
      <c r="D44" s="32"/>
      <c r="E44" s="726">
        <f t="shared" si="2"/>
        <v>23001426.585499819</v>
      </c>
      <c r="F44" s="719"/>
      <c r="G44" s="718">
        <v>21716567.119592171</v>
      </c>
      <c r="H44" s="719"/>
      <c r="I44" s="718">
        <v>1284859.4659076482</v>
      </c>
      <c r="J44" s="727"/>
      <c r="K44" s="49"/>
      <c r="L44" s="33"/>
      <c r="N44" s="478"/>
      <c r="O44" s="478"/>
      <c r="P44" s="478"/>
    </row>
    <row r="45" spans="1:16" ht="18" customHeight="1">
      <c r="A45" s="42"/>
      <c r="B45" s="42" t="s">
        <v>34</v>
      </c>
      <c r="C45" s="35"/>
      <c r="D45" s="32"/>
      <c r="E45" s="726">
        <f t="shared" si="2"/>
        <v>11845147.473893719</v>
      </c>
      <c r="F45" s="719"/>
      <c r="G45" s="718">
        <v>10936100.326044142</v>
      </c>
      <c r="H45" s="719"/>
      <c r="I45" s="718">
        <v>909047.14784957736</v>
      </c>
      <c r="J45" s="727"/>
      <c r="K45" s="49"/>
      <c r="L45" s="33"/>
      <c r="N45" s="478"/>
      <c r="O45" s="478"/>
      <c r="P45" s="478"/>
    </row>
    <row r="46" spans="1:16" ht="18" customHeight="1">
      <c r="A46" s="42"/>
      <c r="B46" s="102" t="s">
        <v>35</v>
      </c>
      <c r="C46" s="35"/>
      <c r="D46" s="32"/>
      <c r="E46" s="726">
        <f t="shared" si="2"/>
        <v>4892804.0243605711</v>
      </c>
      <c r="F46" s="719"/>
      <c r="G46" s="718">
        <v>4720453.7026923997</v>
      </c>
      <c r="H46" s="719"/>
      <c r="I46" s="718">
        <v>172350.32166817135</v>
      </c>
      <c r="J46" s="727"/>
      <c r="K46" s="49"/>
      <c r="L46" s="33"/>
      <c r="N46" s="478"/>
      <c r="O46" s="478"/>
      <c r="P46" s="478"/>
    </row>
    <row r="47" spans="1:16" ht="18" customHeight="1">
      <c r="A47" s="1059" t="s">
        <v>36</v>
      </c>
      <c r="B47" s="1059"/>
      <c r="C47" s="35"/>
      <c r="D47" s="32"/>
      <c r="E47" s="726">
        <f t="shared" si="2"/>
        <v>8654245.7935417239</v>
      </c>
      <c r="F47" s="719"/>
      <c r="G47" s="718">
        <v>8641325.8636602443</v>
      </c>
      <c r="H47" s="719"/>
      <c r="I47" s="718">
        <v>12919.929881479495</v>
      </c>
      <c r="J47" s="727"/>
      <c r="K47" s="49"/>
      <c r="L47" s="33"/>
      <c r="N47" s="478"/>
      <c r="O47" s="478"/>
      <c r="P47" s="478"/>
    </row>
    <row r="48" spans="1:16" ht="18" customHeight="1">
      <c r="A48" s="1045" t="s">
        <v>166</v>
      </c>
      <c r="B48" s="1045"/>
      <c r="C48" s="1045"/>
      <c r="D48" s="659"/>
      <c r="E48" s="719"/>
      <c r="F48" s="719"/>
      <c r="G48" s="718"/>
      <c r="H48" s="719"/>
      <c r="I48" s="718"/>
      <c r="J48" s="727"/>
      <c r="K48" s="49"/>
      <c r="L48" s="33"/>
      <c r="N48" s="478"/>
      <c r="O48" s="478"/>
      <c r="P48" s="478"/>
    </row>
    <row r="49" spans="1:16" ht="18" customHeight="1">
      <c r="A49" s="1059" t="s">
        <v>37</v>
      </c>
      <c r="B49" s="1059" t="s">
        <v>37</v>
      </c>
      <c r="C49" s="106"/>
      <c r="D49" s="659"/>
      <c r="E49" s="726">
        <f>G49+I49</f>
        <v>31218213.765414584</v>
      </c>
      <c r="F49" s="719"/>
      <c r="G49" s="718">
        <v>28877368.910520114</v>
      </c>
      <c r="H49" s="719"/>
      <c r="I49" s="718">
        <v>2340844.8548944718</v>
      </c>
      <c r="J49" s="727"/>
      <c r="K49" s="49"/>
      <c r="L49" s="33"/>
      <c r="N49" s="478"/>
      <c r="O49" s="478"/>
      <c r="P49" s="478"/>
    </row>
    <row r="50" spans="1:16" ht="18" customHeight="1">
      <c r="A50" s="102"/>
      <c r="B50" s="102" t="s">
        <v>38</v>
      </c>
      <c r="C50" s="102"/>
      <c r="D50" s="659"/>
      <c r="E50" s="726">
        <f>G50+I50</f>
        <v>19929595.22008374</v>
      </c>
      <c r="F50" s="719"/>
      <c r="G50" s="718">
        <v>17159367.466265034</v>
      </c>
      <c r="H50" s="719"/>
      <c r="I50" s="718">
        <v>2770227.7538187057</v>
      </c>
      <c r="J50" s="727"/>
      <c r="K50" s="49"/>
      <c r="L50" s="33"/>
      <c r="N50" s="478"/>
      <c r="O50" s="478"/>
      <c r="P50" s="478"/>
    </row>
    <row r="51" spans="1:16" ht="18" customHeight="1">
      <c r="A51" s="102"/>
      <c r="B51" s="1249" t="s">
        <v>39</v>
      </c>
      <c r="C51" s="1249"/>
      <c r="D51" s="659"/>
      <c r="E51" s="726">
        <f>G51+I51</f>
        <v>36758413.7333702</v>
      </c>
      <c r="F51" s="719"/>
      <c r="G51" s="718">
        <v>35433321.244163863</v>
      </c>
      <c r="H51" s="719"/>
      <c r="I51" s="718">
        <v>1325092.4892063378</v>
      </c>
      <c r="J51" s="727"/>
      <c r="K51" s="49"/>
      <c r="L51" s="33"/>
      <c r="N51" s="478"/>
      <c r="O51" s="478"/>
      <c r="P51" s="478"/>
    </row>
    <row r="52" spans="1:16" ht="18" customHeight="1">
      <c r="A52" s="102"/>
      <c r="B52" s="1249" t="s">
        <v>40</v>
      </c>
      <c r="C52" s="1249"/>
      <c r="D52" s="659"/>
      <c r="E52" s="726">
        <f>G52+I52</f>
        <v>72267567.246811941</v>
      </c>
      <c r="F52" s="719"/>
      <c r="G52" s="718">
        <v>70131505.060440764</v>
      </c>
      <c r="H52" s="719"/>
      <c r="I52" s="718">
        <v>2136062.186371184</v>
      </c>
      <c r="J52" s="727"/>
      <c r="K52" s="49"/>
      <c r="L52" s="33"/>
    </row>
    <row r="53" spans="1:16" ht="18" customHeight="1" thickBot="1">
      <c r="A53" s="1060" t="s">
        <v>41</v>
      </c>
      <c r="B53" s="1060"/>
      <c r="C53" s="104"/>
      <c r="D53" s="661"/>
      <c r="E53" s="728">
        <f>G53+I53</f>
        <v>18551497.145339426</v>
      </c>
      <c r="F53" s="721"/>
      <c r="G53" s="720">
        <v>17291130.182703491</v>
      </c>
      <c r="H53" s="721"/>
      <c r="I53" s="720">
        <v>1260366.962635933</v>
      </c>
      <c r="J53" s="729"/>
      <c r="K53" s="49"/>
      <c r="L53" s="33"/>
    </row>
    <row r="54" spans="1:16" s="43" customFormat="1">
      <c r="B54" s="14"/>
      <c r="C54" s="14"/>
      <c r="D54" s="15"/>
      <c r="H54" s="44"/>
    </row>
    <row r="55" spans="1:16" ht="26.1" customHeight="1">
      <c r="A55" s="48"/>
      <c r="B55" s="48"/>
      <c r="C55" s="48"/>
      <c r="D55" s="730"/>
    </row>
    <row r="56" spans="1:16" ht="26.1" customHeight="1">
      <c r="A56" s="48"/>
      <c r="B56" s="48"/>
      <c r="C56" s="48"/>
      <c r="D56" s="730"/>
    </row>
    <row r="57" spans="1:16" ht="26.1" customHeight="1">
      <c r="A57" s="48"/>
      <c r="B57" s="48"/>
      <c r="C57" s="48"/>
      <c r="D57" s="730"/>
    </row>
    <row r="58" spans="1:16" ht="26.1" customHeight="1">
      <c r="A58" s="48"/>
      <c r="B58" s="48"/>
      <c r="C58" s="48"/>
      <c r="D58" s="730"/>
    </row>
    <row r="59" spans="1:16" ht="26.1" customHeight="1">
      <c r="A59" s="48"/>
      <c r="B59" s="48"/>
      <c r="C59" s="48"/>
      <c r="D59" s="730"/>
    </row>
    <row r="60" spans="1:16" ht="26.1" customHeight="1">
      <c r="A60" s="48"/>
      <c r="B60" s="48"/>
      <c r="C60" s="48"/>
      <c r="D60" s="730"/>
    </row>
    <row r="61" spans="1:16" ht="26.1" customHeight="1">
      <c r="A61" s="48"/>
      <c r="B61" s="48"/>
      <c r="C61" s="48"/>
      <c r="D61" s="730"/>
    </row>
    <row r="62" spans="1:16" ht="26.1" customHeight="1">
      <c r="A62" s="48"/>
      <c r="B62" s="48"/>
      <c r="C62" s="48"/>
      <c r="D62" s="730"/>
    </row>
    <row r="63" spans="1:16" ht="26.1" customHeight="1">
      <c r="A63" s="48"/>
      <c r="B63" s="48"/>
      <c r="C63" s="48"/>
      <c r="D63" s="730"/>
    </row>
    <row r="64" spans="1:16" ht="26.1" customHeight="1">
      <c r="A64" s="48"/>
      <c r="B64" s="48"/>
      <c r="C64" s="48"/>
      <c r="D64" s="730"/>
    </row>
    <row r="65" spans="1:4" ht="26.1" customHeight="1">
      <c r="A65" s="48"/>
      <c r="B65" s="48"/>
      <c r="C65" s="48"/>
      <c r="D65" s="730"/>
    </row>
    <row r="66" spans="1:4" ht="26.1" customHeight="1">
      <c r="A66" s="48"/>
      <c r="B66" s="48"/>
      <c r="C66" s="48"/>
      <c r="D66" s="730"/>
    </row>
    <row r="67" spans="1:4" ht="26.1" customHeight="1">
      <c r="A67" s="48"/>
      <c r="B67" s="48"/>
      <c r="C67" s="48"/>
      <c r="D67" s="730"/>
    </row>
    <row r="68" spans="1:4" ht="26.1" customHeight="1">
      <c r="A68" s="48"/>
      <c r="B68" s="48"/>
      <c r="C68" s="48"/>
      <c r="D68" s="730"/>
    </row>
    <row r="69" spans="1:4" ht="26.1" customHeight="1">
      <c r="A69" s="48"/>
      <c r="B69" s="48"/>
      <c r="C69" s="48"/>
      <c r="D69" s="730"/>
    </row>
    <row r="70" spans="1:4" ht="26.1" customHeight="1">
      <c r="A70" s="48"/>
      <c r="B70" s="48"/>
      <c r="C70" s="48"/>
      <c r="D70" s="730"/>
    </row>
    <row r="71" spans="1:4" ht="26.1" customHeight="1">
      <c r="A71" s="48"/>
      <c r="B71" s="48"/>
      <c r="C71" s="48"/>
      <c r="D71" s="730"/>
    </row>
    <row r="72" spans="1:4" ht="26.1" customHeight="1">
      <c r="A72" s="48"/>
      <c r="B72" s="48"/>
      <c r="C72" s="48"/>
      <c r="D72" s="730"/>
    </row>
    <row r="73" spans="1:4" ht="26.1" customHeight="1">
      <c r="A73" s="48"/>
      <c r="B73" s="48"/>
      <c r="C73" s="48"/>
      <c r="D73" s="730"/>
    </row>
    <row r="74" spans="1:4" ht="26.1" customHeight="1"/>
    <row r="75" spans="1:4" ht="26.1" customHeight="1"/>
  </sheetData>
  <mergeCells count="32">
    <mergeCell ref="A53:B53"/>
    <mergeCell ref="A23:C23"/>
    <mergeCell ref="A26:C26"/>
    <mergeCell ref="A32:C32"/>
    <mergeCell ref="A48:C48"/>
    <mergeCell ref="A49:B49"/>
    <mergeCell ref="A33:B33"/>
    <mergeCell ref="A47:B47"/>
    <mergeCell ref="B51:C51"/>
    <mergeCell ref="B52:C52"/>
    <mergeCell ref="A16:C16"/>
    <mergeCell ref="A17:C17"/>
    <mergeCell ref="A15:C15"/>
    <mergeCell ref="A18:C18"/>
    <mergeCell ref="A20:C20"/>
    <mergeCell ref="A19:C19"/>
    <mergeCell ref="A22:C22"/>
    <mergeCell ref="A1:J1"/>
    <mergeCell ref="A3:C5"/>
    <mergeCell ref="I3:J5"/>
    <mergeCell ref="E3:F5"/>
    <mergeCell ref="G3:H5"/>
    <mergeCell ref="A21:C21"/>
    <mergeCell ref="A11:C11"/>
    <mergeCell ref="A6:C6"/>
    <mergeCell ref="A14:C14"/>
    <mergeCell ref="A8:C8"/>
    <mergeCell ref="A12:C12"/>
    <mergeCell ref="A13:C13"/>
    <mergeCell ref="A7:C7"/>
    <mergeCell ref="A9:C9"/>
    <mergeCell ref="A10:C10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BF82"/>
  <sheetViews>
    <sheetView view="pageBreakPreview" zoomScaleNormal="50" workbookViewId="0">
      <selection activeCell="A33" sqref="A33:C33"/>
    </sheetView>
  </sheetViews>
  <sheetFormatPr defaultRowHeight="15.75"/>
  <cols>
    <col min="1" max="1" width="2.28515625" style="229" customWidth="1"/>
    <col min="2" max="2" width="15.7109375" style="229" customWidth="1"/>
    <col min="3" max="3" width="2.28515625" style="229" customWidth="1"/>
    <col min="4" max="4" width="1.7109375" style="230" customWidth="1"/>
    <col min="5" max="5" width="18.5703125" style="206" customWidth="1"/>
    <col min="6" max="6" width="4.28515625" style="206" customWidth="1"/>
    <col min="7" max="7" width="18.5703125" style="206" customWidth="1"/>
    <col min="8" max="8" width="4.28515625" style="206" customWidth="1"/>
    <col min="9" max="9" width="18.5703125" style="206" customWidth="1"/>
    <col min="10" max="10" width="4.28515625" style="206" customWidth="1"/>
    <col min="11" max="16384" width="9.140625" style="206"/>
  </cols>
  <sheetData>
    <row r="1" spans="1:11" s="205" customFormat="1" ht="35.1" customHeight="1">
      <c r="A1" s="1273" t="s">
        <v>613</v>
      </c>
      <c r="B1" s="1273"/>
      <c r="C1" s="1273"/>
      <c r="D1" s="1273"/>
      <c r="E1" s="1273"/>
      <c r="F1" s="1273"/>
      <c r="G1" s="1273"/>
      <c r="H1" s="1273"/>
      <c r="I1" s="1273"/>
      <c r="J1" s="1273"/>
    </row>
    <row r="2" spans="1:11" ht="12.95" customHeight="1" thickBot="1">
      <c r="A2" s="206"/>
      <c r="B2" s="207"/>
      <c r="C2" s="208"/>
      <c r="D2" s="209"/>
      <c r="E2" s="210"/>
      <c r="F2" s="210"/>
      <c r="G2" s="210"/>
      <c r="H2" s="210"/>
      <c r="I2" s="210"/>
      <c r="J2" s="211" t="s">
        <v>309</v>
      </c>
    </row>
    <row r="3" spans="1:11" ht="15" customHeight="1">
      <c r="A3" s="1081" t="s">
        <v>2</v>
      </c>
      <c r="B3" s="1081"/>
      <c r="C3" s="1081"/>
      <c r="D3" s="212"/>
      <c r="E3" s="1084" t="s">
        <v>80</v>
      </c>
      <c r="F3" s="1085"/>
      <c r="G3" s="1084" t="s">
        <v>962</v>
      </c>
      <c r="H3" s="1085"/>
      <c r="I3" s="1084" t="s">
        <v>211</v>
      </c>
      <c r="J3" s="1090"/>
    </row>
    <row r="4" spans="1:11" ht="15" customHeight="1">
      <c r="A4" s="1082"/>
      <c r="B4" s="1082"/>
      <c r="C4" s="1082"/>
      <c r="D4" s="212"/>
      <c r="E4" s="1086"/>
      <c r="F4" s="1087"/>
      <c r="G4" s="1086"/>
      <c r="H4" s="1087"/>
      <c r="I4" s="1086"/>
      <c r="J4" s="1091"/>
    </row>
    <row r="5" spans="1:11" ht="48.75" customHeight="1">
      <c r="A5" s="1083"/>
      <c r="B5" s="1083"/>
      <c r="C5" s="1083"/>
      <c r="D5" s="103"/>
      <c r="E5" s="1088"/>
      <c r="F5" s="1089"/>
      <c r="G5" s="1088"/>
      <c r="H5" s="1089"/>
      <c r="I5" s="1088"/>
      <c r="J5" s="1092"/>
    </row>
    <row r="6" spans="1:11" s="216" customFormat="1" ht="24.6" hidden="1" customHeight="1">
      <c r="A6" s="1093" t="s">
        <v>878</v>
      </c>
      <c r="B6" s="1093"/>
      <c r="C6" s="1093"/>
      <c r="D6" s="18"/>
      <c r="E6" s="214">
        <f>G6+I6</f>
        <v>318535037</v>
      </c>
      <c r="F6" s="215"/>
      <c r="G6" s="215">
        <v>297312785</v>
      </c>
      <c r="H6" s="215"/>
      <c r="I6" s="215">
        <v>21222252</v>
      </c>
    </row>
    <row r="7" spans="1:11" s="216" customFormat="1" ht="24.6" hidden="1" customHeight="1">
      <c r="A7" s="1080" t="s">
        <v>879</v>
      </c>
      <c r="B7" s="1080"/>
      <c r="C7" s="1080"/>
      <c r="D7" s="18"/>
      <c r="E7" s="217">
        <f>G7+I7</f>
        <v>273439192.06678963</v>
      </c>
      <c r="F7" s="218"/>
      <c r="G7" s="218">
        <v>255463872.03214708</v>
      </c>
      <c r="H7" s="218"/>
      <c r="I7" s="218">
        <v>17975320.034642551</v>
      </c>
    </row>
    <row r="8" spans="1:11" s="216" customFormat="1" ht="24.6" hidden="1" customHeight="1">
      <c r="A8" s="1080" t="s">
        <v>880</v>
      </c>
      <c r="B8" s="1080"/>
      <c r="C8" s="1080"/>
      <c r="D8" s="18"/>
      <c r="E8" s="217">
        <f>G8+I8</f>
        <v>317384111</v>
      </c>
      <c r="F8" s="218"/>
      <c r="G8" s="218">
        <v>314489922</v>
      </c>
      <c r="H8" s="218"/>
      <c r="I8" s="218">
        <v>2894189</v>
      </c>
    </row>
    <row r="9" spans="1:11" s="216" customFormat="1" ht="19.5" hidden="1" customHeight="1">
      <c r="A9" s="1080" t="s">
        <v>881</v>
      </c>
      <c r="B9" s="1080"/>
      <c r="C9" s="1080"/>
      <c r="D9" s="18"/>
      <c r="E9" s="217">
        <f>G9+I9</f>
        <v>234067363.26924813</v>
      </c>
      <c r="F9" s="218"/>
      <c r="G9" s="218">
        <v>215267322.94458571</v>
      </c>
      <c r="H9" s="218"/>
      <c r="I9" s="218">
        <v>18800040.324662428</v>
      </c>
    </row>
    <row r="10" spans="1:11" s="216" customFormat="1" ht="19.5" hidden="1" customHeight="1">
      <c r="A10" s="1080" t="s">
        <v>882</v>
      </c>
      <c r="B10" s="1080"/>
      <c r="C10" s="1080"/>
      <c r="D10" s="18"/>
      <c r="E10" s="217">
        <f>G10+I10</f>
        <v>279894496.5474422</v>
      </c>
      <c r="F10" s="218"/>
      <c r="G10" s="218">
        <v>262428581.17396924</v>
      </c>
      <c r="H10" s="218"/>
      <c r="I10" s="218">
        <v>17465915.373472951</v>
      </c>
    </row>
    <row r="11" spans="1:11" s="181" customFormat="1" ht="13.7" hidden="1" customHeight="1">
      <c r="A11" s="1238" t="s">
        <v>219</v>
      </c>
      <c r="B11" s="1238"/>
      <c r="C11" s="1238"/>
      <c r="D11" s="2"/>
      <c r="E11" s="182">
        <v>24581247.216192603</v>
      </c>
      <c r="F11" s="183"/>
      <c r="G11" s="50">
        <v>21851352.915335968</v>
      </c>
      <c r="H11" s="183"/>
      <c r="I11" s="183">
        <v>2729894.3008566345</v>
      </c>
      <c r="J11" s="658"/>
    </row>
    <row r="12" spans="1:11" s="216" customFormat="1" ht="13.7" hidden="1" customHeight="1">
      <c r="A12" s="1238" t="s">
        <v>220</v>
      </c>
      <c r="B12" s="1238"/>
      <c r="C12" s="1238"/>
      <c r="D12" s="18"/>
      <c r="E12" s="182">
        <v>26162301.280204706</v>
      </c>
      <c r="F12" s="183"/>
      <c r="G12" s="50">
        <v>24005055.943400662</v>
      </c>
      <c r="H12" s="183"/>
      <c r="I12" s="183">
        <v>2157245.3368040444</v>
      </c>
      <c r="J12" s="658"/>
    </row>
    <row r="13" spans="1:11" s="216" customFormat="1" ht="13.7" hidden="1" customHeight="1">
      <c r="A13" s="1238" t="s">
        <v>221</v>
      </c>
      <c r="B13" s="1238"/>
      <c r="C13" s="1238"/>
      <c r="D13" s="18"/>
      <c r="E13" s="60">
        <v>27292201.234774377</v>
      </c>
      <c r="F13" s="59"/>
      <c r="G13" s="50">
        <v>24484406.996289901</v>
      </c>
      <c r="H13" s="59"/>
      <c r="I13" s="50">
        <v>2807794.2384844734</v>
      </c>
      <c r="J13" s="33"/>
    </row>
    <row r="14" spans="1:11" s="216" customFormat="1" ht="13.7" hidden="1" customHeight="1">
      <c r="A14" s="1238" t="s">
        <v>222</v>
      </c>
      <c r="B14" s="1238"/>
      <c r="C14" s="1238"/>
      <c r="D14" s="18"/>
      <c r="E14" s="60">
        <v>26184551.578648396</v>
      </c>
      <c r="F14" s="59"/>
      <c r="G14" s="50">
        <v>24497213.916753989</v>
      </c>
      <c r="H14" s="59"/>
      <c r="I14" s="50">
        <v>1687337.661894406</v>
      </c>
      <c r="J14" s="33"/>
    </row>
    <row r="15" spans="1:11" s="216" customFormat="1" ht="0.75" hidden="1" customHeight="1">
      <c r="A15" s="1238" t="s">
        <v>223</v>
      </c>
      <c r="B15" s="1238"/>
      <c r="C15" s="1238"/>
      <c r="D15" s="18"/>
      <c r="E15" s="60">
        <v>28142670.239231907</v>
      </c>
      <c r="F15" s="59"/>
      <c r="G15" s="50">
        <v>25220554.404049248</v>
      </c>
      <c r="H15" s="59"/>
      <c r="I15" s="50">
        <v>2793894.5958751007</v>
      </c>
      <c r="J15" s="33"/>
    </row>
    <row r="16" spans="1:11" s="33" customFormat="1" ht="18" hidden="1" customHeight="1">
      <c r="A16" s="1238" t="s">
        <v>224</v>
      </c>
      <c r="B16" s="1238"/>
      <c r="C16" s="1238"/>
      <c r="D16" s="32"/>
      <c r="E16" s="60">
        <f t="shared" ref="E16:E19" si="0">G16+I16</f>
        <v>23491619.874196291</v>
      </c>
      <c r="F16" s="59"/>
      <c r="G16" s="59">
        <v>21903701.178061981</v>
      </c>
      <c r="H16" s="59"/>
      <c r="I16" s="59">
        <v>1587918.6961343121</v>
      </c>
      <c r="K16" s="60"/>
    </row>
    <row r="17" spans="1:58" s="216" customFormat="1" ht="15" hidden="1" customHeight="1">
      <c r="A17" s="1238" t="s">
        <v>367</v>
      </c>
      <c r="B17" s="1238"/>
      <c r="C17" s="1238"/>
      <c r="D17" s="18"/>
      <c r="E17" s="731">
        <f t="shared" si="0"/>
        <v>25178158.328799512</v>
      </c>
      <c r="F17" s="644"/>
      <c r="G17" s="644">
        <v>23847461.748577144</v>
      </c>
      <c r="H17" s="644"/>
      <c r="I17" s="644">
        <v>1330696.5802223696</v>
      </c>
      <c r="J17" s="33"/>
    </row>
    <row r="18" spans="1:58" s="33" customFormat="1" ht="14.25" customHeight="1">
      <c r="A18" s="1238" t="s">
        <v>1023</v>
      </c>
      <c r="B18" s="1238"/>
      <c r="C18" s="1238"/>
      <c r="D18" s="32"/>
      <c r="E18" s="725">
        <f t="shared" si="0"/>
        <v>23623319.750392452</v>
      </c>
      <c r="F18" s="676"/>
      <c r="G18" s="676">
        <f>'[1]23'!G18/'[1]1'!E19*1000</f>
        <v>23131522.16182119</v>
      </c>
      <c r="H18" s="676"/>
      <c r="I18" s="676">
        <f>'[1]23'!I18/'[1]1'!E19*1000</f>
        <v>491797.58857126185</v>
      </c>
      <c r="J18" s="59"/>
      <c r="K18" s="40"/>
    </row>
    <row r="19" spans="1:58" s="33" customFormat="1" ht="14.25" customHeight="1">
      <c r="A19" s="1238" t="s">
        <v>1066</v>
      </c>
      <c r="B19" s="1238"/>
      <c r="C19" s="1238"/>
      <c r="D19" s="32"/>
      <c r="E19" s="725">
        <f t="shared" si="0"/>
        <v>23792391.882059716</v>
      </c>
      <c r="F19" s="676"/>
      <c r="G19" s="676">
        <v>21944892.469442315</v>
      </c>
      <c r="H19" s="676"/>
      <c r="I19" s="676">
        <v>1847499.4126173984</v>
      </c>
      <c r="J19" s="59"/>
      <c r="K19" s="40"/>
    </row>
    <row r="20" spans="1:58" s="33" customFormat="1" ht="14.25" customHeight="1">
      <c r="A20" s="1238" t="s">
        <v>1025</v>
      </c>
      <c r="B20" s="1238"/>
      <c r="C20" s="1238"/>
      <c r="D20" s="32"/>
      <c r="E20" s="725">
        <f>G20+I20</f>
        <v>22760083.428847689</v>
      </c>
      <c r="F20" s="676"/>
      <c r="G20" s="676">
        <v>21430915.401220392</v>
      </c>
      <c r="H20" s="676"/>
      <c r="I20" s="676">
        <v>1329168.027627296</v>
      </c>
      <c r="J20" s="59"/>
      <c r="K20" s="40"/>
    </row>
    <row r="21" spans="1:58" s="33" customFormat="1" ht="14.25" customHeight="1">
      <c r="A21" s="1238" t="s">
        <v>1026</v>
      </c>
      <c r="B21" s="1238"/>
      <c r="C21" s="1238"/>
      <c r="D21" s="32"/>
      <c r="E21" s="725">
        <f>G21+I21</f>
        <v>24715999.157652583</v>
      </c>
      <c r="F21" s="676"/>
      <c r="G21" s="676">
        <v>23358123.538604774</v>
      </c>
      <c r="H21" s="676"/>
      <c r="I21" s="676">
        <v>1357875.6190478087</v>
      </c>
      <c r="J21" s="59"/>
      <c r="K21" s="40"/>
    </row>
    <row r="22" spans="1:58" s="33" customFormat="1" ht="12" customHeight="1">
      <c r="A22" s="1238" t="s">
        <v>1027</v>
      </c>
      <c r="B22" s="1238"/>
      <c r="C22" s="1238"/>
      <c r="D22" s="32"/>
      <c r="E22" s="725">
        <f>G22+I22</f>
        <v>23246285.255542807</v>
      </c>
      <c r="F22" s="676"/>
      <c r="G22" s="676">
        <v>21585450.285761792</v>
      </c>
      <c r="H22" s="676"/>
      <c r="I22" s="676">
        <v>1660834.9697810169</v>
      </c>
      <c r="J22" s="59"/>
      <c r="K22" s="40"/>
    </row>
    <row r="23" spans="1:58" s="41" customFormat="1" ht="13.7" customHeight="1">
      <c r="A23" s="1045" t="s">
        <v>19</v>
      </c>
      <c r="B23" s="1045"/>
      <c r="C23" s="1045"/>
      <c r="D23" s="2"/>
      <c r="E23" s="731"/>
      <c r="F23" s="644"/>
      <c r="G23" s="644"/>
      <c r="H23" s="644"/>
      <c r="I23" s="644"/>
      <c r="J23" s="33"/>
    </row>
    <row r="24" spans="1:58" s="43" customFormat="1" ht="13.7" customHeight="1">
      <c r="A24" s="102"/>
      <c r="B24" s="42" t="s">
        <v>303</v>
      </c>
      <c r="C24" s="102"/>
      <c r="D24" s="46"/>
      <c r="E24" s="732">
        <f t="shared" ref="E24:E29" si="1">G24+I24</f>
        <v>7598394.402501638</v>
      </c>
      <c r="F24" s="733"/>
      <c r="G24" s="480">
        <v>7128582.6584573966</v>
      </c>
      <c r="H24" s="480"/>
      <c r="I24" s="480">
        <v>469811.74404424179</v>
      </c>
      <c r="J24" s="220"/>
      <c r="K24" s="220"/>
      <c r="L24" s="48"/>
      <c r="M24" s="50"/>
      <c r="N24" s="50"/>
      <c r="O24" s="50"/>
      <c r="P24" s="50"/>
      <c r="Q24" s="50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</row>
    <row r="25" spans="1:58" s="43" customFormat="1" ht="13.7" customHeight="1">
      <c r="A25" s="102"/>
      <c r="B25" s="42" t="s">
        <v>894</v>
      </c>
      <c r="C25" s="102"/>
      <c r="D25" s="46"/>
      <c r="E25" s="732">
        <f t="shared" si="1"/>
        <v>32508061.00965146</v>
      </c>
      <c r="F25" s="733"/>
      <c r="G25" s="480">
        <v>29900855.873972263</v>
      </c>
      <c r="H25" s="480"/>
      <c r="I25" s="480">
        <v>2607205.1356791956</v>
      </c>
      <c r="J25" s="727"/>
      <c r="K25" s="220"/>
      <c r="L25" s="48"/>
      <c r="M25" s="220"/>
      <c r="N25" s="220"/>
      <c r="O25" s="220"/>
      <c r="P25" s="220"/>
      <c r="Q25" s="220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</row>
    <row r="26" spans="1:58" s="43" customFormat="1" ht="13.7" customHeight="1">
      <c r="A26" s="102"/>
      <c r="B26" s="42" t="s">
        <v>895</v>
      </c>
      <c r="C26" s="102"/>
      <c r="D26" s="46"/>
      <c r="E26" s="732">
        <f t="shared" si="1"/>
        <v>77226796.151115105</v>
      </c>
      <c r="F26" s="733"/>
      <c r="G26" s="480">
        <v>69752769.298984319</v>
      </c>
      <c r="H26" s="480"/>
      <c r="I26" s="480">
        <v>7474026.8521307921</v>
      </c>
      <c r="J26" s="727"/>
      <c r="K26" s="220"/>
      <c r="L26" s="48"/>
      <c r="M26" s="220"/>
      <c r="N26" s="220"/>
      <c r="O26" s="220"/>
      <c r="P26" s="220"/>
      <c r="Q26" s="220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</row>
    <row r="27" spans="1:58" s="43" customFormat="1" ht="13.7" customHeight="1">
      <c r="A27" s="102"/>
      <c r="B27" s="42" t="s">
        <v>896</v>
      </c>
      <c r="C27" s="102"/>
      <c r="D27" s="46"/>
      <c r="E27" s="732">
        <f t="shared" si="1"/>
        <v>172750795.37953201</v>
      </c>
      <c r="F27" s="733"/>
      <c r="G27" s="480">
        <v>167669471.12734649</v>
      </c>
      <c r="H27" s="480"/>
      <c r="I27" s="480">
        <v>5081324.2521855151</v>
      </c>
      <c r="J27" s="727"/>
      <c r="K27" s="220"/>
      <c r="L27" s="48"/>
      <c r="M27" s="220"/>
      <c r="N27" s="220"/>
      <c r="O27" s="220"/>
      <c r="P27" s="220"/>
      <c r="Q27" s="220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</row>
    <row r="28" spans="1:58" s="43" customFormat="1" ht="13.7" customHeight="1">
      <c r="A28" s="102"/>
      <c r="B28" s="42" t="s">
        <v>897</v>
      </c>
      <c r="C28" s="102"/>
      <c r="D28" s="46"/>
      <c r="E28" s="732">
        <f t="shared" si="1"/>
        <v>564158113.97943652</v>
      </c>
      <c r="F28" s="733"/>
      <c r="G28" s="480">
        <v>478638932.96707225</v>
      </c>
      <c r="H28" s="480"/>
      <c r="I28" s="480">
        <v>85519181.012364298</v>
      </c>
      <c r="J28" s="727"/>
      <c r="K28" s="220"/>
      <c r="L28" s="48"/>
      <c r="M28" s="220"/>
      <c r="N28" s="220"/>
      <c r="O28" s="220"/>
      <c r="P28" s="220"/>
      <c r="Q28" s="220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</row>
    <row r="29" spans="1:58" s="43" customFormat="1" ht="13.7" customHeight="1">
      <c r="A29" s="102"/>
      <c r="B29" s="42" t="s">
        <v>308</v>
      </c>
      <c r="C29" s="102"/>
      <c r="D29" s="46"/>
      <c r="E29" s="732">
        <f t="shared" si="1"/>
        <v>2506716783.6842103</v>
      </c>
      <c r="F29" s="733"/>
      <c r="G29" s="480">
        <v>2506716783.6842103</v>
      </c>
      <c r="H29" s="480"/>
      <c r="I29" s="491">
        <v>0</v>
      </c>
      <c r="J29" s="727"/>
      <c r="K29" s="220"/>
      <c r="L29" s="48"/>
      <c r="M29" s="220"/>
      <c r="N29" s="220"/>
      <c r="O29" s="220"/>
      <c r="P29" s="220"/>
      <c r="Q29" s="220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</row>
    <row r="30" spans="1:58" s="43" customFormat="1" ht="13.7" customHeight="1">
      <c r="A30" s="1045" t="s">
        <v>20</v>
      </c>
      <c r="B30" s="1045"/>
      <c r="C30" s="1045"/>
      <c r="D30" s="2"/>
      <c r="E30" s="732"/>
      <c r="F30" s="733"/>
      <c r="G30" s="480"/>
      <c r="H30" s="480"/>
      <c r="I30" s="480"/>
      <c r="J30" s="727"/>
      <c r="K30" s="220"/>
      <c r="L30" s="48"/>
      <c r="M30" s="220"/>
      <c r="N30" s="220"/>
      <c r="O30" s="220"/>
      <c r="P30" s="220"/>
      <c r="Q30" s="220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</row>
    <row r="31" spans="1:58" s="43" customFormat="1" ht="13.7" customHeight="1">
      <c r="A31" s="102"/>
      <c r="B31" s="62" t="s">
        <v>490</v>
      </c>
      <c r="C31" s="102"/>
      <c r="D31" s="46"/>
      <c r="E31" s="732">
        <f t="shared" ref="E31:E40" si="2">G31+I31</f>
        <v>1924263.2685550121</v>
      </c>
      <c r="F31" s="733"/>
      <c r="G31" s="480">
        <v>1424124.802548741</v>
      </c>
      <c r="H31" s="480"/>
      <c r="I31" s="480">
        <v>500138.46600627096</v>
      </c>
      <c r="J31" s="727"/>
      <c r="K31" s="220"/>
      <c r="L31" s="48"/>
      <c r="M31" s="220"/>
      <c r="N31" s="220"/>
      <c r="O31" s="220"/>
      <c r="P31" s="220"/>
      <c r="Q31" s="220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</row>
    <row r="32" spans="1:58" s="43" customFormat="1" ht="13.7" customHeight="1">
      <c r="A32" s="102"/>
      <c r="B32" s="62" t="s">
        <v>491</v>
      </c>
      <c r="C32" s="102"/>
      <c r="D32" s="46"/>
      <c r="E32" s="732">
        <f t="shared" si="2"/>
        <v>4765581.5805108584</v>
      </c>
      <c r="F32" s="733"/>
      <c r="G32" s="480">
        <v>4366779.5552122137</v>
      </c>
      <c r="H32" s="480"/>
      <c r="I32" s="480">
        <v>398802.02529864438</v>
      </c>
      <c r="J32" s="727"/>
      <c r="K32" s="220"/>
      <c r="L32" s="48"/>
      <c r="M32" s="220"/>
      <c r="N32" s="220"/>
      <c r="O32" s="220"/>
      <c r="P32" s="220"/>
      <c r="Q32" s="220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</row>
    <row r="33" spans="1:58" s="43" customFormat="1" ht="13.7" customHeight="1">
      <c r="A33" s="42"/>
      <c r="B33" s="62" t="s">
        <v>492</v>
      </c>
      <c r="C33" s="42"/>
      <c r="D33" s="46"/>
      <c r="E33" s="732">
        <f t="shared" si="2"/>
        <v>7727463.2714534765</v>
      </c>
      <c r="F33" s="733"/>
      <c r="G33" s="480">
        <v>7364990.8604959305</v>
      </c>
      <c r="H33" s="480"/>
      <c r="I33" s="480">
        <v>362472.41095754562</v>
      </c>
      <c r="J33" s="727"/>
      <c r="K33" s="220"/>
      <c r="L33" s="48"/>
      <c r="M33" s="220"/>
      <c r="N33" s="220"/>
      <c r="O33" s="220"/>
      <c r="P33" s="220"/>
      <c r="Q33" s="220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</row>
    <row r="34" spans="1:58" s="43" customFormat="1" ht="13.7" customHeight="1">
      <c r="A34" s="42"/>
      <c r="B34" s="62" t="s">
        <v>493</v>
      </c>
      <c r="C34" s="42"/>
      <c r="D34" s="46"/>
      <c r="E34" s="732">
        <f t="shared" si="2"/>
        <v>17867328.962509602</v>
      </c>
      <c r="F34" s="733"/>
      <c r="G34" s="480">
        <v>17030998.074262228</v>
      </c>
      <c r="H34" s="480"/>
      <c r="I34" s="480">
        <v>836330.88824737514</v>
      </c>
      <c r="J34" s="727"/>
      <c r="K34" s="220"/>
      <c r="L34" s="48"/>
      <c r="M34" s="220"/>
      <c r="N34" s="220"/>
      <c r="O34" s="220"/>
      <c r="P34" s="220"/>
      <c r="Q34" s="220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</row>
    <row r="35" spans="1:58" s="43" customFormat="1" ht="13.7" customHeight="1">
      <c r="A35" s="42"/>
      <c r="B35" s="62" t="s">
        <v>494</v>
      </c>
      <c r="C35" s="42"/>
      <c r="D35" s="46"/>
      <c r="E35" s="732">
        <f t="shared" si="2"/>
        <v>42051324.44763761</v>
      </c>
      <c r="F35" s="733"/>
      <c r="G35" s="480">
        <v>39258379.435408756</v>
      </c>
      <c r="H35" s="480"/>
      <c r="I35" s="480">
        <v>2792945.0122288573</v>
      </c>
      <c r="J35" s="727"/>
      <c r="K35" s="220"/>
      <c r="L35" s="48"/>
      <c r="M35" s="220"/>
      <c r="N35" s="220"/>
      <c r="O35" s="220"/>
      <c r="P35" s="220"/>
      <c r="Q35" s="220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</row>
    <row r="36" spans="1:58" s="43" customFormat="1" ht="13.7" customHeight="1">
      <c r="A36" s="42"/>
      <c r="B36" s="62" t="s">
        <v>495</v>
      </c>
      <c r="C36" s="42"/>
      <c r="D36" s="46"/>
      <c r="E36" s="732">
        <f t="shared" si="2"/>
        <v>92774720.267394125</v>
      </c>
      <c r="F36" s="733"/>
      <c r="G36" s="480">
        <v>84077713.860285625</v>
      </c>
      <c r="H36" s="480"/>
      <c r="I36" s="480">
        <v>8697006.4071084931</v>
      </c>
      <c r="J36" s="727"/>
      <c r="K36" s="220"/>
      <c r="L36" s="48"/>
      <c r="M36" s="220"/>
      <c r="N36" s="220"/>
      <c r="O36" s="220"/>
      <c r="P36" s="220"/>
      <c r="Q36" s="220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</row>
    <row r="37" spans="1:58" s="43" customFormat="1" ht="13.7" customHeight="1">
      <c r="A37" s="42"/>
      <c r="B37" s="62" t="s">
        <v>496</v>
      </c>
      <c r="C37" s="42"/>
      <c r="D37" s="46"/>
      <c r="E37" s="732">
        <f t="shared" si="2"/>
        <v>215079267.09203622</v>
      </c>
      <c r="F37" s="733"/>
      <c r="G37" s="480">
        <v>204997894.49028563</v>
      </c>
      <c r="H37" s="480"/>
      <c r="I37" s="480">
        <v>10081372.601750581</v>
      </c>
      <c r="J37" s="727"/>
      <c r="K37" s="220"/>
      <c r="L37" s="48"/>
      <c r="M37" s="220"/>
      <c r="N37" s="220"/>
      <c r="O37" s="220"/>
      <c r="P37" s="220"/>
      <c r="Q37" s="220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</row>
    <row r="38" spans="1:58" s="43" customFormat="1" ht="13.7" customHeight="1">
      <c r="A38" s="42"/>
      <c r="B38" s="62" t="s">
        <v>497</v>
      </c>
      <c r="C38" s="42"/>
      <c r="D38" s="46"/>
      <c r="E38" s="732">
        <f t="shared" si="2"/>
        <v>396290779.55671579</v>
      </c>
      <c r="F38" s="733"/>
      <c r="G38" s="480">
        <v>388487105.67407501</v>
      </c>
      <c r="H38" s="480"/>
      <c r="I38" s="480">
        <v>7803673.8826408014</v>
      </c>
      <c r="J38" s="727"/>
      <c r="K38" s="220"/>
      <c r="L38" s="48"/>
      <c r="M38" s="220"/>
      <c r="N38" s="220"/>
      <c r="O38" s="220"/>
      <c r="P38" s="220"/>
      <c r="Q38" s="220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</row>
    <row r="39" spans="1:58" s="43" customFormat="1" ht="13.7" customHeight="1">
      <c r="A39" s="42"/>
      <c r="B39" s="62" t="s">
        <v>498</v>
      </c>
      <c r="C39" s="42"/>
      <c r="D39" s="46"/>
      <c r="E39" s="732">
        <f t="shared" si="2"/>
        <v>1187016295.1025641</v>
      </c>
      <c r="F39" s="733"/>
      <c r="G39" s="480">
        <v>999703904.8974359</v>
      </c>
      <c r="H39" s="480"/>
      <c r="I39" s="480">
        <v>187312390.20512819</v>
      </c>
      <c r="J39" s="727"/>
      <c r="K39" s="220"/>
      <c r="L39" s="48"/>
      <c r="M39" s="220"/>
      <c r="N39" s="220"/>
      <c r="O39" s="220"/>
      <c r="P39" s="220"/>
      <c r="Q39" s="220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</row>
    <row r="40" spans="1:58" s="43" customFormat="1" ht="13.7" customHeight="1">
      <c r="A40" s="42"/>
      <c r="B40" s="62" t="s">
        <v>435</v>
      </c>
      <c r="C40" s="42"/>
      <c r="D40" s="46"/>
      <c r="E40" s="732">
        <f t="shared" si="2"/>
        <v>3204308420.4375</v>
      </c>
      <c r="F40" s="733"/>
      <c r="G40" s="733">
        <v>3204308420.4375</v>
      </c>
      <c r="H40" s="480"/>
      <c r="I40" s="480">
        <v>0</v>
      </c>
      <c r="J40" s="727"/>
      <c r="K40" s="220"/>
      <c r="L40" s="48"/>
      <c r="M40" s="220"/>
      <c r="N40" s="220"/>
      <c r="O40" s="220"/>
      <c r="P40" s="220"/>
      <c r="Q40" s="220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</row>
    <row r="41" spans="1:58" s="43" customFormat="1" ht="13.7" customHeight="1">
      <c r="A41" s="1045" t="s">
        <v>21</v>
      </c>
      <c r="B41" s="1045"/>
      <c r="C41" s="1045"/>
      <c r="D41" s="46"/>
      <c r="E41" s="732"/>
      <c r="F41" s="733"/>
      <c r="G41" s="480"/>
      <c r="H41" s="480"/>
      <c r="I41" s="480"/>
      <c r="J41" s="727"/>
      <c r="K41" s="220"/>
      <c r="L41" s="48"/>
      <c r="M41" s="220"/>
      <c r="N41" s="220"/>
      <c r="O41" s="220"/>
      <c r="P41" s="220"/>
      <c r="Q41" s="220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</row>
    <row r="42" spans="1:58" s="43" customFormat="1" ht="13.7" customHeight="1">
      <c r="A42" s="42"/>
      <c r="B42" s="62" t="s">
        <v>490</v>
      </c>
      <c r="C42" s="42"/>
      <c r="D42" s="46"/>
      <c r="E42" s="732">
        <f t="shared" ref="E42:E51" si="3">G42+I42</f>
        <v>1114673.1040495425</v>
      </c>
      <c r="F42" s="733"/>
      <c r="G42" s="480">
        <v>1095163.551313811</v>
      </c>
      <c r="H42" s="480"/>
      <c r="I42" s="480">
        <v>19509.552735731479</v>
      </c>
      <c r="J42" s="727"/>
      <c r="K42" s="220"/>
      <c r="L42" s="48"/>
      <c r="M42" s="220"/>
      <c r="N42" s="220"/>
      <c r="O42" s="220"/>
      <c r="P42" s="220"/>
      <c r="Q42" s="220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</row>
    <row r="43" spans="1:58" s="43" customFormat="1" ht="13.7" customHeight="1">
      <c r="A43" s="42"/>
      <c r="B43" s="62" t="s">
        <v>491</v>
      </c>
      <c r="C43" s="42"/>
      <c r="D43" s="46"/>
      <c r="E43" s="732">
        <f t="shared" si="3"/>
        <v>4116250.6218039901</v>
      </c>
      <c r="F43" s="733"/>
      <c r="G43" s="480">
        <v>4092938.6987822973</v>
      </c>
      <c r="H43" s="480"/>
      <c r="I43" s="480">
        <v>23311.923021692855</v>
      </c>
      <c r="J43" s="727"/>
      <c r="K43" s="220"/>
      <c r="L43" s="48"/>
      <c r="M43" s="220"/>
      <c r="N43" s="220"/>
      <c r="O43" s="220"/>
      <c r="P43" s="220"/>
      <c r="Q43" s="220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</row>
    <row r="44" spans="1:58" s="43" customFormat="1" ht="13.7" customHeight="1">
      <c r="A44" s="42"/>
      <c r="B44" s="62" t="s">
        <v>492</v>
      </c>
      <c r="C44" s="42"/>
      <c r="D44" s="46"/>
      <c r="E44" s="732">
        <f t="shared" si="3"/>
        <v>7788795.0044053951</v>
      </c>
      <c r="F44" s="733"/>
      <c r="G44" s="480">
        <v>7209751.9062725008</v>
      </c>
      <c r="H44" s="480"/>
      <c r="I44" s="480">
        <v>579043.09813289414</v>
      </c>
      <c r="J44" s="727"/>
      <c r="K44" s="220"/>
      <c r="L44" s="48"/>
      <c r="M44" s="220"/>
      <c r="N44" s="220"/>
      <c r="O44" s="220"/>
      <c r="P44" s="220"/>
      <c r="Q44" s="220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</row>
    <row r="45" spans="1:58" s="43" customFormat="1" ht="13.7" customHeight="1">
      <c r="A45" s="102"/>
      <c r="B45" s="62" t="s">
        <v>493</v>
      </c>
      <c r="C45" s="102"/>
      <c r="D45" s="46"/>
      <c r="E45" s="732">
        <f t="shared" si="3"/>
        <v>16927295.933712099</v>
      </c>
      <c r="F45" s="733"/>
      <c r="G45" s="480">
        <v>16319925.06962282</v>
      </c>
      <c r="H45" s="480"/>
      <c r="I45" s="480">
        <v>607370.86408927862</v>
      </c>
      <c r="J45" s="727"/>
      <c r="K45" s="220"/>
      <c r="L45" s="48"/>
      <c r="M45" s="220"/>
      <c r="N45" s="220"/>
      <c r="O45" s="220"/>
      <c r="P45" s="220"/>
      <c r="Q45" s="220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</row>
    <row r="46" spans="1:58" s="43" customFormat="1" ht="13.7" customHeight="1">
      <c r="A46" s="102"/>
      <c r="B46" s="62" t="s">
        <v>494</v>
      </c>
      <c r="C46" s="102"/>
      <c r="D46" s="46"/>
      <c r="E46" s="732">
        <f t="shared" si="3"/>
        <v>41383608.793841124</v>
      </c>
      <c r="F46" s="733"/>
      <c r="G46" s="480">
        <v>39652877.306283474</v>
      </c>
      <c r="H46" s="480"/>
      <c r="I46" s="480">
        <v>1730731.4875576484</v>
      </c>
      <c r="J46" s="727"/>
      <c r="K46" s="220"/>
      <c r="L46" s="48"/>
      <c r="M46" s="220"/>
      <c r="N46" s="220"/>
      <c r="O46" s="220"/>
      <c r="P46" s="220"/>
      <c r="Q46" s="220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</row>
    <row r="47" spans="1:58" s="43" customFormat="1" ht="13.7" customHeight="1">
      <c r="A47" s="102"/>
      <c r="B47" s="62" t="s">
        <v>495</v>
      </c>
      <c r="C47" s="102"/>
      <c r="D47" s="46"/>
      <c r="E47" s="732">
        <f t="shared" si="3"/>
        <v>92822076.094493762</v>
      </c>
      <c r="F47" s="733"/>
      <c r="G47" s="480">
        <v>84981256.230231225</v>
      </c>
      <c r="H47" s="480"/>
      <c r="I47" s="480">
        <v>7840819.864262538</v>
      </c>
      <c r="J47" s="727"/>
      <c r="K47" s="220"/>
      <c r="L47" s="48"/>
      <c r="M47" s="220"/>
      <c r="N47" s="220"/>
      <c r="O47" s="220"/>
      <c r="P47" s="220"/>
      <c r="Q47" s="220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</row>
    <row r="48" spans="1:58" s="43" customFormat="1" ht="13.7" customHeight="1">
      <c r="A48" s="102"/>
      <c r="B48" s="62" t="s">
        <v>496</v>
      </c>
      <c r="C48" s="102"/>
      <c r="D48" s="46"/>
      <c r="E48" s="732">
        <f t="shared" si="3"/>
        <v>236423621.56070969</v>
      </c>
      <c r="F48" s="733"/>
      <c r="G48" s="480">
        <v>229694585.41467544</v>
      </c>
      <c r="H48" s="480"/>
      <c r="I48" s="480">
        <v>6729036.1460342528</v>
      </c>
      <c r="J48" s="727"/>
      <c r="K48" s="220"/>
      <c r="L48" s="48"/>
      <c r="M48" s="220"/>
      <c r="N48" s="220"/>
      <c r="O48" s="220"/>
      <c r="P48" s="220"/>
      <c r="Q48" s="220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</row>
    <row r="49" spans="1:58" s="43" customFormat="1" ht="13.7" customHeight="1">
      <c r="A49" s="102"/>
      <c r="B49" s="62" t="s">
        <v>497</v>
      </c>
      <c r="C49" s="102"/>
      <c r="D49" s="46"/>
      <c r="E49" s="732">
        <f t="shared" si="3"/>
        <v>405567268.56352329</v>
      </c>
      <c r="F49" s="733"/>
      <c r="G49" s="494">
        <v>359631098.37611055</v>
      </c>
      <c r="H49" s="494"/>
      <c r="I49" s="494">
        <v>45936170.187412769</v>
      </c>
      <c r="J49" s="727"/>
      <c r="K49" s="483"/>
      <c r="L49" s="49"/>
      <c r="M49" s="220"/>
      <c r="N49" s="220"/>
      <c r="O49" s="220"/>
      <c r="P49" s="220"/>
      <c r="Q49" s="220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</row>
    <row r="50" spans="1:58" s="43" customFormat="1" ht="13.7" customHeight="1">
      <c r="A50" s="102"/>
      <c r="B50" s="62" t="s">
        <v>498</v>
      </c>
      <c r="C50" s="102"/>
      <c r="D50" s="46"/>
      <c r="E50" s="732">
        <f t="shared" si="3"/>
        <v>1062680039.0666667</v>
      </c>
      <c r="F50" s="734"/>
      <c r="G50" s="505">
        <v>978412720.51111114</v>
      </c>
      <c r="H50" s="505"/>
      <c r="I50" s="505">
        <v>84267318.555555552</v>
      </c>
      <c r="J50" s="44"/>
      <c r="M50" s="220"/>
      <c r="N50" s="220"/>
      <c r="O50" s="220"/>
      <c r="P50" s="220"/>
      <c r="Q50" s="220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</row>
    <row r="51" spans="1:58" s="43" customFormat="1" ht="13.7" customHeight="1">
      <c r="A51" s="102"/>
      <c r="B51" s="62" t="s">
        <v>435</v>
      </c>
      <c r="C51" s="102"/>
      <c r="D51" s="46"/>
      <c r="E51" s="732">
        <f t="shared" si="3"/>
        <v>3636830873.2000003</v>
      </c>
      <c r="F51" s="733"/>
      <c r="G51" s="733">
        <v>3228566216.8000002</v>
      </c>
      <c r="H51" s="735"/>
      <c r="I51" s="480">
        <v>408264656.39999998</v>
      </c>
      <c r="J51" s="48"/>
      <c r="K51" s="48"/>
      <c r="L51" s="48"/>
      <c r="M51" s="220"/>
      <c r="N51" s="220"/>
      <c r="O51" s="220"/>
      <c r="P51" s="220"/>
      <c r="Q51" s="220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</row>
    <row r="52" spans="1:58" s="43" customFormat="1" ht="13.7" customHeight="1">
      <c r="A52" s="1045" t="s">
        <v>22</v>
      </c>
      <c r="B52" s="1045"/>
      <c r="C52" s="1045"/>
      <c r="D52" s="2"/>
      <c r="E52" s="736"/>
      <c r="F52" s="735"/>
      <c r="G52" s="735"/>
      <c r="H52" s="735"/>
      <c r="I52" s="735"/>
      <c r="J52" s="48"/>
      <c r="K52" s="48"/>
      <c r="L52" s="48"/>
      <c r="M52" s="220"/>
      <c r="N52" s="220"/>
      <c r="O52" s="220"/>
      <c r="P52" s="220"/>
      <c r="Q52" s="220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</row>
    <row r="53" spans="1:58" s="43" customFormat="1" ht="13.7" customHeight="1">
      <c r="A53" s="44"/>
      <c r="B53" s="62" t="s">
        <v>490</v>
      </c>
      <c r="C53" s="44"/>
      <c r="D53" s="231"/>
      <c r="E53" s="732">
        <f t="shared" ref="E53:E62" si="4">G53+I53</f>
        <v>2339240.1580658453</v>
      </c>
      <c r="F53" s="735"/>
      <c r="G53" s="735">
        <v>2173437.1784998979</v>
      </c>
      <c r="H53" s="735"/>
      <c r="I53" s="735">
        <v>165802.97956594729</v>
      </c>
      <c r="J53" s="48"/>
      <c r="K53" s="48"/>
      <c r="L53" s="48"/>
      <c r="M53" s="220"/>
      <c r="N53" s="220"/>
      <c r="O53" s="220"/>
      <c r="P53" s="220"/>
      <c r="Q53" s="220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</row>
    <row r="54" spans="1:58" s="43" customFormat="1" ht="13.7" customHeight="1">
      <c r="A54" s="6"/>
      <c r="B54" s="62" t="s">
        <v>491</v>
      </c>
      <c r="C54" s="6"/>
      <c r="D54" s="2"/>
      <c r="E54" s="732">
        <f t="shared" si="4"/>
        <v>4303242.5855901903</v>
      </c>
      <c r="F54" s="735"/>
      <c r="G54" s="735">
        <v>3992977.2525765994</v>
      </c>
      <c r="H54" s="735"/>
      <c r="I54" s="735">
        <v>310265.3330135913</v>
      </c>
      <c r="J54" s="48"/>
      <c r="K54" s="48"/>
      <c r="L54" s="48"/>
      <c r="M54" s="220"/>
      <c r="N54" s="220"/>
      <c r="O54" s="220"/>
      <c r="P54" s="220"/>
      <c r="Q54" s="220"/>
    </row>
    <row r="55" spans="1:58" s="43" customFormat="1" ht="13.7" customHeight="1">
      <c r="A55" s="102"/>
      <c r="B55" s="62" t="s">
        <v>492</v>
      </c>
      <c r="C55" s="102"/>
      <c r="D55" s="46"/>
      <c r="E55" s="732">
        <f t="shared" si="4"/>
        <v>6615586.7856895365</v>
      </c>
      <c r="F55" s="735"/>
      <c r="G55" s="735">
        <v>5844870.360745348</v>
      </c>
      <c r="H55" s="735"/>
      <c r="I55" s="735">
        <v>770716.42494418833</v>
      </c>
      <c r="J55" s="48"/>
      <c r="K55" s="48"/>
      <c r="L55" s="48"/>
      <c r="M55" s="220"/>
      <c r="N55" s="220"/>
      <c r="O55" s="220"/>
      <c r="P55" s="220"/>
      <c r="Q55" s="220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</row>
    <row r="56" spans="1:58" s="43" customFormat="1" ht="13.7" customHeight="1">
      <c r="A56" s="102"/>
      <c r="B56" s="62" t="s">
        <v>493</v>
      </c>
      <c r="C56" s="102"/>
      <c r="D56" s="46"/>
      <c r="E56" s="732">
        <f t="shared" si="4"/>
        <v>11570976.4389269</v>
      </c>
      <c r="F56" s="735"/>
      <c r="G56" s="735">
        <v>11219069.26252391</v>
      </c>
      <c r="H56" s="735"/>
      <c r="I56" s="735">
        <v>351907.1764029903</v>
      </c>
      <c r="J56" s="48"/>
      <c r="K56" s="48"/>
      <c r="L56" s="48"/>
      <c r="M56" s="220"/>
      <c r="N56" s="220"/>
      <c r="O56" s="220"/>
      <c r="P56" s="220"/>
      <c r="Q56" s="220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</row>
    <row r="57" spans="1:58" s="43" customFormat="1" ht="13.7" customHeight="1">
      <c r="A57" s="102"/>
      <c r="B57" s="62" t="s">
        <v>494</v>
      </c>
      <c r="C57" s="102"/>
      <c r="D57" s="46"/>
      <c r="E57" s="732">
        <f t="shared" si="4"/>
        <v>22322386.624662917</v>
      </c>
      <c r="F57" s="735"/>
      <c r="G57" s="735">
        <v>19985574.15036539</v>
      </c>
      <c r="H57" s="735"/>
      <c r="I57" s="735">
        <v>2336812.4742975263</v>
      </c>
      <c r="J57" s="48"/>
      <c r="K57" s="48"/>
      <c r="L57" s="48"/>
      <c r="M57" s="220"/>
      <c r="N57" s="220"/>
      <c r="O57" s="220"/>
      <c r="P57" s="220"/>
      <c r="Q57" s="220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</row>
    <row r="58" spans="1:58" s="43" customFormat="1" ht="13.7" customHeight="1">
      <c r="A58" s="102"/>
      <c r="B58" s="62" t="s">
        <v>495</v>
      </c>
      <c r="C58" s="102"/>
      <c r="D58" s="46"/>
      <c r="E58" s="732">
        <f t="shared" si="4"/>
        <v>45016302.027639873</v>
      </c>
      <c r="F58" s="735"/>
      <c r="G58" s="735">
        <v>42132499.512079522</v>
      </c>
      <c r="H58" s="735"/>
      <c r="I58" s="735">
        <v>2883802.5155603485</v>
      </c>
      <c r="J58" s="48"/>
      <c r="K58" s="48"/>
      <c r="L58" s="48"/>
      <c r="M58" s="220"/>
      <c r="N58" s="220"/>
      <c r="O58" s="220"/>
      <c r="P58" s="220"/>
      <c r="Q58" s="220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</row>
    <row r="59" spans="1:58" s="43" customFormat="1" ht="13.7" customHeight="1">
      <c r="A59" s="102"/>
      <c r="B59" s="62" t="s">
        <v>496</v>
      </c>
      <c r="C59" s="102"/>
      <c r="D59" s="46"/>
      <c r="E59" s="732">
        <f t="shared" si="4"/>
        <v>81036667.61948128</v>
      </c>
      <c r="F59" s="735"/>
      <c r="G59" s="735">
        <v>70501926.235090226</v>
      </c>
      <c r="H59" s="735"/>
      <c r="I59" s="735">
        <v>10534741.384391056</v>
      </c>
      <c r="J59" s="48"/>
      <c r="K59" s="48"/>
      <c r="L59" s="48"/>
      <c r="M59" s="220"/>
      <c r="N59" s="220"/>
      <c r="O59" s="220"/>
      <c r="P59" s="220"/>
      <c r="Q59" s="220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</row>
    <row r="60" spans="1:58" s="43" customFormat="1" ht="13.7" customHeight="1">
      <c r="A60" s="102"/>
      <c r="B60" s="62" t="s">
        <v>497</v>
      </c>
      <c r="C60" s="102"/>
      <c r="D60" s="46"/>
      <c r="E60" s="732">
        <f t="shared" si="4"/>
        <v>134851150.57993147</v>
      </c>
      <c r="F60" s="735"/>
      <c r="G60" s="735">
        <v>124840967.96516384</v>
      </c>
      <c r="H60" s="735"/>
      <c r="I60" s="735">
        <v>10010182.614767633</v>
      </c>
      <c r="J60" s="48"/>
      <c r="K60" s="48"/>
      <c r="L60" s="48"/>
      <c r="M60" s="220"/>
      <c r="N60" s="220"/>
      <c r="O60" s="220"/>
      <c r="P60" s="220"/>
      <c r="Q60" s="220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</row>
    <row r="61" spans="1:58" s="43" customFormat="1" ht="13.7" customHeight="1">
      <c r="A61" s="102"/>
      <c r="B61" s="62" t="s">
        <v>498</v>
      </c>
      <c r="C61" s="102"/>
      <c r="D61" s="46"/>
      <c r="E61" s="732">
        <f t="shared" si="4"/>
        <v>192967227.78038985</v>
      </c>
      <c r="F61" s="735"/>
      <c r="G61" s="735">
        <v>182204701.69865838</v>
      </c>
      <c r="H61" s="735"/>
      <c r="I61" s="735">
        <v>10762526.081731465</v>
      </c>
      <c r="J61" s="48"/>
      <c r="K61" s="48"/>
      <c r="L61" s="48"/>
      <c r="M61" s="220"/>
      <c r="N61" s="220"/>
      <c r="O61" s="220"/>
      <c r="P61" s="220"/>
      <c r="Q61" s="220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58" s="44" customFormat="1" ht="13.7" customHeight="1" thickBot="1">
      <c r="A62" s="104"/>
      <c r="B62" s="63" t="s">
        <v>435</v>
      </c>
      <c r="C62" s="104"/>
      <c r="D62" s="232"/>
      <c r="E62" s="737">
        <f t="shared" si="4"/>
        <v>1046538467.0864811</v>
      </c>
      <c r="F62" s="738"/>
      <c r="G62" s="738">
        <v>984773351.5075444</v>
      </c>
      <c r="H62" s="738"/>
      <c r="I62" s="738">
        <v>61765115.578936711</v>
      </c>
      <c r="J62" s="51"/>
      <c r="K62" s="49"/>
      <c r="L62" s="49"/>
      <c r="M62" s="220"/>
      <c r="N62" s="220"/>
      <c r="O62" s="220"/>
      <c r="P62" s="220"/>
      <c r="Q62" s="220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</row>
    <row r="63" spans="1:58" s="43" customFormat="1" ht="13.7" customHeight="1">
      <c r="B63" s="14"/>
      <c r="C63" s="14"/>
      <c r="D63" s="15"/>
      <c r="H63" s="44"/>
    </row>
    <row r="64" spans="1:58" ht="15">
      <c r="A64" s="206"/>
      <c r="B64" s="206"/>
      <c r="C64" s="206"/>
      <c r="D64" s="228"/>
    </row>
    <row r="65" spans="1:4" ht="15">
      <c r="A65" s="206"/>
      <c r="B65" s="206"/>
      <c r="C65" s="206"/>
      <c r="D65" s="228"/>
    </row>
    <row r="66" spans="1:4" ht="15">
      <c r="A66" s="206"/>
      <c r="B66" s="206"/>
      <c r="C66" s="206"/>
      <c r="D66" s="228"/>
    </row>
    <row r="67" spans="1:4" ht="15">
      <c r="A67" s="206"/>
      <c r="B67" s="206"/>
      <c r="C67" s="206"/>
      <c r="D67" s="228"/>
    </row>
    <row r="68" spans="1:4" ht="15">
      <c r="A68" s="206"/>
      <c r="B68" s="206"/>
      <c r="C68" s="206"/>
      <c r="D68" s="228"/>
    </row>
    <row r="69" spans="1:4" ht="15">
      <c r="A69" s="206"/>
      <c r="B69" s="206"/>
      <c r="C69" s="206"/>
      <c r="D69" s="228"/>
    </row>
    <row r="70" spans="1:4" ht="15">
      <c r="A70" s="206"/>
      <c r="B70" s="206"/>
      <c r="C70" s="206"/>
      <c r="D70" s="228"/>
    </row>
    <row r="71" spans="1:4" ht="15">
      <c r="A71" s="206"/>
      <c r="B71" s="206"/>
      <c r="C71" s="206"/>
      <c r="D71" s="228"/>
    </row>
    <row r="72" spans="1:4" ht="15">
      <c r="A72" s="206"/>
      <c r="B72" s="206"/>
      <c r="C72" s="206"/>
      <c r="D72" s="228"/>
    </row>
    <row r="73" spans="1:4" ht="15">
      <c r="A73" s="206"/>
      <c r="B73" s="206"/>
      <c r="C73" s="206"/>
      <c r="D73" s="228"/>
    </row>
    <row r="74" spans="1:4" ht="15">
      <c r="A74" s="206"/>
      <c r="B74" s="206"/>
      <c r="C74" s="206"/>
      <c r="D74" s="228"/>
    </row>
    <row r="75" spans="1:4" ht="15">
      <c r="A75" s="206"/>
      <c r="B75" s="206"/>
      <c r="C75" s="206"/>
      <c r="D75" s="228"/>
    </row>
    <row r="76" spans="1:4" ht="15">
      <c r="A76" s="206"/>
      <c r="B76" s="206"/>
      <c r="C76" s="206"/>
      <c r="D76" s="228"/>
    </row>
    <row r="77" spans="1:4" ht="15">
      <c r="A77" s="206"/>
      <c r="B77" s="206"/>
      <c r="C77" s="206"/>
      <c r="D77" s="228"/>
    </row>
    <row r="78" spans="1:4" ht="15">
      <c r="A78" s="206"/>
      <c r="B78" s="206"/>
      <c r="C78" s="206"/>
      <c r="D78" s="228"/>
    </row>
    <row r="79" spans="1:4" ht="15">
      <c r="A79" s="206"/>
      <c r="B79" s="206"/>
      <c r="C79" s="206"/>
      <c r="D79" s="228"/>
    </row>
    <row r="80" spans="1:4" ht="15">
      <c r="A80" s="206"/>
      <c r="B80" s="206"/>
      <c r="C80" s="206"/>
      <c r="D80" s="228"/>
    </row>
    <row r="81" spans="1:4" ht="15">
      <c r="A81" s="206"/>
      <c r="B81" s="206"/>
      <c r="C81" s="206"/>
      <c r="D81" s="228"/>
    </row>
    <row r="82" spans="1:4" ht="15">
      <c r="A82" s="206"/>
      <c r="B82" s="206"/>
      <c r="C82" s="206"/>
      <c r="D82" s="228"/>
    </row>
  </sheetData>
  <mergeCells count="26">
    <mergeCell ref="A1:J1"/>
    <mergeCell ref="G3:H5"/>
    <mergeCell ref="A7:C7"/>
    <mergeCell ref="A10:C10"/>
    <mergeCell ref="A8:C8"/>
    <mergeCell ref="A15:C15"/>
    <mergeCell ref="A17:C17"/>
    <mergeCell ref="A18:C18"/>
    <mergeCell ref="A20:C20"/>
    <mergeCell ref="A21:C21"/>
    <mergeCell ref="A22:C22"/>
    <mergeCell ref="A52:C52"/>
    <mergeCell ref="I3:J5"/>
    <mergeCell ref="E3:F5"/>
    <mergeCell ref="A3:C5"/>
    <mergeCell ref="A9:C9"/>
    <mergeCell ref="A14:C14"/>
    <mergeCell ref="A30:C30"/>
    <mergeCell ref="A41:C41"/>
    <mergeCell ref="A6:C6"/>
    <mergeCell ref="A11:C11"/>
    <mergeCell ref="A12:C12"/>
    <mergeCell ref="A19:C19"/>
    <mergeCell ref="A23:C23"/>
    <mergeCell ref="A13:C13"/>
    <mergeCell ref="A16:C16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X55"/>
  <sheetViews>
    <sheetView view="pageBreakPreview" topLeftCell="A2" zoomScaleNormal="50" workbookViewId="0">
      <selection activeCell="A33" sqref="A33:C33"/>
    </sheetView>
  </sheetViews>
  <sheetFormatPr defaultRowHeight="15.75"/>
  <cols>
    <col min="1" max="1" width="2.28515625" style="229" customWidth="1"/>
    <col min="2" max="2" width="15.7109375" style="229" customWidth="1"/>
    <col min="3" max="3" width="2.28515625" style="229" customWidth="1"/>
    <col min="4" max="4" width="1.7109375" style="230" customWidth="1"/>
    <col min="5" max="8" width="15.7109375" style="206" customWidth="1"/>
    <col min="9" max="12" width="22.85546875" style="206" customWidth="1"/>
    <col min="13" max="13" width="19.42578125" style="206" customWidth="1"/>
    <col min="14" max="14" width="15.42578125" style="206" bestFit="1" customWidth="1"/>
    <col min="15" max="15" width="17.140625" style="206" customWidth="1"/>
    <col min="16" max="16" width="9.7109375" style="206" customWidth="1"/>
    <col min="17" max="17" width="9.85546875" style="206" customWidth="1"/>
    <col min="18" max="18" width="9.140625" style="206"/>
    <col min="19" max="19" width="19.140625" style="206" bestFit="1" customWidth="1"/>
    <col min="20" max="16384" width="9.140625" style="206"/>
  </cols>
  <sheetData>
    <row r="1" spans="1:24" s="205" customFormat="1" ht="35.1" customHeight="1">
      <c r="A1" s="1147" t="s">
        <v>614</v>
      </c>
      <c r="B1" s="1147"/>
      <c r="C1" s="1147"/>
      <c r="D1" s="1147"/>
      <c r="E1" s="1147"/>
      <c r="F1" s="1147"/>
      <c r="G1" s="1147"/>
      <c r="H1" s="1147"/>
      <c r="I1" s="1174" t="s">
        <v>315</v>
      </c>
      <c r="J1" s="1174"/>
      <c r="K1" s="1174"/>
      <c r="L1" s="1174"/>
    </row>
    <row r="2" spans="1:24" ht="12.95" customHeight="1" thickBot="1">
      <c r="A2" s="210"/>
      <c r="B2" s="208"/>
      <c r="C2" s="208"/>
      <c r="D2" s="209"/>
      <c r="E2" s="210"/>
      <c r="F2" s="210"/>
      <c r="G2" s="210"/>
      <c r="H2" s="210"/>
      <c r="I2" s="210"/>
      <c r="J2" s="210"/>
      <c r="K2" s="210"/>
      <c r="L2" s="356" t="s">
        <v>309</v>
      </c>
    </row>
    <row r="3" spans="1:24" ht="15" customHeight="1">
      <c r="A3" s="1081" t="s">
        <v>25</v>
      </c>
      <c r="B3" s="1081"/>
      <c r="C3" s="1081"/>
      <c r="D3" s="212"/>
      <c r="E3" s="1123" t="s">
        <v>963</v>
      </c>
      <c r="F3" s="1123" t="s">
        <v>293</v>
      </c>
      <c r="G3" s="1123" t="s">
        <v>964</v>
      </c>
      <c r="H3" s="1123" t="s">
        <v>965</v>
      </c>
      <c r="I3" s="1085" t="s">
        <v>966</v>
      </c>
      <c r="J3" s="1123" t="s">
        <v>967</v>
      </c>
      <c r="K3" s="1123" t="s">
        <v>294</v>
      </c>
      <c r="L3" s="1084" t="s">
        <v>295</v>
      </c>
      <c r="X3" s="213"/>
    </row>
    <row r="4" spans="1:24" ht="15" customHeight="1">
      <c r="A4" s="1082"/>
      <c r="B4" s="1082"/>
      <c r="C4" s="1082"/>
      <c r="D4" s="212"/>
      <c r="E4" s="1124"/>
      <c r="F4" s="1124"/>
      <c r="G4" s="1124"/>
      <c r="H4" s="1124"/>
      <c r="I4" s="1087"/>
      <c r="J4" s="1124"/>
      <c r="K4" s="1124"/>
      <c r="L4" s="1086"/>
    </row>
    <row r="5" spans="1:24" ht="48.75" customHeight="1">
      <c r="A5" s="1083"/>
      <c r="B5" s="1083"/>
      <c r="C5" s="1083"/>
      <c r="D5" s="103"/>
      <c r="E5" s="1125"/>
      <c r="F5" s="1125"/>
      <c r="G5" s="1125"/>
      <c r="H5" s="1125"/>
      <c r="I5" s="1089"/>
      <c r="J5" s="1125"/>
      <c r="K5" s="1125"/>
      <c r="L5" s="1088"/>
    </row>
    <row r="6" spans="1:24" s="216" customFormat="1" ht="24" hidden="1" customHeight="1">
      <c r="A6" s="1093" t="s">
        <v>878</v>
      </c>
      <c r="B6" s="1093"/>
      <c r="C6" s="1093"/>
      <c r="D6" s="21"/>
      <c r="E6" s="214">
        <v>73155098.799999997</v>
      </c>
      <c r="F6" s="218">
        <v>44412873.645071842</v>
      </c>
      <c r="G6" s="218">
        <v>554575873</v>
      </c>
      <c r="H6" s="218">
        <v>526282949</v>
      </c>
      <c r="I6" s="218">
        <v>172861308</v>
      </c>
      <c r="J6" s="218">
        <v>34949323.985379376</v>
      </c>
      <c r="K6" s="218">
        <v>34078169.712629192</v>
      </c>
      <c r="L6" s="218">
        <v>217723483</v>
      </c>
    </row>
    <row r="7" spans="1:24" s="216" customFormat="1" ht="24" hidden="1" customHeight="1">
      <c r="A7" s="1080" t="s">
        <v>879</v>
      </c>
      <c r="B7" s="1080"/>
      <c r="C7" s="1080"/>
      <c r="D7" s="21"/>
      <c r="E7" s="217">
        <v>-4822639.8211698933</v>
      </c>
      <c r="F7" s="218">
        <v>8741687.6932598669</v>
      </c>
      <c r="G7" s="218">
        <v>501494769.53363603</v>
      </c>
      <c r="H7" s="218">
        <v>500259936.87579286</v>
      </c>
      <c r="I7" s="218">
        <v>428951108.39848328</v>
      </c>
      <c r="J7" s="218">
        <v>32649973.27367295</v>
      </c>
      <c r="K7" s="218">
        <v>31551331.996783778</v>
      </c>
      <c r="L7" s="218">
        <v>422893635.91946965</v>
      </c>
    </row>
    <row r="8" spans="1:24" s="216" customFormat="1" ht="24" hidden="1" customHeight="1">
      <c r="A8" s="1080" t="s">
        <v>880</v>
      </c>
      <c r="B8" s="1080"/>
      <c r="C8" s="1080"/>
      <c r="D8" s="21"/>
      <c r="E8" s="217">
        <v>10011827</v>
      </c>
      <c r="F8" s="218">
        <v>19663492.508804392</v>
      </c>
      <c r="G8" s="218">
        <v>506459891</v>
      </c>
      <c r="H8" s="218">
        <v>489213132</v>
      </c>
      <c r="I8" s="218">
        <v>338811661</v>
      </c>
      <c r="J8" s="218">
        <v>30230996.896078315</v>
      </c>
      <c r="K8" s="218">
        <v>29448516.026980244</v>
      </c>
      <c r="L8" s="218">
        <v>331576729</v>
      </c>
    </row>
    <row r="9" spans="1:24" s="216" customFormat="1" ht="19.5" hidden="1" customHeight="1">
      <c r="A9" s="1080" t="s">
        <v>881</v>
      </c>
      <c r="B9" s="1080"/>
      <c r="C9" s="1080"/>
      <c r="D9" s="21"/>
      <c r="E9" s="217">
        <f>G9-H9-I9+L9</f>
        <v>-6469296.946950376</v>
      </c>
      <c r="F9" s="218">
        <v>3912222.5984979621</v>
      </c>
      <c r="G9" s="218">
        <v>401820999.30479008</v>
      </c>
      <c r="H9" s="218">
        <v>419108300.79884535</v>
      </c>
      <c r="I9" s="218">
        <v>357303752.31865996</v>
      </c>
      <c r="J9" s="218">
        <v>24047010.815616611</v>
      </c>
      <c r="K9" s="218">
        <v>23278361.159004807</v>
      </c>
      <c r="L9" s="218">
        <v>368121756.86576486</v>
      </c>
    </row>
    <row r="10" spans="1:24" s="216" customFormat="1" ht="19.5" hidden="1" customHeight="1">
      <c r="A10" s="1080" t="s">
        <v>882</v>
      </c>
      <c r="B10" s="1080"/>
      <c r="C10" s="1080"/>
      <c r="D10" s="21"/>
      <c r="E10" s="217">
        <f>G10-H10-I10+L10</f>
        <v>7904744.8465281129</v>
      </c>
      <c r="F10" s="218">
        <v>2656423.7335556992</v>
      </c>
      <c r="G10" s="218">
        <v>444122840.59282225</v>
      </c>
      <c r="H10" s="218">
        <v>476703908.25929618</v>
      </c>
      <c r="I10" s="218">
        <v>392579056.56763297</v>
      </c>
      <c r="J10" s="218">
        <v>26861193.28509089</v>
      </c>
      <c r="K10" s="218">
        <v>25731372.084180012</v>
      </c>
      <c r="L10" s="218">
        <v>433064869.08063501</v>
      </c>
    </row>
    <row r="11" spans="1:24" s="181" customFormat="1" ht="19.5" hidden="1" customHeight="1">
      <c r="A11" s="1045" t="s">
        <v>883</v>
      </c>
      <c r="B11" s="1045"/>
      <c r="C11" s="1045"/>
      <c r="D11" s="177"/>
      <c r="E11" s="182">
        <f>G11-H11-I11+L11</f>
        <v>13253114.243250668</v>
      </c>
      <c r="F11" s="183">
        <v>8921067.7227890547</v>
      </c>
      <c r="G11" s="50">
        <v>468911586.1162464</v>
      </c>
      <c r="H11" s="50">
        <v>496488994.83943087</v>
      </c>
      <c r="I11" s="50">
        <v>340666948.07070595</v>
      </c>
      <c r="J11" s="50">
        <v>29318916.898760412</v>
      </c>
      <c r="K11" s="50">
        <v>35102069.430312738</v>
      </c>
      <c r="L11" s="50">
        <v>381497471.03714108</v>
      </c>
      <c r="M11" s="181">
        <f>E11-G11+H11</f>
        <v>40830522.966435134</v>
      </c>
      <c r="N11" s="181">
        <f>SUM(M11:M12,M14)</f>
        <v>40830522.966435134</v>
      </c>
      <c r="O11" s="181">
        <f>SUM(I11:I12,I14)</f>
        <v>398149651.44655478</v>
      </c>
      <c r="P11" s="181">
        <f>SUM(L11:L12,J14)</f>
        <v>450450394.23366308</v>
      </c>
    </row>
    <row r="12" spans="1:24" s="216" customFormat="1" ht="19.5" hidden="1" customHeight="1">
      <c r="A12" s="1238" t="s">
        <v>220</v>
      </c>
      <c r="B12" s="1238"/>
      <c r="C12" s="1238"/>
      <c r="D12" s="21"/>
      <c r="E12" s="182">
        <v>1139792.1875059223</v>
      </c>
      <c r="F12" s="183">
        <v>1349651.5231102898</v>
      </c>
      <c r="G12" s="50">
        <v>39498517.644465096</v>
      </c>
      <c r="H12" s="50">
        <v>41772861.846914053</v>
      </c>
      <c r="I12" s="50">
        <v>29373001.992077466</v>
      </c>
      <c r="J12" s="50">
        <v>32787138.38203223</v>
      </c>
      <c r="K12" s="50">
        <v>38362500.140195429</v>
      </c>
      <c r="L12" s="218">
        <v>40426985.007039897</v>
      </c>
      <c r="M12" s="181"/>
      <c r="N12" s="181"/>
      <c r="P12" s="462"/>
      <c r="Q12" s="462"/>
      <c r="S12" s="463"/>
    </row>
    <row r="13" spans="1:24" s="216" customFormat="1" ht="18" hidden="1" customHeight="1">
      <c r="A13" s="1196" t="s">
        <v>221</v>
      </c>
      <c r="B13" s="1196"/>
      <c r="C13" s="1196"/>
      <c r="D13" s="21"/>
      <c r="E13" s="182">
        <v>3769515.8957910049</v>
      </c>
      <c r="F13" s="183">
        <v>6086413.8320086608</v>
      </c>
      <c r="G13" s="50">
        <v>43826792.517200515</v>
      </c>
      <c r="H13" s="50">
        <v>42144515.372293949</v>
      </c>
      <c r="I13" s="50">
        <v>25380504.764960475</v>
      </c>
      <c r="J13" s="50">
        <v>29721658.63474188</v>
      </c>
      <c r="K13" s="50">
        <v>42707391.650127418</v>
      </c>
      <c r="L13" s="218">
        <v>40962131.687900171</v>
      </c>
      <c r="M13" s="181"/>
    </row>
    <row r="14" spans="1:24" s="216" customFormat="1" ht="18" hidden="1" customHeight="1">
      <c r="A14" s="1238" t="s">
        <v>222</v>
      </c>
      <c r="B14" s="1238"/>
      <c r="C14" s="1238"/>
      <c r="D14" s="21"/>
      <c r="E14" s="182">
        <v>1485577.0395008971</v>
      </c>
      <c r="F14" s="183">
        <v>1269249.0596070236</v>
      </c>
      <c r="G14" s="50">
        <v>42281520.22431951</v>
      </c>
      <c r="H14" s="50">
        <v>41212179.990529239</v>
      </c>
      <c r="I14" s="50">
        <v>28109701.38377133</v>
      </c>
      <c r="J14" s="50">
        <v>28525938.1894821</v>
      </c>
      <c r="K14" s="50">
        <v>41163562.898208283</v>
      </c>
      <c r="L14" s="218">
        <v>40310550.644312032</v>
      </c>
      <c r="M14" s="181"/>
      <c r="N14" s="181"/>
    </row>
    <row r="15" spans="1:24" s="216" customFormat="1" ht="18" hidden="1" customHeight="1">
      <c r="A15" s="1238" t="s">
        <v>223</v>
      </c>
      <c r="B15" s="1238"/>
      <c r="C15" s="1238"/>
      <c r="D15" s="21"/>
      <c r="E15" s="217">
        <f>('25'!E15/'1'!$E$16)*1000</f>
        <v>987589.31898562831</v>
      </c>
      <c r="F15" s="183">
        <f>('25'!F15/'1'!$E$16)*1000</f>
        <v>1250073.4865343026</v>
      </c>
      <c r="G15" s="218">
        <f>('25'!G15/'1'!$E$16)*1000</f>
        <v>41438903.097240709</v>
      </c>
      <c r="H15" s="218">
        <f>('25'!H15/'1'!$E$16)*1000</f>
        <v>41831884.227947295</v>
      </c>
      <c r="I15" s="218">
        <f>('25'!I15/'1'!$E$16)*1000</f>
        <v>30487707.337851115</v>
      </c>
      <c r="J15" s="218">
        <f>('25'!J15/'1'!$E$16)*1000</f>
        <v>31868277.78754333</v>
      </c>
      <c r="K15" s="218">
        <f>('25'!K15/'1'!$E$16)*1000</f>
        <v>40508795.050827384</v>
      </c>
      <c r="L15" s="218">
        <f>('25'!L15/'1'!$E$16)*1000</f>
        <v>40639292.013985299</v>
      </c>
    </row>
    <row r="16" spans="1:24" s="216" customFormat="1" ht="17.25" hidden="1" customHeight="1">
      <c r="A16" s="1238" t="s">
        <v>224</v>
      </c>
      <c r="B16" s="1238"/>
      <c r="C16" s="1238"/>
      <c r="D16" s="21"/>
      <c r="E16" s="217">
        <v>1631484.8779611802</v>
      </c>
      <c r="F16" s="183">
        <f>('25'!F16/'1'!$E$17)*1000</f>
        <v>1367500.0562606321</v>
      </c>
      <c r="G16" s="218">
        <f>('25'!G16/'1'!$E$17)*1000</f>
        <v>38246013.372759104</v>
      </c>
      <c r="H16" s="218">
        <f>('25'!H16/'1'!$E$17)*1000</f>
        <v>36351802.774204478</v>
      </c>
      <c r="I16" s="218">
        <f>('25'!I16/'1'!$E$17)*1000</f>
        <v>37031659.553345963</v>
      </c>
      <c r="J16" s="218">
        <f>('25'!J16/'1'!$E$17)*1000</f>
        <v>36768933.832752585</v>
      </c>
      <c r="K16" s="218">
        <f>('25'!K16/'1'!$E$17)*1000</f>
        <v>37379270.592444643</v>
      </c>
      <c r="L16" s="218">
        <f>('25'!L16/'1'!$E$17)*1000</f>
        <v>35749044.815590627</v>
      </c>
    </row>
    <row r="17" spans="1:12" s="216" customFormat="1" ht="17.25" hidden="1" customHeight="1">
      <c r="A17" s="1238" t="s">
        <v>367</v>
      </c>
      <c r="B17" s="1238"/>
      <c r="C17" s="1238"/>
      <c r="D17" s="21"/>
      <c r="E17" s="739">
        <v>2501028.4064944121</v>
      </c>
      <c r="F17" s="245">
        <f>K17-L17-I17+J17</f>
        <v>2088963.5107144862</v>
      </c>
      <c r="G17" s="245">
        <v>40964835.446321748</v>
      </c>
      <c r="H17" s="306">
        <v>39820027.144423097</v>
      </c>
      <c r="I17" s="306">
        <v>41641583.276320055</v>
      </c>
      <c r="J17" s="306">
        <v>42997803.380915791</v>
      </c>
      <c r="K17" s="306">
        <v>40029852.161319748</v>
      </c>
      <c r="L17" s="306">
        <v>39297108.755200997</v>
      </c>
    </row>
    <row r="18" spans="1:12" s="216" customFormat="1" ht="18.75" customHeight="1">
      <c r="A18" s="1238" t="s">
        <v>1023</v>
      </c>
      <c r="B18" s="1238"/>
      <c r="C18" s="1238"/>
      <c r="D18" s="18"/>
      <c r="E18" s="245">
        <f>'[1]25'!E18/'[1]1'!$E$19*1000</f>
        <v>4944187.5756936148</v>
      </c>
      <c r="F18" s="245">
        <f>'[1]25'!F18/'[1]1'!$E$19*1000</f>
        <v>4657622.9857177287</v>
      </c>
      <c r="G18" s="245">
        <f>'[1]25'!G18/'[1]1'!$E$19*1000</f>
        <v>43382558.55981715</v>
      </c>
      <c r="H18" s="245">
        <f>'[1]25'!H18/'[1]1'!$E$19*1000</f>
        <v>38731168.642797194</v>
      </c>
      <c r="I18" s="245">
        <f>'[1]25'!I18/'[1]1'!$E$19*1000</f>
        <v>38032440.318719901</v>
      </c>
      <c r="J18" s="245">
        <f>'[1]25'!J18/'[1]1'!$E$19*1000</f>
        <v>38325237.977393597</v>
      </c>
      <c r="K18" s="245">
        <f>'[1]25'!K18/'[1]1'!$E$19*1000</f>
        <v>42313506.035672188</v>
      </c>
      <c r="L18" s="245">
        <f>'[1]25'!L18/'[1]1'!$E$19*1000</f>
        <v>37948680.708628163</v>
      </c>
    </row>
    <row r="19" spans="1:12" s="216" customFormat="1" ht="16.5" customHeight="1">
      <c r="A19" s="1238" t="s">
        <v>1066</v>
      </c>
      <c r="B19" s="1238"/>
      <c r="C19" s="1238"/>
      <c r="D19" s="21"/>
      <c r="E19" s="739">
        <v>2277260.6550631449</v>
      </c>
      <c r="F19" s="245">
        <f>K19-L19-I19+J19</f>
        <v>2006441.4721355215</v>
      </c>
      <c r="G19" s="245">
        <v>39096934.490936048</v>
      </c>
      <c r="H19" s="306">
        <v>36707776.877159506</v>
      </c>
      <c r="I19" s="306">
        <v>32802468.486434624</v>
      </c>
      <c r="J19" s="306">
        <v>32690571.527721189</v>
      </c>
      <c r="K19" s="306">
        <v>38228265.658148304</v>
      </c>
      <c r="L19" s="306">
        <v>36109927.227299348</v>
      </c>
    </row>
    <row r="20" spans="1:12" s="216" customFormat="1" ht="18" customHeight="1">
      <c r="A20" s="1238" t="s">
        <v>1025</v>
      </c>
      <c r="B20" s="1238"/>
      <c r="C20" s="1238"/>
      <c r="D20" s="21"/>
      <c r="E20" s="739">
        <v>2490140.8471112531</v>
      </c>
      <c r="F20" s="245">
        <f>K20-L20-I20+J20</f>
        <v>2155967.9205712304</v>
      </c>
      <c r="G20" s="245">
        <v>37552211.996995367</v>
      </c>
      <c r="H20" s="306">
        <v>36384650.840976566</v>
      </c>
      <c r="I20" s="306">
        <v>31127189.475215506</v>
      </c>
      <c r="J20" s="306">
        <v>32449769.166307982</v>
      </c>
      <c r="K20" s="306">
        <v>36592047.034871571</v>
      </c>
      <c r="L20" s="306">
        <v>35758658.805392817</v>
      </c>
    </row>
    <row r="21" spans="1:12" s="216" customFormat="1" ht="18" customHeight="1">
      <c r="A21" s="1238" t="s">
        <v>1026</v>
      </c>
      <c r="B21" s="1238"/>
      <c r="C21" s="1238"/>
      <c r="D21" s="21"/>
      <c r="E21" s="739">
        <v>2707313.5016021822</v>
      </c>
      <c r="F21" s="245">
        <f>K21-L21-I21+J21</f>
        <v>2490717.8346401453</v>
      </c>
      <c r="G21" s="245">
        <v>39670326.330035061</v>
      </c>
      <c r="H21" s="306">
        <v>38180245.582422793</v>
      </c>
      <c r="I21" s="306">
        <v>30300512.761823028</v>
      </c>
      <c r="J21" s="306">
        <v>31517745.515812948</v>
      </c>
      <c r="K21" s="306">
        <v>38835906.446937293</v>
      </c>
      <c r="L21" s="306">
        <v>37562421.366287068</v>
      </c>
    </row>
    <row r="22" spans="1:12" s="216" customFormat="1" ht="18" customHeight="1">
      <c r="A22" s="1238" t="s">
        <v>1027</v>
      </c>
      <c r="B22" s="1238"/>
      <c r="C22" s="1238"/>
      <c r="D22" s="21"/>
      <c r="E22" s="739">
        <v>1982200.2225778513</v>
      </c>
      <c r="F22" s="245">
        <f>K22-L22-I22+J22</f>
        <v>1768360.4463847131</v>
      </c>
      <c r="G22" s="245">
        <v>38278493.919796385</v>
      </c>
      <c r="H22" s="306">
        <v>37099225.316913657</v>
      </c>
      <c r="I22" s="306">
        <v>33550100.651844487</v>
      </c>
      <c r="J22" s="306">
        <v>34353032.271539643</v>
      </c>
      <c r="K22" s="306">
        <v>37319589.298189677</v>
      </c>
      <c r="L22" s="306">
        <v>36354160.471500121</v>
      </c>
    </row>
    <row r="23" spans="1:12" ht="18" customHeight="1">
      <c r="A23" s="1080" t="s">
        <v>65</v>
      </c>
      <c r="B23" s="1080"/>
      <c r="C23" s="1080"/>
      <c r="D23" s="21"/>
      <c r="E23" s="493"/>
      <c r="F23" s="740"/>
      <c r="G23" s="494"/>
      <c r="H23" s="480"/>
      <c r="I23" s="480"/>
      <c r="J23" s="480"/>
      <c r="K23" s="480"/>
      <c r="L23" s="740"/>
    </row>
    <row r="24" spans="1:12" ht="18" customHeight="1">
      <c r="A24" s="221"/>
      <c r="B24" s="221" t="s">
        <v>66</v>
      </c>
      <c r="C24" s="221"/>
      <c r="D24" s="458"/>
      <c r="E24" s="493">
        <v>2763582.5077169021</v>
      </c>
      <c r="F24" s="494">
        <f t="shared" ref="F24:F53" si="0">K24-L24-I24+J24</f>
        <v>2448321.0936046913</v>
      </c>
      <c r="G24" s="494">
        <v>53308486.26464352</v>
      </c>
      <c r="H24" s="480">
        <v>51726612.814833336</v>
      </c>
      <c r="I24" s="480">
        <v>48767073.052809335</v>
      </c>
      <c r="J24" s="480">
        <v>49948782.11071606</v>
      </c>
      <c r="K24" s="480">
        <v>51912063.67480696</v>
      </c>
      <c r="L24" s="480">
        <v>50645451.639108993</v>
      </c>
    </row>
    <row r="25" spans="1:12" ht="18" customHeight="1">
      <c r="A25" s="221"/>
      <c r="B25" s="221" t="s">
        <v>27</v>
      </c>
      <c r="C25" s="221"/>
      <c r="D25" s="458"/>
      <c r="E25" s="493">
        <v>273746.36322576506</v>
      </c>
      <c r="F25" s="494">
        <f t="shared" si="0"/>
        <v>281660.00020842254</v>
      </c>
      <c r="G25" s="494">
        <v>5416156.3470717352</v>
      </c>
      <c r="H25" s="480">
        <v>5117163.4013273949</v>
      </c>
      <c r="I25" s="480">
        <v>278940.40093573375</v>
      </c>
      <c r="J25" s="480">
        <v>253693.81841715804</v>
      </c>
      <c r="K25" s="480">
        <v>5413863.2017864371</v>
      </c>
      <c r="L25" s="480">
        <v>5106956.6190594388</v>
      </c>
    </row>
    <row r="26" spans="1:12" ht="18" customHeight="1">
      <c r="A26" s="1080" t="s">
        <v>28</v>
      </c>
      <c r="B26" s="1080"/>
      <c r="C26" s="1080"/>
      <c r="D26" s="21"/>
      <c r="E26" s="493"/>
      <c r="F26" s="494"/>
      <c r="G26" s="494"/>
      <c r="H26" s="480"/>
      <c r="I26" s="480"/>
      <c r="J26" s="480"/>
      <c r="K26" s="480"/>
      <c r="L26" s="480"/>
    </row>
    <row r="27" spans="1:12" ht="18" customHeight="1">
      <c r="A27" s="221"/>
      <c r="B27" s="102" t="s">
        <v>83</v>
      </c>
      <c r="C27" s="221"/>
      <c r="D27" s="458"/>
      <c r="E27" s="493">
        <v>7815558.6586808711</v>
      </c>
      <c r="F27" s="494">
        <f t="shared" si="0"/>
        <v>5695646.1319257617</v>
      </c>
      <c r="G27" s="494">
        <v>165238061.12015164</v>
      </c>
      <c r="H27" s="480">
        <v>161371902.53650412</v>
      </c>
      <c r="I27" s="480">
        <v>187158620.26583806</v>
      </c>
      <c r="J27" s="480">
        <v>191108020.34087127</v>
      </c>
      <c r="K27" s="480">
        <v>159731129.40933433</v>
      </c>
      <c r="L27" s="480">
        <v>157984883.35244179</v>
      </c>
    </row>
    <row r="28" spans="1:12" ht="18" customHeight="1">
      <c r="A28" s="221"/>
      <c r="B28" s="102" t="s">
        <v>84</v>
      </c>
      <c r="C28" s="221"/>
      <c r="D28" s="458"/>
      <c r="E28" s="493">
        <v>1714304.1360118696</v>
      </c>
      <c r="F28" s="494">
        <f t="shared" si="0"/>
        <v>1791182.9815472104</v>
      </c>
      <c r="G28" s="494">
        <v>39355730.516781874</v>
      </c>
      <c r="H28" s="480">
        <v>37458778.76633174</v>
      </c>
      <c r="I28" s="480">
        <v>15070664.417352289</v>
      </c>
      <c r="J28" s="480">
        <v>14888016.802914049</v>
      </c>
      <c r="K28" s="480">
        <v>39134298.811818182</v>
      </c>
      <c r="L28" s="480">
        <v>37160468.215832733</v>
      </c>
    </row>
    <row r="29" spans="1:12" ht="18" customHeight="1">
      <c r="A29" s="221"/>
      <c r="B29" s="102" t="s">
        <v>85</v>
      </c>
      <c r="C29" s="221"/>
      <c r="D29" s="458"/>
      <c r="E29" s="493">
        <v>807863.12028222706</v>
      </c>
      <c r="F29" s="494">
        <f t="shared" si="0"/>
        <v>850046.5208227504</v>
      </c>
      <c r="G29" s="494">
        <v>15884622.471705422</v>
      </c>
      <c r="H29" s="480">
        <v>15364636.4295361</v>
      </c>
      <c r="I29" s="480">
        <v>4644367.1177457161</v>
      </c>
      <c r="J29" s="480">
        <v>4932244.1958586257</v>
      </c>
      <c r="K29" s="480">
        <v>15798511.810368584</v>
      </c>
      <c r="L29" s="480">
        <v>15236342.367658744</v>
      </c>
    </row>
    <row r="30" spans="1:12" ht="18" customHeight="1">
      <c r="A30" s="221"/>
      <c r="B30" s="102" t="s">
        <v>346</v>
      </c>
      <c r="C30" s="221"/>
      <c r="D30" s="458"/>
      <c r="E30" s="493">
        <v>336561.74870550231</v>
      </c>
      <c r="F30" s="494">
        <f t="shared" si="0"/>
        <v>343192.70636327332</v>
      </c>
      <c r="G30" s="494">
        <v>5799757.5020947158</v>
      </c>
      <c r="H30" s="480">
        <v>5399905.1098083276</v>
      </c>
      <c r="I30" s="480">
        <v>303754.70641781227</v>
      </c>
      <c r="J30" s="480">
        <v>240464.06283692899</v>
      </c>
      <c r="K30" s="480">
        <v>5796823.7872594791</v>
      </c>
      <c r="L30" s="480">
        <v>5390340.4373153225</v>
      </c>
    </row>
    <row r="31" spans="1:12" ht="18" customHeight="1">
      <c r="A31" s="221"/>
      <c r="B31" s="102" t="s">
        <v>345</v>
      </c>
      <c r="C31" s="221"/>
      <c r="D31" s="458"/>
      <c r="E31" s="493">
        <v>12328519.642424243</v>
      </c>
      <c r="F31" s="494">
        <f t="shared" si="0"/>
        <v>15715598.724242404</v>
      </c>
      <c r="G31" s="494">
        <v>129390943.46666667</v>
      </c>
      <c r="H31" s="480">
        <v>123780237.37121212</v>
      </c>
      <c r="I31" s="480">
        <v>135149981.14393941</v>
      </c>
      <c r="J31" s="480">
        <v>141867794.69090909</v>
      </c>
      <c r="K31" s="480">
        <v>125002586.37878788</v>
      </c>
      <c r="L31" s="480">
        <v>116004801.20151515</v>
      </c>
    </row>
    <row r="32" spans="1:12" ht="18" customHeight="1">
      <c r="A32" s="1080" t="s">
        <v>29</v>
      </c>
      <c r="B32" s="1080"/>
      <c r="C32" s="1080"/>
      <c r="D32" s="21"/>
      <c r="E32" s="493"/>
      <c r="F32" s="740"/>
      <c r="G32" s="494"/>
      <c r="H32" s="480"/>
      <c r="I32" s="480"/>
      <c r="J32" s="480"/>
      <c r="K32" s="480"/>
      <c r="L32" s="480"/>
    </row>
    <row r="33" spans="1:12" ht="18" customHeight="1">
      <c r="A33" s="1059" t="s">
        <v>67</v>
      </c>
      <c r="B33" s="1059"/>
      <c r="C33" s="223"/>
      <c r="D33" s="21"/>
      <c r="E33" s="493">
        <v>1997163.0800808237</v>
      </c>
      <c r="F33" s="494">
        <f t="shared" si="0"/>
        <v>1778850.8613191098</v>
      </c>
      <c r="G33" s="494">
        <v>38780258.338658348</v>
      </c>
      <c r="H33" s="480">
        <v>37565431.158258833</v>
      </c>
      <c r="I33" s="480">
        <v>34223718.239086099</v>
      </c>
      <c r="J33" s="480">
        <v>35006054.138767466</v>
      </c>
      <c r="K33" s="480">
        <v>37801325.387552992</v>
      </c>
      <c r="L33" s="480">
        <v>36804810.425915249</v>
      </c>
    </row>
    <row r="34" spans="1:12" ht="18" customHeight="1">
      <c r="A34" s="7"/>
      <c r="B34" s="102" t="s">
        <v>30</v>
      </c>
      <c r="C34" s="224"/>
      <c r="D34" s="21"/>
      <c r="E34" s="493">
        <v>3584622.1166447015</v>
      </c>
      <c r="F34" s="494">
        <f t="shared" si="0"/>
        <v>2911967.4062360823</v>
      </c>
      <c r="G34" s="494">
        <v>64270365.908938363</v>
      </c>
      <c r="H34" s="480">
        <v>62891002.565006867</v>
      </c>
      <c r="I34" s="480">
        <v>77221088.259951949</v>
      </c>
      <c r="J34" s="480">
        <v>79426347.032665148</v>
      </c>
      <c r="K34" s="480">
        <v>61994151.214318812</v>
      </c>
      <c r="L34" s="480">
        <v>61287442.580795929</v>
      </c>
    </row>
    <row r="35" spans="1:12" ht="18" customHeight="1">
      <c r="A35" s="42"/>
      <c r="B35" s="42" t="s">
        <v>898</v>
      </c>
      <c r="C35" s="225"/>
      <c r="D35" s="458"/>
      <c r="E35" s="493">
        <v>2816768.3902123161</v>
      </c>
      <c r="F35" s="494">
        <f t="shared" si="0"/>
        <v>2656049.3347072378</v>
      </c>
      <c r="G35" s="494">
        <v>45039006.549371555</v>
      </c>
      <c r="H35" s="480">
        <v>43090235.944205113</v>
      </c>
      <c r="I35" s="480">
        <v>22215760.93562115</v>
      </c>
      <c r="J35" s="480">
        <v>23083758.720667005</v>
      </c>
      <c r="K35" s="480">
        <v>44381109.848042935</v>
      </c>
      <c r="L35" s="480">
        <v>42593058.298381552</v>
      </c>
    </row>
    <row r="36" spans="1:12" ht="18" customHeight="1">
      <c r="A36" s="42"/>
      <c r="B36" s="42" t="s">
        <v>899</v>
      </c>
      <c r="C36" s="225"/>
      <c r="D36" s="458"/>
      <c r="E36" s="493">
        <v>11135566.066734716</v>
      </c>
      <c r="F36" s="494">
        <f t="shared" si="0"/>
        <v>6418913.6482297182</v>
      </c>
      <c r="G36" s="494">
        <v>159657969.99440336</v>
      </c>
      <c r="H36" s="480">
        <v>159186718.91973516</v>
      </c>
      <c r="I36" s="480">
        <v>287851071.23248243</v>
      </c>
      <c r="J36" s="480">
        <v>298515386.22454906</v>
      </c>
      <c r="K36" s="480">
        <v>150548865.26179829</v>
      </c>
      <c r="L36" s="480">
        <v>154794266.6056352</v>
      </c>
    </row>
    <row r="37" spans="1:12" ht="18" customHeight="1">
      <c r="A37" s="42"/>
      <c r="B37" s="42" t="s">
        <v>900</v>
      </c>
      <c r="C37" s="225"/>
      <c r="D37" s="458"/>
      <c r="E37" s="493">
        <v>453319.3833871549</v>
      </c>
      <c r="F37" s="494">
        <f t="shared" si="0"/>
        <v>514121.06154520437</v>
      </c>
      <c r="G37" s="494">
        <v>39319410.047982454</v>
      </c>
      <c r="H37" s="480">
        <v>38052847.26254867</v>
      </c>
      <c r="I37" s="480">
        <v>26472790.331048466</v>
      </c>
      <c r="J37" s="480">
        <v>25659546.929001834</v>
      </c>
      <c r="K37" s="480">
        <v>39042060.48118525</v>
      </c>
      <c r="L37" s="480">
        <v>37714696.017593414</v>
      </c>
    </row>
    <row r="38" spans="1:12" ht="18" customHeight="1">
      <c r="A38" s="42"/>
      <c r="B38" s="42" t="s">
        <v>31</v>
      </c>
      <c r="C38" s="225"/>
      <c r="D38" s="458"/>
      <c r="E38" s="493">
        <v>1124611.6755974931</v>
      </c>
      <c r="F38" s="494">
        <f t="shared" si="0"/>
        <v>2575360.7966128364</v>
      </c>
      <c r="G38" s="494">
        <v>30535925.73127269</v>
      </c>
      <c r="H38" s="480">
        <v>28965800.790231351</v>
      </c>
      <c r="I38" s="480">
        <v>13886120.776528541</v>
      </c>
      <c r="J38" s="480">
        <v>13440607.511084694</v>
      </c>
      <c r="K38" s="480">
        <v>30171311.970872018</v>
      </c>
      <c r="L38" s="480">
        <v>27150437.908815335</v>
      </c>
    </row>
    <row r="39" spans="1:12" ht="18" customHeight="1">
      <c r="A39" s="42"/>
      <c r="B39" s="102" t="s">
        <v>32</v>
      </c>
      <c r="C39" s="225"/>
      <c r="D39" s="458"/>
      <c r="E39" s="493">
        <v>1063072.8968040198</v>
      </c>
      <c r="F39" s="494">
        <f t="shared" si="0"/>
        <v>1086139.4095691349</v>
      </c>
      <c r="G39" s="494">
        <v>26917826.467118982</v>
      </c>
      <c r="H39" s="480">
        <v>26662260.870277911</v>
      </c>
      <c r="I39" s="480">
        <v>10459895.698823597</v>
      </c>
      <c r="J39" s="480">
        <v>11267402.998786574</v>
      </c>
      <c r="K39" s="480">
        <v>26654699.676699489</v>
      </c>
      <c r="L39" s="480">
        <v>26376067.567093331</v>
      </c>
    </row>
    <row r="40" spans="1:12" ht="18" customHeight="1">
      <c r="A40" s="42"/>
      <c r="B40" s="42" t="s">
        <v>901</v>
      </c>
      <c r="C40" s="225"/>
      <c r="D40" s="458"/>
      <c r="E40" s="493">
        <v>1530873.2189768581</v>
      </c>
      <c r="F40" s="494">
        <f t="shared" si="0"/>
        <v>1403255.0983067732</v>
      </c>
      <c r="G40" s="494">
        <v>38440414.134247735</v>
      </c>
      <c r="H40" s="480">
        <v>38861966.38597282</v>
      </c>
      <c r="I40" s="480">
        <v>14555215.90083522</v>
      </c>
      <c r="J40" s="480">
        <v>16507641.371537203</v>
      </c>
      <c r="K40" s="480">
        <v>37964480.876564652</v>
      </c>
      <c r="L40" s="480">
        <v>38513651.248959862</v>
      </c>
    </row>
    <row r="41" spans="1:12" ht="18" customHeight="1">
      <c r="A41" s="42"/>
      <c r="B41" s="42" t="s">
        <v>902</v>
      </c>
      <c r="C41" s="225"/>
      <c r="D41" s="458"/>
      <c r="E41" s="493">
        <v>646447.39092406025</v>
      </c>
      <c r="F41" s="494">
        <f t="shared" si="0"/>
        <v>803714.45605668332</v>
      </c>
      <c r="G41" s="494">
        <v>16655747.352752669</v>
      </c>
      <c r="H41" s="480">
        <v>15797136.924969843</v>
      </c>
      <c r="I41" s="480">
        <v>6812581.2998541975</v>
      </c>
      <c r="J41" s="480">
        <v>6600418.262995448</v>
      </c>
      <c r="K41" s="480">
        <v>16582147.157070041</v>
      </c>
      <c r="L41" s="480">
        <v>15566269.664154608</v>
      </c>
    </row>
    <row r="42" spans="1:12" ht="18" customHeight="1">
      <c r="A42" s="42"/>
      <c r="B42" s="102" t="s">
        <v>33</v>
      </c>
      <c r="C42" s="225"/>
      <c r="D42" s="458"/>
      <c r="E42" s="493">
        <v>1402403.0175041808</v>
      </c>
      <c r="F42" s="494">
        <f t="shared" si="0"/>
        <v>1380019.3734997399</v>
      </c>
      <c r="G42" s="494">
        <v>28247636.712752208</v>
      </c>
      <c r="H42" s="480">
        <v>26205321.188219219</v>
      </c>
      <c r="I42" s="480">
        <v>17187077.988992728</v>
      </c>
      <c r="J42" s="480">
        <v>16547165.481963892</v>
      </c>
      <c r="K42" s="480">
        <v>27780542.891812507</v>
      </c>
      <c r="L42" s="480">
        <v>25760611.01128393</v>
      </c>
    </row>
    <row r="43" spans="1:12" ht="18" customHeight="1">
      <c r="A43" s="42"/>
      <c r="B43" s="42" t="s">
        <v>903</v>
      </c>
      <c r="C43" s="223"/>
      <c r="D43" s="21"/>
      <c r="E43" s="493">
        <v>1371586.5013806093</v>
      </c>
      <c r="F43" s="494">
        <f t="shared" si="0"/>
        <v>1410554.8506387714</v>
      </c>
      <c r="G43" s="494">
        <v>23384632.297116015</v>
      </c>
      <c r="H43" s="480">
        <v>20378954.710713055</v>
      </c>
      <c r="I43" s="480">
        <v>9840623.7057930827</v>
      </c>
      <c r="J43" s="480">
        <v>8206532.6207707357</v>
      </c>
      <c r="K43" s="480">
        <v>23074205.325082973</v>
      </c>
      <c r="L43" s="480">
        <v>20029559.389421854</v>
      </c>
    </row>
    <row r="44" spans="1:12" ht="18" customHeight="1">
      <c r="A44" s="42"/>
      <c r="B44" s="42" t="s">
        <v>904</v>
      </c>
      <c r="C44" s="223"/>
      <c r="D44" s="21"/>
      <c r="E44" s="493">
        <v>1862693.2510384235</v>
      </c>
      <c r="F44" s="494">
        <f t="shared" si="0"/>
        <v>1752697.3688151389</v>
      </c>
      <c r="G44" s="494">
        <v>39518298.99822025</v>
      </c>
      <c r="H44" s="480">
        <v>37627309.606278956</v>
      </c>
      <c r="I44" s="480">
        <v>33953526.084419407</v>
      </c>
      <c r="J44" s="480">
        <v>33925229.943516575</v>
      </c>
      <c r="K44" s="480">
        <v>38680428.217541791</v>
      </c>
      <c r="L44" s="480">
        <v>36899434.70782382</v>
      </c>
    </row>
    <row r="45" spans="1:12" ht="18" customHeight="1">
      <c r="A45" s="42"/>
      <c r="B45" s="42" t="s">
        <v>34</v>
      </c>
      <c r="C45" s="223"/>
      <c r="D45" s="21"/>
      <c r="E45" s="493">
        <v>867355.97444334475</v>
      </c>
      <c r="F45" s="494">
        <f t="shared" si="0"/>
        <v>900864.83088839334</v>
      </c>
      <c r="G45" s="494">
        <v>18548731.942238595</v>
      </c>
      <c r="H45" s="480">
        <v>17119897.341820452</v>
      </c>
      <c r="I45" s="480">
        <v>2851685.3949620952</v>
      </c>
      <c r="J45" s="480">
        <v>2290206.7689872901</v>
      </c>
      <c r="K45" s="480">
        <v>18403452.502119221</v>
      </c>
      <c r="L45" s="480">
        <v>16941109.045256022</v>
      </c>
    </row>
    <row r="46" spans="1:12" ht="18" customHeight="1">
      <c r="A46" s="42"/>
      <c r="B46" s="102" t="s">
        <v>35</v>
      </c>
      <c r="C46" s="223"/>
      <c r="D46" s="21"/>
      <c r="E46" s="493">
        <v>1074603.4511248607</v>
      </c>
      <c r="F46" s="494">
        <f t="shared" si="0"/>
        <v>1120404.9859313015</v>
      </c>
      <c r="G46" s="494">
        <v>10424138.552819554</v>
      </c>
      <c r="H46" s="480">
        <v>9528037.5010893438</v>
      </c>
      <c r="I46" s="480">
        <v>5443684.9468222046</v>
      </c>
      <c r="J46" s="480">
        <v>5622187.3462168621</v>
      </c>
      <c r="K46" s="480">
        <v>10334842.798254041</v>
      </c>
      <c r="L46" s="480">
        <v>9392940.211717397</v>
      </c>
    </row>
    <row r="47" spans="1:12" ht="18" customHeight="1">
      <c r="A47" s="1059" t="s">
        <v>36</v>
      </c>
      <c r="B47" s="1059"/>
      <c r="C47" s="223"/>
      <c r="D47" s="21"/>
      <c r="E47" s="493">
        <v>1307439.990570721</v>
      </c>
      <c r="F47" s="494">
        <f t="shared" si="0"/>
        <v>1295288.0527220457</v>
      </c>
      <c r="G47" s="494">
        <v>15651086.312863061</v>
      </c>
      <c r="H47" s="480">
        <v>16075355.938577086</v>
      </c>
      <c r="I47" s="480">
        <v>3172857.5777231171</v>
      </c>
      <c r="J47" s="480">
        <v>4904567.1940078596</v>
      </c>
      <c r="K47" s="480">
        <v>15595372.826809036</v>
      </c>
      <c r="L47" s="480">
        <v>16031794.390371732</v>
      </c>
    </row>
    <row r="48" spans="1:12" ht="18" customHeight="1">
      <c r="A48" s="1045" t="s">
        <v>166</v>
      </c>
      <c r="B48" s="1045"/>
      <c r="C48" s="1045"/>
      <c r="D48" s="458"/>
      <c r="E48" s="493"/>
      <c r="F48" s="740"/>
      <c r="G48" s="494"/>
      <c r="H48" s="480"/>
      <c r="I48" s="480"/>
      <c r="J48" s="480"/>
      <c r="K48" s="480"/>
      <c r="L48" s="480"/>
    </row>
    <row r="49" spans="1:12" ht="18" customHeight="1">
      <c r="A49" s="1059" t="s">
        <v>37</v>
      </c>
      <c r="B49" s="1059" t="s">
        <v>37</v>
      </c>
      <c r="C49" s="106"/>
      <c r="D49" s="458"/>
      <c r="E49" s="493">
        <v>1981482.188961714</v>
      </c>
      <c r="F49" s="494">
        <f t="shared" si="0"/>
        <v>2110001.1502929777</v>
      </c>
      <c r="G49" s="494">
        <v>51839981.617628716</v>
      </c>
      <c r="H49" s="480">
        <v>51051598.580789879</v>
      </c>
      <c r="I49" s="480">
        <v>63521657.066868447</v>
      </c>
      <c r="J49" s="480">
        <v>64714756.218991414</v>
      </c>
      <c r="K49" s="480">
        <v>50657746.436176717</v>
      </c>
      <c r="L49" s="480">
        <v>49740844.438006707</v>
      </c>
    </row>
    <row r="50" spans="1:12" ht="18" customHeight="1">
      <c r="A50" s="102"/>
      <c r="B50" s="102" t="s">
        <v>38</v>
      </c>
      <c r="C50" s="102"/>
      <c r="D50" s="458"/>
      <c r="E50" s="493">
        <v>1135439.9527987668</v>
      </c>
      <c r="F50" s="494">
        <f t="shared" si="0"/>
        <v>1654380.4817398675</v>
      </c>
      <c r="G50" s="494">
        <v>31872367.494323466</v>
      </c>
      <c r="H50" s="480">
        <v>31091718.522625383</v>
      </c>
      <c r="I50" s="480">
        <v>17154432.82989702</v>
      </c>
      <c r="J50" s="480">
        <v>17509223.810997717</v>
      </c>
      <c r="K50" s="480">
        <v>31445722.080791932</v>
      </c>
      <c r="L50" s="480">
        <v>30146132.580152761</v>
      </c>
    </row>
    <row r="51" spans="1:12" ht="18" customHeight="1">
      <c r="A51" s="102"/>
      <c r="B51" s="1249" t="s">
        <v>39</v>
      </c>
      <c r="C51" s="1249"/>
      <c r="D51" s="458"/>
      <c r="E51" s="493">
        <v>786409.69311046856</v>
      </c>
      <c r="F51" s="494">
        <f t="shared" si="0"/>
        <v>894115.22044104338</v>
      </c>
      <c r="G51" s="494">
        <v>65522604.156504676</v>
      </c>
      <c r="H51" s="480">
        <v>67354663.848469615</v>
      </c>
      <c r="I51" s="480">
        <v>132610591.51236673</v>
      </c>
      <c r="J51" s="480">
        <v>135229060.89744213</v>
      </c>
      <c r="K51" s="480">
        <v>63590819.431296207</v>
      </c>
      <c r="L51" s="480">
        <v>65315173.595930561</v>
      </c>
    </row>
    <row r="52" spans="1:12" ht="18" customHeight="1">
      <c r="A52" s="102"/>
      <c r="B52" s="1249" t="s">
        <v>40</v>
      </c>
      <c r="C52" s="1249"/>
      <c r="D52" s="458"/>
      <c r="E52" s="493">
        <v>7771613.2699139202</v>
      </c>
      <c r="F52" s="494">
        <f t="shared" si="0"/>
        <v>6192600.4982905984</v>
      </c>
      <c r="G52" s="494">
        <v>117905700.29409158</v>
      </c>
      <c r="H52" s="480">
        <v>112666885.37225758</v>
      </c>
      <c r="I52" s="480">
        <v>154049808.17450622</v>
      </c>
      <c r="J52" s="480">
        <v>156582606.52258614</v>
      </c>
      <c r="K52" s="480">
        <v>114614092.94262256</v>
      </c>
      <c r="L52" s="480">
        <v>110954290.79241188</v>
      </c>
    </row>
    <row r="53" spans="1:12" ht="18" customHeight="1" thickBot="1">
      <c r="A53" s="1060" t="s">
        <v>41</v>
      </c>
      <c r="B53" s="1060"/>
      <c r="C53" s="104"/>
      <c r="D53" s="459"/>
      <c r="E53" s="495">
        <v>1982623.0833297595</v>
      </c>
      <c r="F53" s="488">
        <f t="shared" si="0"/>
        <v>1567163.118450487</v>
      </c>
      <c r="G53" s="488">
        <v>30291930.678340796</v>
      </c>
      <c r="H53" s="488">
        <v>28882463.710578125</v>
      </c>
      <c r="I53" s="488">
        <v>15899402.138015326</v>
      </c>
      <c r="J53" s="488">
        <v>16472558.253582349</v>
      </c>
      <c r="K53" s="488">
        <v>29464548.768673781</v>
      </c>
      <c r="L53" s="480">
        <v>28470541.765790317</v>
      </c>
    </row>
    <row r="54" spans="1:12" s="460" customFormat="1" ht="27.75" customHeight="1">
      <c r="A54" s="1170" t="s">
        <v>968</v>
      </c>
      <c r="B54" s="1171"/>
      <c r="C54" s="1171"/>
      <c r="D54" s="1171"/>
      <c r="E54" s="1171"/>
      <c r="F54" s="1171"/>
      <c r="G54" s="1171"/>
      <c r="H54" s="1171"/>
      <c r="I54" s="1171"/>
      <c r="J54" s="1171"/>
      <c r="K54" s="1171"/>
      <c r="L54" s="1171"/>
    </row>
    <row r="55" spans="1:12" s="43" customFormat="1">
      <c r="B55" s="14"/>
      <c r="C55" s="14"/>
      <c r="D55" s="15"/>
      <c r="I55" s="44"/>
      <c r="J55" s="44"/>
      <c r="K55" s="44"/>
    </row>
  </sheetData>
  <mergeCells count="39">
    <mergeCell ref="A21:C21"/>
    <mergeCell ref="A49:B49"/>
    <mergeCell ref="A16:C16"/>
    <mergeCell ref="A7:C7"/>
    <mergeCell ref="F3:F5"/>
    <mergeCell ref="A14:C14"/>
    <mergeCell ref="A48:C48"/>
    <mergeCell ref="A11:C11"/>
    <mergeCell ref="A10:C10"/>
    <mergeCell ref="A12:C12"/>
    <mergeCell ref="A26:C26"/>
    <mergeCell ref="A9:C9"/>
    <mergeCell ref="A8:C8"/>
    <mergeCell ref="A18:C18"/>
    <mergeCell ref="A22:C22"/>
    <mergeCell ref="A54:L54"/>
    <mergeCell ref="A3:C5"/>
    <mergeCell ref="A33:B33"/>
    <mergeCell ref="A6:C6"/>
    <mergeCell ref="A23:C23"/>
    <mergeCell ref="A13:C13"/>
    <mergeCell ref="L3:L5"/>
    <mergeCell ref="A32:C32"/>
    <mergeCell ref="B51:C51"/>
    <mergeCell ref="B52:C52"/>
    <mergeCell ref="A53:B53"/>
    <mergeCell ref="A47:B47"/>
    <mergeCell ref="A17:C17"/>
    <mergeCell ref="A20:C20"/>
    <mergeCell ref="A15:C15"/>
    <mergeCell ref="A19:C19"/>
    <mergeCell ref="I1:L1"/>
    <mergeCell ref="E3:E5"/>
    <mergeCell ref="G3:G5"/>
    <mergeCell ref="H3:H5"/>
    <mergeCell ref="I3:I5"/>
    <mergeCell ref="J3:J5"/>
    <mergeCell ref="K3:K5"/>
    <mergeCell ref="A1:H1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8" max="43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BD64"/>
  <sheetViews>
    <sheetView view="pageBreakPreview" topLeftCell="A2" zoomScaleNormal="50" workbookViewId="0">
      <selection activeCell="A33" sqref="A33:C33"/>
    </sheetView>
  </sheetViews>
  <sheetFormatPr defaultRowHeight="15.75"/>
  <cols>
    <col min="1" max="1" width="2.28515625" style="229" customWidth="1"/>
    <col min="2" max="2" width="15.7109375" style="229" customWidth="1"/>
    <col min="3" max="3" width="2.28515625" style="229" customWidth="1"/>
    <col min="4" max="4" width="1.7109375" style="230" customWidth="1"/>
    <col min="5" max="5" width="13.28515625" style="206" customWidth="1"/>
    <col min="6" max="8" width="15.7109375" style="206" customWidth="1"/>
    <col min="9" max="12" width="22.85546875" style="206" customWidth="1"/>
    <col min="13" max="13" width="19.42578125" style="206" customWidth="1"/>
    <col min="14" max="14" width="15.42578125" style="206" bestFit="1" customWidth="1"/>
    <col min="15" max="15" width="17.140625" style="206" customWidth="1"/>
    <col min="16" max="16" width="9.7109375" style="206" customWidth="1"/>
    <col min="17" max="17" width="9.85546875" style="206" customWidth="1"/>
    <col min="18" max="18" width="9.140625" style="206"/>
    <col min="19" max="19" width="19.140625" style="206" bestFit="1" customWidth="1"/>
    <col min="20" max="16384" width="9.140625" style="206"/>
  </cols>
  <sheetData>
    <row r="1" spans="1:24" s="205" customFormat="1" ht="35.1" customHeight="1">
      <c r="A1" s="1147" t="s">
        <v>615</v>
      </c>
      <c r="B1" s="1147"/>
      <c r="C1" s="1147"/>
      <c r="D1" s="1147"/>
      <c r="E1" s="1147"/>
      <c r="F1" s="1147"/>
      <c r="G1" s="1147"/>
      <c r="H1" s="1147"/>
      <c r="I1" s="1174" t="s">
        <v>370</v>
      </c>
      <c r="J1" s="1174"/>
      <c r="K1" s="1174"/>
      <c r="L1" s="1174"/>
    </row>
    <row r="2" spans="1:24" ht="12.95" customHeight="1" thickBot="1">
      <c r="A2" s="210"/>
      <c r="B2" s="208"/>
      <c r="C2" s="208"/>
      <c r="D2" s="209"/>
      <c r="E2" s="210"/>
      <c r="F2" s="210"/>
      <c r="G2" s="210"/>
      <c r="H2" s="210"/>
      <c r="I2" s="210"/>
      <c r="J2" s="210"/>
      <c r="K2" s="210"/>
      <c r="L2" s="356" t="s">
        <v>309</v>
      </c>
    </row>
    <row r="3" spans="1:24" ht="15" customHeight="1">
      <c r="A3" s="1081" t="s">
        <v>2</v>
      </c>
      <c r="B3" s="1081"/>
      <c r="C3" s="1081"/>
      <c r="D3" s="212"/>
      <c r="E3" s="1123" t="s">
        <v>963</v>
      </c>
      <c r="F3" s="1123" t="s">
        <v>293</v>
      </c>
      <c r="G3" s="1123" t="s">
        <v>964</v>
      </c>
      <c r="H3" s="1123" t="s">
        <v>965</v>
      </c>
      <c r="I3" s="1085" t="s">
        <v>1067</v>
      </c>
      <c r="J3" s="1123" t="s">
        <v>1068</v>
      </c>
      <c r="K3" s="1123" t="s">
        <v>294</v>
      </c>
      <c r="L3" s="1084" t="s">
        <v>295</v>
      </c>
      <c r="X3" s="213"/>
    </row>
    <row r="4" spans="1:24" ht="15" customHeight="1">
      <c r="A4" s="1082"/>
      <c r="B4" s="1082"/>
      <c r="C4" s="1082"/>
      <c r="D4" s="212"/>
      <c r="E4" s="1124"/>
      <c r="F4" s="1124"/>
      <c r="G4" s="1124"/>
      <c r="H4" s="1124"/>
      <c r="I4" s="1087"/>
      <c r="J4" s="1124"/>
      <c r="K4" s="1124"/>
      <c r="L4" s="1086"/>
    </row>
    <row r="5" spans="1:24" ht="48.75" customHeight="1">
      <c r="A5" s="1083"/>
      <c r="B5" s="1083"/>
      <c r="C5" s="1083"/>
      <c r="D5" s="103"/>
      <c r="E5" s="1125"/>
      <c r="F5" s="1125"/>
      <c r="G5" s="1125"/>
      <c r="H5" s="1125"/>
      <c r="I5" s="1089"/>
      <c r="J5" s="1125"/>
      <c r="K5" s="1125"/>
      <c r="L5" s="1088"/>
    </row>
    <row r="6" spans="1:24" s="216" customFormat="1" ht="24" hidden="1" customHeight="1">
      <c r="A6" s="1093" t="s">
        <v>878</v>
      </c>
      <c r="B6" s="1093"/>
      <c r="C6" s="1093"/>
      <c r="D6" s="21"/>
      <c r="E6" s="214">
        <v>73155098.799999997</v>
      </c>
      <c r="F6" s="218">
        <v>44412873.645071842</v>
      </c>
      <c r="G6" s="218">
        <v>554575873</v>
      </c>
      <c r="H6" s="218">
        <v>526282949</v>
      </c>
      <c r="I6" s="218">
        <v>172861308</v>
      </c>
      <c r="J6" s="218">
        <v>34949323.985379376</v>
      </c>
      <c r="K6" s="218">
        <v>34078169.712629192</v>
      </c>
      <c r="L6" s="218">
        <v>217723483</v>
      </c>
    </row>
    <row r="7" spans="1:24" s="216" customFormat="1" ht="24" hidden="1" customHeight="1">
      <c r="A7" s="1080" t="s">
        <v>879</v>
      </c>
      <c r="B7" s="1080"/>
      <c r="C7" s="1080"/>
      <c r="D7" s="21"/>
      <c r="E7" s="217">
        <v>-4822639.8211698933</v>
      </c>
      <c r="F7" s="218">
        <v>8741687.6932598669</v>
      </c>
      <c r="G7" s="218">
        <v>501494769.53363603</v>
      </c>
      <c r="H7" s="218">
        <v>500259936.87579286</v>
      </c>
      <c r="I7" s="218">
        <v>428951108.39848328</v>
      </c>
      <c r="J7" s="218">
        <v>32649973.27367295</v>
      </c>
      <c r="K7" s="218">
        <v>31551331.996783778</v>
      </c>
      <c r="L7" s="218">
        <v>422893635.91946965</v>
      </c>
    </row>
    <row r="8" spans="1:24" s="216" customFormat="1" ht="24" hidden="1" customHeight="1">
      <c r="A8" s="1080" t="s">
        <v>880</v>
      </c>
      <c r="B8" s="1080"/>
      <c r="C8" s="1080"/>
      <c r="D8" s="21"/>
      <c r="E8" s="217">
        <v>10011827</v>
      </c>
      <c r="F8" s="218">
        <v>19663492.508804392</v>
      </c>
      <c r="G8" s="218">
        <v>506459891</v>
      </c>
      <c r="H8" s="218">
        <v>489213132</v>
      </c>
      <c r="I8" s="218">
        <v>338811661</v>
      </c>
      <c r="J8" s="218">
        <v>30230996.896078315</v>
      </c>
      <c r="K8" s="218">
        <v>29448516.026980244</v>
      </c>
      <c r="L8" s="218">
        <v>331576729</v>
      </c>
    </row>
    <row r="9" spans="1:24" s="216" customFormat="1" ht="19.5" hidden="1" customHeight="1">
      <c r="A9" s="1080" t="s">
        <v>881</v>
      </c>
      <c r="B9" s="1080"/>
      <c r="C9" s="1080"/>
      <c r="D9" s="21"/>
      <c r="E9" s="217">
        <f>G9-H9-I9+L9</f>
        <v>-6469296.946950376</v>
      </c>
      <c r="F9" s="218">
        <v>3912222.5984979621</v>
      </c>
      <c r="G9" s="218">
        <v>401820999.30479008</v>
      </c>
      <c r="H9" s="218">
        <v>419108300.79884535</v>
      </c>
      <c r="I9" s="218">
        <v>357303752.31865996</v>
      </c>
      <c r="J9" s="218">
        <v>24047010.815616611</v>
      </c>
      <c r="K9" s="218">
        <v>23278361.159004807</v>
      </c>
      <c r="L9" s="218">
        <v>368121756.86576486</v>
      </c>
    </row>
    <row r="10" spans="1:24" s="216" customFormat="1" ht="19.5" hidden="1" customHeight="1">
      <c r="A10" s="1080" t="s">
        <v>882</v>
      </c>
      <c r="B10" s="1080"/>
      <c r="C10" s="1080"/>
      <c r="D10" s="21"/>
      <c r="E10" s="217">
        <f>G10-H10-I10+L10</f>
        <v>7904744.8465281129</v>
      </c>
      <c r="F10" s="218">
        <v>2656423.7335556992</v>
      </c>
      <c r="G10" s="218">
        <v>444122840.59282225</v>
      </c>
      <c r="H10" s="218">
        <v>476703908.25929618</v>
      </c>
      <c r="I10" s="218">
        <v>392579056.56763297</v>
      </c>
      <c r="J10" s="218">
        <v>26861193.28509089</v>
      </c>
      <c r="K10" s="218">
        <v>25731372.084180012</v>
      </c>
      <c r="L10" s="218">
        <v>433064869.08063501</v>
      </c>
    </row>
    <row r="11" spans="1:24" s="181" customFormat="1" ht="19.5" hidden="1" customHeight="1">
      <c r="A11" s="1045" t="s">
        <v>883</v>
      </c>
      <c r="B11" s="1045"/>
      <c r="C11" s="1045"/>
      <c r="D11" s="177"/>
      <c r="E11" s="182">
        <f>G11-H11-I11+L11</f>
        <v>13253114.243250668</v>
      </c>
      <c r="F11" s="183">
        <v>8921067.7227890547</v>
      </c>
      <c r="G11" s="50">
        <v>468911586.1162464</v>
      </c>
      <c r="H11" s="50">
        <v>496488994.83943087</v>
      </c>
      <c r="I11" s="50">
        <v>340666948.07070595</v>
      </c>
      <c r="J11" s="50">
        <v>29318916.898760412</v>
      </c>
      <c r="K11" s="50">
        <v>35102069.430312738</v>
      </c>
      <c r="L11" s="50">
        <v>381497471.03714108</v>
      </c>
      <c r="M11" s="181">
        <f>E11-G11+H11</f>
        <v>40830522.966435134</v>
      </c>
      <c r="N11" s="181">
        <f>SUM(M11:M12,M14)</f>
        <v>40830522.966435134</v>
      </c>
      <c r="O11" s="181">
        <f>SUM(I11:I12,I14)</f>
        <v>398149651.44655478</v>
      </c>
      <c r="P11" s="181">
        <f>SUM(L11:L12,J14)</f>
        <v>450450394.23366308</v>
      </c>
    </row>
    <row r="12" spans="1:24" s="216" customFormat="1" ht="19.5" hidden="1" customHeight="1">
      <c r="A12" s="1238" t="s">
        <v>220</v>
      </c>
      <c r="B12" s="1238"/>
      <c r="C12" s="1238"/>
      <c r="D12" s="21"/>
      <c r="E12" s="182">
        <v>1139792.1875059223</v>
      </c>
      <c r="F12" s="183">
        <v>1349651.5231102898</v>
      </c>
      <c r="G12" s="50">
        <v>39498517.644465096</v>
      </c>
      <c r="H12" s="50">
        <v>41772861.846914053</v>
      </c>
      <c r="I12" s="50">
        <v>29373001.992077466</v>
      </c>
      <c r="J12" s="50">
        <v>32787138.38203223</v>
      </c>
      <c r="K12" s="50">
        <v>38362500.140195429</v>
      </c>
      <c r="L12" s="218">
        <v>40426985.007039897</v>
      </c>
      <c r="M12" s="181"/>
      <c r="N12" s="181"/>
      <c r="P12" s="462"/>
      <c r="Q12" s="462"/>
      <c r="S12" s="463"/>
    </row>
    <row r="13" spans="1:24" s="216" customFormat="1" ht="13.7" hidden="1" customHeight="1">
      <c r="A13" s="1196" t="s">
        <v>221</v>
      </c>
      <c r="B13" s="1196"/>
      <c r="C13" s="1196"/>
      <c r="D13" s="21"/>
      <c r="E13" s="182">
        <v>3769515.8957910049</v>
      </c>
      <c r="F13" s="183">
        <v>6086413.8320086608</v>
      </c>
      <c r="G13" s="50">
        <v>43826792.517200515</v>
      </c>
      <c r="H13" s="50">
        <v>42144515.372293949</v>
      </c>
      <c r="I13" s="50">
        <v>25380504.764960475</v>
      </c>
      <c r="J13" s="50">
        <v>29721658.63474188</v>
      </c>
      <c r="K13" s="50">
        <v>42707391.650127418</v>
      </c>
      <c r="L13" s="218">
        <v>40962131.687900171</v>
      </c>
      <c r="M13" s="181"/>
    </row>
    <row r="14" spans="1:24" s="216" customFormat="1" ht="13.7" hidden="1" customHeight="1">
      <c r="A14" s="1238" t="s">
        <v>222</v>
      </c>
      <c r="B14" s="1238"/>
      <c r="C14" s="1238"/>
      <c r="D14" s="21"/>
      <c r="E14" s="182">
        <v>1485577.0395008971</v>
      </c>
      <c r="F14" s="183">
        <v>1269249.0596070236</v>
      </c>
      <c r="G14" s="50">
        <v>42281520.22431951</v>
      </c>
      <c r="H14" s="50">
        <v>41212179.990529239</v>
      </c>
      <c r="I14" s="50">
        <v>28109701.38377133</v>
      </c>
      <c r="J14" s="50">
        <v>28525938.1894821</v>
      </c>
      <c r="K14" s="50">
        <v>41163562.898208246</v>
      </c>
      <c r="L14" s="218">
        <v>40310550.644312032</v>
      </c>
      <c r="M14" s="181"/>
      <c r="N14" s="181"/>
    </row>
    <row r="15" spans="1:24" s="216" customFormat="1" ht="13.7" hidden="1" customHeight="1">
      <c r="A15" s="1238" t="s">
        <v>223</v>
      </c>
      <c r="B15" s="1238"/>
      <c r="C15" s="1238"/>
      <c r="D15" s="21"/>
      <c r="E15" s="217">
        <v>987589.31898562831</v>
      </c>
      <c r="F15" s="183">
        <v>1250073.4865343026</v>
      </c>
      <c r="G15" s="218">
        <v>41438903.097240709</v>
      </c>
      <c r="H15" s="218">
        <v>41831884.227947295</v>
      </c>
      <c r="I15" s="218">
        <v>30487707.337851115</v>
      </c>
      <c r="J15" s="218">
        <v>31868277.78754333</v>
      </c>
      <c r="K15" s="218">
        <v>40508795.050827384</v>
      </c>
      <c r="L15" s="218">
        <v>40639292.013985299</v>
      </c>
    </row>
    <row r="16" spans="1:24" s="216" customFormat="1" ht="17.25" hidden="1" customHeight="1">
      <c r="A16" s="1238" t="s">
        <v>224</v>
      </c>
      <c r="B16" s="1238"/>
      <c r="C16" s="1238"/>
      <c r="D16" s="21"/>
      <c r="E16" s="217">
        <v>1631484.8779611802</v>
      </c>
      <c r="F16" s="183">
        <f>('25'!F16/'1'!$E$17)*1000</f>
        <v>1367500.0562606321</v>
      </c>
      <c r="G16" s="218">
        <f>('25'!G16/'1'!$E$17)*1000</f>
        <v>38246013.372759104</v>
      </c>
      <c r="H16" s="218">
        <f>('25'!H16/'1'!$E$17)*1000</f>
        <v>36351802.774204478</v>
      </c>
      <c r="I16" s="218">
        <f>('25'!I16/'1'!$E$17)*1000</f>
        <v>37031659.553345963</v>
      </c>
      <c r="J16" s="218">
        <f>('25'!J16/'1'!$E$17)*1000</f>
        <v>36768933.832752585</v>
      </c>
      <c r="K16" s="218">
        <f>('25'!K16/'1'!$E$17)*1000</f>
        <v>37379270.592444643</v>
      </c>
      <c r="L16" s="218">
        <f>('25'!L16/'1'!$E$17)*1000</f>
        <v>35749044.815590627</v>
      </c>
    </row>
    <row r="17" spans="1:56" s="216" customFormat="1" ht="15.75" hidden="1" customHeight="1">
      <c r="A17" s="1238" t="s">
        <v>367</v>
      </c>
      <c r="B17" s="1238"/>
      <c r="C17" s="1238"/>
      <c r="D17" s="21"/>
      <c r="E17" s="739">
        <v>2501028.4064944121</v>
      </c>
      <c r="F17" s="245">
        <f>K17-L17-I17+J17</f>
        <v>2088963.5107144862</v>
      </c>
      <c r="G17" s="245">
        <v>40964835.446321748</v>
      </c>
      <c r="H17" s="306">
        <v>39820027.144423097</v>
      </c>
      <c r="I17" s="306">
        <v>41641583.276320055</v>
      </c>
      <c r="J17" s="306">
        <v>42997803.380915791</v>
      </c>
      <c r="K17" s="306">
        <v>40029852.161319748</v>
      </c>
      <c r="L17" s="306">
        <v>39297108.755200997</v>
      </c>
    </row>
    <row r="18" spans="1:56" s="216" customFormat="1" ht="14.25" customHeight="1">
      <c r="A18" s="1238" t="s">
        <v>1023</v>
      </c>
      <c r="B18" s="1238"/>
      <c r="C18" s="1238"/>
      <c r="D18" s="18"/>
      <c r="E18" s="245">
        <f>'[1]25'!E18/'[1]1'!$E$19*1000</f>
        <v>4944187.5756936148</v>
      </c>
      <c r="F18" s="245">
        <f>'[1]25'!F18/'[1]1'!$E$19*1000</f>
        <v>4657622.9857177287</v>
      </c>
      <c r="G18" s="245">
        <f>'[1]25'!G18/'[1]1'!$E$19*1000</f>
        <v>43382558.55981715</v>
      </c>
      <c r="H18" s="245">
        <f>'[1]25'!H18/'[1]1'!$E$19*1000</f>
        <v>38731168.642797194</v>
      </c>
      <c r="I18" s="245">
        <f>'[1]25'!I18/'[1]1'!$E$19*1000</f>
        <v>38032440.318719901</v>
      </c>
      <c r="J18" s="245">
        <f>'[1]25'!J18/'[1]1'!$E$19*1000</f>
        <v>38325237.977393597</v>
      </c>
      <c r="K18" s="245">
        <f>'[1]25'!K18/'[1]1'!$E$19*1000</f>
        <v>42313506.035672188</v>
      </c>
      <c r="L18" s="245">
        <f>'[1]25'!L18/'[1]1'!$E$19*1000</f>
        <v>37948680.708628163</v>
      </c>
    </row>
    <row r="19" spans="1:56" s="216" customFormat="1" ht="14.25" customHeight="1">
      <c r="A19" s="1238" t="s">
        <v>1066</v>
      </c>
      <c r="B19" s="1238"/>
      <c r="C19" s="1238"/>
      <c r="D19" s="21"/>
      <c r="E19" s="739">
        <v>2277260.6550631449</v>
      </c>
      <c r="F19" s="245">
        <f>K19-L19-I19+J19</f>
        <v>2006441.4721355215</v>
      </c>
      <c r="G19" s="245">
        <v>39096934.490936048</v>
      </c>
      <c r="H19" s="306">
        <v>36707776.877159506</v>
      </c>
      <c r="I19" s="306">
        <v>32802468.486434624</v>
      </c>
      <c r="J19" s="306">
        <v>32690571.527721189</v>
      </c>
      <c r="K19" s="306">
        <v>38228265.658148304</v>
      </c>
      <c r="L19" s="306">
        <v>36109927.227299348</v>
      </c>
    </row>
    <row r="20" spans="1:56" s="216" customFormat="1" ht="14.25" customHeight="1">
      <c r="A20" s="1238" t="s">
        <v>1025</v>
      </c>
      <c r="B20" s="1238"/>
      <c r="C20" s="1238"/>
      <c r="D20" s="21"/>
      <c r="E20" s="739">
        <v>2490140.8471112531</v>
      </c>
      <c r="F20" s="245">
        <f>K20-L20-I20+J20</f>
        <v>2155967.9205712304</v>
      </c>
      <c r="G20" s="245">
        <v>37552211.996995367</v>
      </c>
      <c r="H20" s="306">
        <v>36384650.840976566</v>
      </c>
      <c r="I20" s="306">
        <v>31127189.475215506</v>
      </c>
      <c r="J20" s="306">
        <v>32449769.166307982</v>
      </c>
      <c r="K20" s="306">
        <v>36592047.034871571</v>
      </c>
      <c r="L20" s="306">
        <v>35758658.805392817</v>
      </c>
    </row>
    <row r="21" spans="1:56" s="216" customFormat="1" ht="14.25" customHeight="1">
      <c r="A21" s="1238" t="s">
        <v>1026</v>
      </c>
      <c r="B21" s="1238"/>
      <c r="C21" s="1238"/>
      <c r="D21" s="21"/>
      <c r="E21" s="739">
        <v>2707313.5016021822</v>
      </c>
      <c r="F21" s="245">
        <f>K21-L21-I21+J21</f>
        <v>2490717.8346401453</v>
      </c>
      <c r="G21" s="245">
        <v>39670326.330035061</v>
      </c>
      <c r="H21" s="306">
        <v>38180245.582422793</v>
      </c>
      <c r="I21" s="306">
        <v>30300512.761823028</v>
      </c>
      <c r="J21" s="306">
        <v>31517745.515812948</v>
      </c>
      <c r="K21" s="306">
        <v>38835906.446937293</v>
      </c>
      <c r="L21" s="306">
        <v>37562421.366287068</v>
      </c>
    </row>
    <row r="22" spans="1:56" s="216" customFormat="1" ht="13.5" customHeight="1">
      <c r="A22" s="1238" t="s">
        <v>1027</v>
      </c>
      <c r="B22" s="1238"/>
      <c r="C22" s="1238"/>
      <c r="D22" s="21"/>
      <c r="E22" s="739">
        <v>1982200.2225778513</v>
      </c>
      <c r="F22" s="245">
        <f>K22-L22-I22+J22</f>
        <v>1768360.4463847131</v>
      </c>
      <c r="G22" s="245">
        <v>38278493.919796385</v>
      </c>
      <c r="H22" s="306">
        <v>37099225.316913657</v>
      </c>
      <c r="I22" s="306">
        <v>33550100.651844487</v>
      </c>
      <c r="J22" s="306">
        <v>34353032.271539643</v>
      </c>
      <c r="K22" s="306">
        <v>37319589.298189677</v>
      </c>
      <c r="L22" s="306">
        <v>36354160.471500121</v>
      </c>
    </row>
    <row r="23" spans="1:56" s="41" customFormat="1" ht="13.7" customHeight="1">
      <c r="A23" s="1045" t="s">
        <v>19</v>
      </c>
      <c r="B23" s="1045"/>
      <c r="C23" s="1045"/>
      <c r="D23" s="2"/>
      <c r="E23" s="731"/>
      <c r="F23" s="733"/>
      <c r="G23" s="644"/>
      <c r="H23" s="644"/>
      <c r="I23" s="644"/>
      <c r="J23" s="743"/>
      <c r="K23" s="744"/>
      <c r="L23" s="744"/>
    </row>
    <row r="24" spans="1:56" s="43" customFormat="1" ht="13.7" customHeight="1">
      <c r="A24" s="102"/>
      <c r="B24" s="42" t="s">
        <v>303</v>
      </c>
      <c r="C24" s="102"/>
      <c r="D24" s="46"/>
      <c r="E24" s="732">
        <v>376450.97359367041</v>
      </c>
      <c r="F24" s="494">
        <f t="shared" ref="F24:F29" si="0">K24-L24-I24+J24</f>
        <v>413853.72322748462</v>
      </c>
      <c r="G24" s="480">
        <v>12199470.297089772</v>
      </c>
      <c r="H24" s="480">
        <v>11349179.008148663</v>
      </c>
      <c r="I24" s="480">
        <v>4494783.3409480173</v>
      </c>
      <c r="J24" s="735">
        <v>4020943.0256005884</v>
      </c>
      <c r="K24" s="480">
        <v>12115765.168017883</v>
      </c>
      <c r="L24" s="480">
        <v>11228071.129442969</v>
      </c>
      <c r="M24" s="50"/>
      <c r="N24" s="50"/>
      <c r="O24" s="50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</row>
    <row r="25" spans="1:56" s="43" customFormat="1" ht="13.7" customHeight="1">
      <c r="A25" s="102"/>
      <c r="B25" s="42" t="s">
        <v>894</v>
      </c>
      <c r="C25" s="102"/>
      <c r="D25" s="46"/>
      <c r="E25" s="732">
        <v>2155884.402915359</v>
      </c>
      <c r="F25" s="494">
        <f t="shared" si="0"/>
        <v>2165016.7169708274</v>
      </c>
      <c r="G25" s="480">
        <v>52616780.937549487</v>
      </c>
      <c r="H25" s="733">
        <v>52259072.308887489</v>
      </c>
      <c r="I25" s="480">
        <v>26621922.290119514</v>
      </c>
      <c r="J25" s="735">
        <v>28420098.064372834</v>
      </c>
      <c r="K25" s="480">
        <v>51782275.165881716</v>
      </c>
      <c r="L25" s="480">
        <v>51415434.223164208</v>
      </c>
      <c r="M25" s="220"/>
      <c r="N25" s="220"/>
      <c r="O25" s="220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</row>
    <row r="26" spans="1:56" s="43" customFormat="1" ht="13.7" customHeight="1">
      <c r="A26" s="102"/>
      <c r="B26" s="42" t="s">
        <v>895</v>
      </c>
      <c r="C26" s="102"/>
      <c r="D26" s="46"/>
      <c r="E26" s="732">
        <v>6389590.8121006563</v>
      </c>
      <c r="F26" s="494">
        <f t="shared" si="0"/>
        <v>6016192.9303115159</v>
      </c>
      <c r="G26" s="480">
        <v>123030270.5596844</v>
      </c>
      <c r="H26" s="733">
        <v>120355710.39044818</v>
      </c>
      <c r="I26" s="480">
        <v>76784219.99089165</v>
      </c>
      <c r="J26" s="735">
        <v>80499250.633756042</v>
      </c>
      <c r="K26" s="480">
        <v>120763719.42042314</v>
      </c>
      <c r="L26" s="480">
        <v>118462557.13297601</v>
      </c>
      <c r="M26" s="220"/>
      <c r="N26" s="220"/>
      <c r="O26" s="220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</row>
    <row r="27" spans="1:56" s="43" customFormat="1" ht="13.7" customHeight="1">
      <c r="A27" s="102"/>
      <c r="B27" s="42" t="s">
        <v>896</v>
      </c>
      <c r="C27" s="102"/>
      <c r="D27" s="46"/>
      <c r="E27" s="732">
        <v>11330500.212009469</v>
      </c>
      <c r="F27" s="494">
        <f t="shared" si="0"/>
        <v>10788020.278728515</v>
      </c>
      <c r="G27" s="480">
        <v>300758694.63933593</v>
      </c>
      <c r="H27" s="733">
        <v>293361455.95095706</v>
      </c>
      <c r="I27" s="480">
        <v>206366912.98935089</v>
      </c>
      <c r="J27" s="735">
        <v>210300174.51298141</v>
      </c>
      <c r="K27" s="480">
        <v>296784031.40967059</v>
      </c>
      <c r="L27" s="480">
        <v>289929272.65457261</v>
      </c>
      <c r="M27" s="220"/>
      <c r="N27" s="220"/>
      <c r="O27" s="220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</row>
    <row r="28" spans="1:56" s="43" customFormat="1" ht="13.7" customHeight="1">
      <c r="A28" s="102"/>
      <c r="B28" s="42" t="s">
        <v>897</v>
      </c>
      <c r="C28" s="102"/>
      <c r="D28" s="46"/>
      <c r="E28" s="732">
        <v>85172642.101013407</v>
      </c>
      <c r="F28" s="494">
        <f t="shared" si="0"/>
        <v>85537842.206323266</v>
      </c>
      <c r="G28" s="480">
        <v>951727633.88901627</v>
      </c>
      <c r="H28" s="733">
        <v>911315847.07182431</v>
      </c>
      <c r="I28" s="480">
        <v>959211853.75802684</v>
      </c>
      <c r="J28" s="735">
        <v>1003972709.0418484</v>
      </c>
      <c r="K28" s="480">
        <v>905452257.24708927</v>
      </c>
      <c r="L28" s="480">
        <v>864675270.32458758</v>
      </c>
      <c r="M28" s="220"/>
      <c r="N28" s="220"/>
      <c r="O28" s="220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</row>
    <row r="29" spans="1:56" s="43" customFormat="1" ht="13.7" customHeight="1">
      <c r="A29" s="102"/>
      <c r="B29" s="42" t="s">
        <v>308</v>
      </c>
      <c r="C29" s="102"/>
      <c r="D29" s="46"/>
      <c r="E29" s="732">
        <v>334791143.94736844</v>
      </c>
      <c r="F29" s="494">
        <f t="shared" si="0"/>
        <v>165925264.47368431</v>
      </c>
      <c r="G29" s="480">
        <v>4333342284</v>
      </c>
      <c r="H29" s="733">
        <v>4362472931.0526314</v>
      </c>
      <c r="I29" s="480">
        <v>11089681655.526316</v>
      </c>
      <c r="J29" s="735">
        <v>11453603446.526316</v>
      </c>
      <c r="K29" s="480">
        <v>4052988740.7894735</v>
      </c>
      <c r="L29" s="480">
        <v>4250985267.3157897</v>
      </c>
      <c r="M29" s="220"/>
      <c r="N29" s="220"/>
      <c r="O29" s="220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</row>
    <row r="30" spans="1:56" s="43" customFormat="1" ht="13.7" customHeight="1">
      <c r="A30" s="1045" t="s">
        <v>20</v>
      </c>
      <c r="B30" s="1045"/>
      <c r="C30" s="1045"/>
      <c r="D30" s="2"/>
      <c r="E30" s="732"/>
      <c r="F30" s="733"/>
      <c r="G30" s="480"/>
      <c r="H30" s="733"/>
      <c r="I30" s="480"/>
      <c r="J30" s="735"/>
      <c r="K30" s="480"/>
      <c r="L30" s="480"/>
      <c r="M30" s="220"/>
      <c r="N30" s="220"/>
      <c r="O30" s="220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</row>
    <row r="31" spans="1:56" s="43" customFormat="1" ht="13.7" customHeight="1">
      <c r="A31" s="102"/>
      <c r="B31" s="62" t="s">
        <v>490</v>
      </c>
      <c r="C31" s="102"/>
      <c r="D31" s="46"/>
      <c r="E31" s="732">
        <v>-385464.16795745445</v>
      </c>
      <c r="F31" s="494">
        <f t="shared" ref="F31:F40" si="1">K31-L31-I31+J31</f>
        <v>-348451.13539622072</v>
      </c>
      <c r="G31" s="480">
        <v>854192.86024015944</v>
      </c>
      <c r="H31" s="733">
        <v>3075275.2350232699</v>
      </c>
      <c r="I31" s="480">
        <v>2463470.2319289884</v>
      </c>
      <c r="J31" s="735">
        <v>4299088.438754648</v>
      </c>
      <c r="K31" s="480">
        <v>815271.27676636633</v>
      </c>
      <c r="L31" s="480">
        <v>2999340.6189882467</v>
      </c>
      <c r="M31" s="220"/>
      <c r="N31" s="220"/>
      <c r="O31" s="220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</row>
    <row r="32" spans="1:56" s="43" customFormat="1" ht="13.7" customHeight="1">
      <c r="A32" s="102"/>
      <c r="B32" s="62" t="s">
        <v>491</v>
      </c>
      <c r="C32" s="102"/>
      <c r="D32" s="46"/>
      <c r="E32" s="732">
        <v>240084.85899696359</v>
      </c>
      <c r="F32" s="494">
        <f t="shared" si="1"/>
        <v>240926.98112694477</v>
      </c>
      <c r="G32" s="480">
        <v>7716457.5634436989</v>
      </c>
      <c r="H32" s="733">
        <v>7741972.3099368662</v>
      </c>
      <c r="I32" s="480">
        <v>1429593.1086646861</v>
      </c>
      <c r="J32" s="735">
        <v>1695192.7141548176</v>
      </c>
      <c r="K32" s="480">
        <v>7658960.0283473535</v>
      </c>
      <c r="L32" s="480">
        <v>7683632.6527105402</v>
      </c>
      <c r="M32" s="220"/>
      <c r="N32" s="220"/>
      <c r="O32" s="220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</row>
    <row r="33" spans="1:56" s="43" customFormat="1" ht="13.7" customHeight="1">
      <c r="A33" s="42"/>
      <c r="B33" s="62" t="s">
        <v>492</v>
      </c>
      <c r="C33" s="42"/>
      <c r="D33" s="46"/>
      <c r="E33" s="732">
        <v>914396.04248407483</v>
      </c>
      <c r="F33" s="494">
        <f t="shared" si="1"/>
        <v>979173.65013742447</v>
      </c>
      <c r="G33" s="480">
        <v>13997650.390552208</v>
      </c>
      <c r="H33" s="733">
        <v>13127559.858413119</v>
      </c>
      <c r="I33" s="480">
        <v>3439087.39466201</v>
      </c>
      <c r="J33" s="735">
        <v>3483392.9050069978</v>
      </c>
      <c r="K33" s="480">
        <v>13879169.698908534</v>
      </c>
      <c r="L33" s="480">
        <v>12944301.559116097</v>
      </c>
      <c r="M33" s="220"/>
      <c r="N33" s="220"/>
      <c r="O33" s="220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</row>
    <row r="34" spans="1:56" s="43" customFormat="1" ht="13.7" customHeight="1">
      <c r="A34" s="42"/>
      <c r="B34" s="62" t="s">
        <v>493</v>
      </c>
      <c r="C34" s="42"/>
      <c r="D34" s="46"/>
      <c r="E34" s="732">
        <v>1737825.3179301715</v>
      </c>
      <c r="F34" s="494">
        <f t="shared" si="1"/>
        <v>1803404.5882762261</v>
      </c>
      <c r="G34" s="480">
        <v>31795636.377742432</v>
      </c>
      <c r="H34" s="733">
        <v>30437943.170495134</v>
      </c>
      <c r="I34" s="480">
        <v>10856488.277984275</v>
      </c>
      <c r="J34" s="735">
        <v>11236620.388667168</v>
      </c>
      <c r="K34" s="480">
        <v>31492194.063891917</v>
      </c>
      <c r="L34" s="480">
        <v>30068921.586298585</v>
      </c>
      <c r="M34" s="220"/>
      <c r="N34" s="220"/>
      <c r="O34" s="220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</row>
    <row r="35" spans="1:56" s="43" customFormat="1" ht="13.7" customHeight="1">
      <c r="A35" s="42"/>
      <c r="B35" s="62" t="s">
        <v>494</v>
      </c>
      <c r="C35" s="42"/>
      <c r="D35" s="46"/>
      <c r="E35" s="732">
        <v>2581020.7836654354</v>
      </c>
      <c r="F35" s="494">
        <f t="shared" si="1"/>
        <v>2537077.4121144414</v>
      </c>
      <c r="G35" s="480">
        <v>70948124.923101604</v>
      </c>
      <c r="H35" s="733">
        <v>66841267.070123971</v>
      </c>
      <c r="I35" s="480">
        <v>46859563.713314593</v>
      </c>
      <c r="J35" s="735">
        <v>45333726.64400243</v>
      </c>
      <c r="K35" s="480">
        <v>69958588.737938106</v>
      </c>
      <c r="L35" s="480">
        <v>65895674.256511502</v>
      </c>
      <c r="M35" s="220"/>
      <c r="N35" s="220"/>
      <c r="O35" s="220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</row>
    <row r="36" spans="1:56" s="43" customFormat="1" ht="13.7" customHeight="1">
      <c r="A36" s="42"/>
      <c r="B36" s="62" t="s">
        <v>495</v>
      </c>
      <c r="C36" s="42"/>
      <c r="D36" s="46"/>
      <c r="E36" s="732">
        <v>6786688.0761621241</v>
      </c>
      <c r="F36" s="494">
        <f t="shared" si="1"/>
        <v>6377979.1845758408</v>
      </c>
      <c r="G36" s="480">
        <v>158282911.99187726</v>
      </c>
      <c r="H36" s="733">
        <v>146826365.18262434</v>
      </c>
      <c r="I36" s="480">
        <v>82507149.238565058</v>
      </c>
      <c r="J36" s="735">
        <v>77837290.505474195</v>
      </c>
      <c r="K36" s="480">
        <v>155476132.87743679</v>
      </c>
      <c r="L36" s="480">
        <v>144428294.95977008</v>
      </c>
      <c r="M36" s="220"/>
      <c r="N36" s="220"/>
      <c r="O36" s="220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</row>
    <row r="37" spans="1:56" s="43" customFormat="1" ht="13.7" customHeight="1">
      <c r="A37" s="42"/>
      <c r="B37" s="62" t="s">
        <v>496</v>
      </c>
      <c r="C37" s="42"/>
      <c r="D37" s="46"/>
      <c r="E37" s="732">
        <v>23375679.677748524</v>
      </c>
      <c r="F37" s="494">
        <f t="shared" si="1"/>
        <v>21370496.943015605</v>
      </c>
      <c r="G37" s="480">
        <v>375834962.44244438</v>
      </c>
      <c r="H37" s="733">
        <v>333428656.49210697</v>
      </c>
      <c r="I37" s="480">
        <v>225974720.22736198</v>
      </c>
      <c r="J37" s="735">
        <v>206944093.95477298</v>
      </c>
      <c r="K37" s="480">
        <v>368922312.02895033</v>
      </c>
      <c r="L37" s="480">
        <v>328521188.81334573</v>
      </c>
      <c r="M37" s="220"/>
      <c r="N37" s="220"/>
      <c r="O37" s="220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</row>
    <row r="38" spans="1:56" s="43" customFormat="1" ht="13.7" customHeight="1">
      <c r="A38" s="42"/>
      <c r="B38" s="62" t="s">
        <v>497</v>
      </c>
      <c r="C38" s="42"/>
      <c r="D38" s="46"/>
      <c r="E38" s="732">
        <v>44628266.310550161</v>
      </c>
      <c r="F38" s="494">
        <f t="shared" si="1"/>
        <v>38851478.289054632</v>
      </c>
      <c r="G38" s="480">
        <v>677916622.36436093</v>
      </c>
      <c r="H38" s="733">
        <v>660621267.08364832</v>
      </c>
      <c r="I38" s="480">
        <v>661517893.18881238</v>
      </c>
      <c r="J38" s="735">
        <v>688850804.2186501</v>
      </c>
      <c r="K38" s="480">
        <v>659122968.85240555</v>
      </c>
      <c r="L38" s="480">
        <v>647604401.59318864</v>
      </c>
      <c r="M38" s="220"/>
      <c r="N38" s="220"/>
      <c r="O38" s="220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</row>
    <row r="39" spans="1:56" s="43" customFormat="1" ht="13.7" customHeight="1">
      <c r="A39" s="42"/>
      <c r="B39" s="62" t="s">
        <v>498</v>
      </c>
      <c r="C39" s="42"/>
      <c r="D39" s="46"/>
      <c r="E39" s="732">
        <v>155839443.97435898</v>
      </c>
      <c r="F39" s="494">
        <f t="shared" si="1"/>
        <v>160416359.38461542</v>
      </c>
      <c r="G39" s="480">
        <v>1815209017.0769231</v>
      </c>
      <c r="H39" s="733">
        <v>1647335501.2820513</v>
      </c>
      <c r="I39" s="480">
        <v>2505511399.5897436</v>
      </c>
      <c r="J39" s="735">
        <v>2493477327.7692308</v>
      </c>
      <c r="K39" s="480">
        <v>1746701818.0769231</v>
      </c>
      <c r="L39" s="480">
        <v>1574251386.8717949</v>
      </c>
      <c r="M39" s="220"/>
      <c r="N39" s="220"/>
      <c r="O39" s="220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</row>
    <row r="40" spans="1:56" s="43" customFormat="1" ht="13.7" customHeight="1">
      <c r="A40" s="42"/>
      <c r="B40" s="62" t="s">
        <v>435</v>
      </c>
      <c r="C40" s="42"/>
      <c r="D40" s="46"/>
      <c r="E40" s="732">
        <v>310854528.25</v>
      </c>
      <c r="F40" s="494">
        <f t="shared" si="1"/>
        <v>134079175.875</v>
      </c>
      <c r="G40" s="480">
        <v>5354730767.25</v>
      </c>
      <c r="H40" s="733">
        <v>5331583218.1875</v>
      </c>
      <c r="I40" s="480">
        <v>10192717185.25</v>
      </c>
      <c r="J40" s="735">
        <v>10480424164.4375</v>
      </c>
      <c r="K40" s="480">
        <v>5049572907.125</v>
      </c>
      <c r="L40" s="480">
        <v>5203200710.4375</v>
      </c>
      <c r="M40" s="220"/>
      <c r="N40" s="220"/>
      <c r="O40" s="220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</row>
    <row r="41" spans="1:56" s="43" customFormat="1" ht="13.7" customHeight="1">
      <c r="A41" s="1045" t="s">
        <v>21</v>
      </c>
      <c r="B41" s="1045"/>
      <c r="C41" s="1045"/>
      <c r="D41" s="46"/>
      <c r="E41" s="732"/>
      <c r="F41" s="733"/>
      <c r="G41" s="480"/>
      <c r="H41" s="733"/>
      <c r="I41" s="480"/>
      <c r="J41" s="735"/>
      <c r="K41" s="480"/>
      <c r="L41" s="480"/>
      <c r="M41" s="220"/>
      <c r="N41" s="220"/>
      <c r="O41" s="220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</row>
    <row r="42" spans="1:56" s="43" customFormat="1" ht="13.7" customHeight="1">
      <c r="A42" s="42"/>
      <c r="B42" s="62" t="s">
        <v>490</v>
      </c>
      <c r="C42" s="42"/>
      <c r="D42" s="46"/>
      <c r="E42" s="732">
        <v>-605062.63650511974</v>
      </c>
      <c r="F42" s="494">
        <f t="shared" ref="F42:F51" si="2">K42-L42-I42+J42</f>
        <v>-587907.87496278202</v>
      </c>
      <c r="G42" s="480">
        <v>2298862.6878863927</v>
      </c>
      <c r="H42" s="733">
        <v>2395954.3230501306</v>
      </c>
      <c r="I42" s="480">
        <v>2065764.0581012575</v>
      </c>
      <c r="J42" s="735">
        <v>1557793.0567598757</v>
      </c>
      <c r="K42" s="480">
        <v>2227742.7526468621</v>
      </c>
      <c r="L42" s="480">
        <v>2307679.6262682625</v>
      </c>
      <c r="M42" s="220"/>
      <c r="N42" s="220"/>
      <c r="O42" s="220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</row>
    <row r="43" spans="1:56" s="43" customFormat="1" ht="13.7" customHeight="1">
      <c r="A43" s="42"/>
      <c r="B43" s="62" t="s">
        <v>491</v>
      </c>
      <c r="C43" s="42"/>
      <c r="D43" s="46"/>
      <c r="E43" s="732">
        <v>351419.3083014437</v>
      </c>
      <c r="F43" s="494">
        <f t="shared" si="2"/>
        <v>322861.39945805306</v>
      </c>
      <c r="G43" s="480">
        <v>8531215.1637387965</v>
      </c>
      <c r="H43" s="733">
        <v>7500246.7532631401</v>
      </c>
      <c r="I43" s="480">
        <v>2607769.3293595328</v>
      </c>
      <c r="J43" s="735">
        <v>1928220.227185321</v>
      </c>
      <c r="K43" s="480">
        <v>8393470.0878507458</v>
      </c>
      <c r="L43" s="480">
        <v>7391059.586218481</v>
      </c>
      <c r="M43" s="220"/>
      <c r="N43" s="220"/>
      <c r="O43" s="220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</row>
    <row r="44" spans="1:56" s="43" customFormat="1" ht="13.7" customHeight="1">
      <c r="A44" s="42"/>
      <c r="B44" s="62" t="s">
        <v>492</v>
      </c>
      <c r="C44" s="42"/>
      <c r="D44" s="46"/>
      <c r="E44" s="732">
        <v>917829.33493830613</v>
      </c>
      <c r="F44" s="494">
        <f t="shared" si="2"/>
        <v>782193.33920944901</v>
      </c>
      <c r="G44" s="480">
        <v>14636195.709546871</v>
      </c>
      <c r="H44" s="733">
        <v>13068204.702940026</v>
      </c>
      <c r="I44" s="480">
        <v>4315923.6211196342</v>
      </c>
      <c r="J44" s="735">
        <v>3665761.9494511033</v>
      </c>
      <c r="K44" s="480">
        <v>14356933.752600877</v>
      </c>
      <c r="L44" s="480">
        <v>12924578.741722897</v>
      </c>
      <c r="M44" s="220"/>
      <c r="N44" s="220"/>
      <c r="O44" s="220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</row>
    <row r="45" spans="1:56" s="43" customFormat="1" ht="13.7" customHeight="1">
      <c r="A45" s="102"/>
      <c r="B45" s="62" t="s">
        <v>493</v>
      </c>
      <c r="C45" s="102"/>
      <c r="D45" s="46"/>
      <c r="E45" s="732">
        <v>1669789.8293606329</v>
      </c>
      <c r="F45" s="494">
        <f t="shared" si="2"/>
        <v>1741723.5024586767</v>
      </c>
      <c r="G45" s="480">
        <v>31540591.032321516</v>
      </c>
      <c r="H45" s="733">
        <v>29613671.889510728</v>
      </c>
      <c r="I45" s="480">
        <v>11140854.487958247</v>
      </c>
      <c r="J45" s="735">
        <v>10883725.174508112</v>
      </c>
      <c r="K45" s="480">
        <v>31254726.667332839</v>
      </c>
      <c r="L45" s="480">
        <v>29255873.851424027</v>
      </c>
      <c r="M45" s="220"/>
      <c r="N45" s="220"/>
      <c r="O45" s="220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</row>
    <row r="46" spans="1:56" s="43" customFormat="1" ht="13.7" customHeight="1">
      <c r="A46" s="102"/>
      <c r="B46" s="62" t="s">
        <v>494</v>
      </c>
      <c r="C46" s="102"/>
      <c r="D46" s="46"/>
      <c r="E46" s="732">
        <v>2418837.4164846959</v>
      </c>
      <c r="F46" s="494">
        <f t="shared" si="2"/>
        <v>2443902.4383416623</v>
      </c>
      <c r="G46" s="480">
        <v>72006643.282176018</v>
      </c>
      <c r="H46" s="733">
        <v>66337625.777094953</v>
      </c>
      <c r="I46" s="480">
        <v>47823494.758125581</v>
      </c>
      <c r="J46" s="735">
        <v>44573314.669529222</v>
      </c>
      <c r="K46" s="480">
        <v>71062385.056460366</v>
      </c>
      <c r="L46" s="480">
        <v>65368302.529522344</v>
      </c>
      <c r="M46" s="220"/>
      <c r="N46" s="220"/>
      <c r="O46" s="220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</row>
    <row r="47" spans="1:56" s="43" customFormat="1" ht="13.7" customHeight="1">
      <c r="A47" s="102"/>
      <c r="B47" s="62" t="s">
        <v>495</v>
      </c>
      <c r="C47" s="102"/>
      <c r="D47" s="46"/>
      <c r="E47" s="732">
        <v>7111305.8732966417</v>
      </c>
      <c r="F47" s="494">
        <f t="shared" si="2"/>
        <v>7074825.953894347</v>
      </c>
      <c r="G47" s="480">
        <v>152462003.91244715</v>
      </c>
      <c r="H47" s="733">
        <v>149578062.41434669</v>
      </c>
      <c r="I47" s="480">
        <v>83419447.922493175</v>
      </c>
      <c r="J47" s="735">
        <v>87646812.297689304</v>
      </c>
      <c r="K47" s="480">
        <v>149816069.98529631</v>
      </c>
      <c r="L47" s="480">
        <v>146968608.40659809</v>
      </c>
      <c r="M47" s="220"/>
      <c r="N47" s="220"/>
      <c r="O47" s="220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</row>
    <row r="48" spans="1:56" s="43" customFormat="1" ht="13.7" customHeight="1">
      <c r="A48" s="102"/>
      <c r="B48" s="62" t="s">
        <v>496</v>
      </c>
      <c r="C48" s="102"/>
      <c r="D48" s="46"/>
      <c r="E48" s="732">
        <v>24543121.437404912</v>
      </c>
      <c r="F48" s="494">
        <f t="shared" si="2"/>
        <v>23871423.61207667</v>
      </c>
      <c r="G48" s="480">
        <v>351878844.02049792</v>
      </c>
      <c r="H48" s="733">
        <v>350369881.54564494</v>
      </c>
      <c r="I48" s="480">
        <v>206457413.71139029</v>
      </c>
      <c r="J48" s="735">
        <v>229491572.67394227</v>
      </c>
      <c r="K48" s="480">
        <v>347102052.75581688</v>
      </c>
      <c r="L48" s="480">
        <v>346264788.10629219</v>
      </c>
      <c r="M48" s="220"/>
      <c r="N48" s="220"/>
      <c r="O48" s="220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</row>
    <row r="49" spans="1:56" s="43" customFormat="1" ht="13.7" customHeight="1">
      <c r="A49" s="102"/>
      <c r="B49" s="62" t="s">
        <v>497</v>
      </c>
      <c r="C49" s="102"/>
      <c r="D49" s="46"/>
      <c r="E49" s="732">
        <v>53193243.466596715</v>
      </c>
      <c r="F49" s="494">
        <f t="shared" si="2"/>
        <v>44334800.358507872</v>
      </c>
      <c r="G49" s="494">
        <v>614771952.35819542</v>
      </c>
      <c r="H49" s="733">
        <v>604538457.06700003</v>
      </c>
      <c r="I49" s="494">
        <v>587060441.49533999</v>
      </c>
      <c r="J49" s="745">
        <v>630020189.67074132</v>
      </c>
      <c r="K49" s="480">
        <v>592681153.08818555</v>
      </c>
      <c r="L49" s="480">
        <v>591306100.90507901</v>
      </c>
      <c r="M49" s="220"/>
      <c r="N49" s="220"/>
      <c r="O49" s="220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</row>
    <row r="50" spans="1:56" s="43" customFormat="1" ht="13.7" customHeight="1">
      <c r="A50" s="102"/>
      <c r="B50" s="62" t="s">
        <v>498</v>
      </c>
      <c r="C50" s="102"/>
      <c r="D50" s="46"/>
      <c r="E50" s="741">
        <v>137128238.13333333</v>
      </c>
      <c r="F50" s="494">
        <f t="shared" si="2"/>
        <v>114021133.64444447</v>
      </c>
      <c r="G50" s="505">
        <v>1698700272.2222223</v>
      </c>
      <c r="H50" s="734">
        <v>1613326548.4000001</v>
      </c>
      <c r="I50" s="505">
        <v>2283465599.5111113</v>
      </c>
      <c r="J50" s="505">
        <v>2335220113.8222222</v>
      </c>
      <c r="K50" s="480">
        <v>1652950819.4000001</v>
      </c>
      <c r="L50" s="480">
        <v>1590684200.0666666</v>
      </c>
      <c r="M50" s="220"/>
      <c r="N50" s="220"/>
      <c r="O50" s="220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</row>
    <row r="51" spans="1:56" s="43" customFormat="1" ht="13.7" customHeight="1">
      <c r="A51" s="102"/>
      <c r="B51" s="62" t="s">
        <v>435</v>
      </c>
      <c r="C51" s="102"/>
      <c r="D51" s="46"/>
      <c r="E51" s="736">
        <v>349798689.53333336</v>
      </c>
      <c r="F51" s="494">
        <f t="shared" si="2"/>
        <v>271075969.53333473</v>
      </c>
      <c r="G51" s="735">
        <v>5330206851.5333338</v>
      </c>
      <c r="H51" s="735">
        <v>5605623816.8000002</v>
      </c>
      <c r="I51" s="735">
        <v>10803787196.266666</v>
      </c>
      <c r="J51" s="735">
        <v>11429002851.066668</v>
      </c>
      <c r="K51" s="480">
        <v>5001416195.1999998</v>
      </c>
      <c r="L51" s="480">
        <v>5355555880.4666662</v>
      </c>
      <c r="M51" s="220"/>
      <c r="N51" s="220"/>
      <c r="O51" s="220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</row>
    <row r="52" spans="1:56" s="43" customFormat="1" ht="13.7" customHeight="1">
      <c r="A52" s="1045" t="s">
        <v>22</v>
      </c>
      <c r="B52" s="1045"/>
      <c r="C52" s="1045"/>
      <c r="D52" s="2"/>
      <c r="E52" s="736"/>
      <c r="F52" s="735"/>
      <c r="G52" s="735"/>
      <c r="H52" s="735"/>
      <c r="I52" s="735"/>
      <c r="J52" s="735"/>
      <c r="K52" s="480"/>
      <c r="L52" s="480"/>
      <c r="M52" s="220"/>
      <c r="N52" s="220"/>
      <c r="O52" s="220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</row>
    <row r="53" spans="1:56" s="43" customFormat="1" ht="13.7" customHeight="1">
      <c r="A53" s="44"/>
      <c r="B53" s="62" t="s">
        <v>490</v>
      </c>
      <c r="C53" s="44"/>
      <c r="D53" s="231"/>
      <c r="E53" s="736">
        <v>154404.3694663145</v>
      </c>
      <c r="F53" s="494">
        <f t="shared" ref="F53:F62" si="3">K53-L53-I53+J53</f>
        <v>145999.29659169522</v>
      </c>
      <c r="G53" s="735">
        <v>4151843.2118694992</v>
      </c>
      <c r="H53" s="735">
        <v>3744972.5344106145</v>
      </c>
      <c r="I53" s="735">
        <v>370716.24355266819</v>
      </c>
      <c r="J53" s="735">
        <v>118249.93556009514</v>
      </c>
      <c r="K53" s="480">
        <v>4135655.5416779532</v>
      </c>
      <c r="L53" s="480">
        <v>3737189.9370936849</v>
      </c>
      <c r="M53" s="220"/>
      <c r="N53" s="220"/>
      <c r="O53" s="220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</row>
    <row r="54" spans="1:56" s="43" customFormat="1" ht="13.7" customHeight="1">
      <c r="A54" s="6"/>
      <c r="B54" s="62" t="s">
        <v>491</v>
      </c>
      <c r="C54" s="6"/>
      <c r="D54" s="2"/>
      <c r="E54" s="736">
        <v>541763.33072078193</v>
      </c>
      <c r="F54" s="494">
        <f t="shared" si="3"/>
        <v>546821.01684220112</v>
      </c>
      <c r="G54" s="735">
        <v>7717566.0426491406</v>
      </c>
      <c r="H54" s="735">
        <v>6888060.287890017</v>
      </c>
      <c r="I54" s="735">
        <v>873726.55911358655</v>
      </c>
      <c r="J54" s="735">
        <v>585984.13507524785</v>
      </c>
      <c r="K54" s="480">
        <v>7689469.6719645495</v>
      </c>
      <c r="L54" s="480">
        <v>6854906.2310840096</v>
      </c>
      <c r="M54" s="220"/>
      <c r="N54" s="220"/>
      <c r="O54" s="220"/>
    </row>
    <row r="55" spans="1:56" s="43" customFormat="1" ht="13.7" customHeight="1">
      <c r="A55" s="102"/>
      <c r="B55" s="62" t="s">
        <v>492</v>
      </c>
      <c r="C55" s="102"/>
      <c r="D55" s="46"/>
      <c r="E55" s="736">
        <v>630576.45144643274</v>
      </c>
      <c r="F55" s="494">
        <f t="shared" si="3"/>
        <v>658798.88485365757</v>
      </c>
      <c r="G55" s="735">
        <v>11392944.262982445</v>
      </c>
      <c r="H55" s="735">
        <v>10326419.831003858</v>
      </c>
      <c r="I55" s="735">
        <v>2165554.7539723343</v>
      </c>
      <c r="J55" s="735">
        <v>1729606.7734401727</v>
      </c>
      <c r="K55" s="480">
        <v>11373228.706068439</v>
      </c>
      <c r="L55" s="480">
        <v>10278481.84068262</v>
      </c>
      <c r="M55" s="220"/>
      <c r="N55" s="220"/>
      <c r="O55" s="220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</row>
    <row r="56" spans="1:56" s="43" customFormat="1" ht="13.7" customHeight="1">
      <c r="A56" s="102"/>
      <c r="B56" s="62" t="s">
        <v>493</v>
      </c>
      <c r="C56" s="102"/>
      <c r="D56" s="46"/>
      <c r="E56" s="736">
        <v>1224813.9290105226</v>
      </c>
      <c r="F56" s="494">
        <f t="shared" si="3"/>
        <v>1349225.8710560305</v>
      </c>
      <c r="G56" s="735">
        <v>22114171.528385364</v>
      </c>
      <c r="H56" s="735">
        <v>19710088.310937591</v>
      </c>
      <c r="I56" s="735">
        <v>5628165.6330420272</v>
      </c>
      <c r="J56" s="735">
        <v>4448896.3446047679</v>
      </c>
      <c r="K56" s="480">
        <v>22033576.259509508</v>
      </c>
      <c r="L56" s="480">
        <v>19505081.100016218</v>
      </c>
      <c r="M56" s="220"/>
      <c r="N56" s="220"/>
      <c r="O56" s="220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</row>
    <row r="57" spans="1:56" s="43" customFormat="1" ht="13.7" customHeight="1">
      <c r="A57" s="102"/>
      <c r="B57" s="62" t="s">
        <v>494</v>
      </c>
      <c r="C57" s="102"/>
      <c r="D57" s="46"/>
      <c r="E57" s="736">
        <v>642569.50088714552</v>
      </c>
      <c r="F57" s="494">
        <f t="shared" si="3"/>
        <v>748410.87353655323</v>
      </c>
      <c r="G57" s="735">
        <v>36867493.270935513</v>
      </c>
      <c r="H57" s="735">
        <v>35614959.404657327</v>
      </c>
      <c r="I57" s="735">
        <v>13667622.152694842</v>
      </c>
      <c r="J57" s="735">
        <v>13057657.78730377</v>
      </c>
      <c r="K57" s="480">
        <v>36560697.035476409</v>
      </c>
      <c r="L57" s="480">
        <v>35202321.796548784</v>
      </c>
      <c r="M57" s="220"/>
      <c r="N57" s="220"/>
      <c r="O57" s="220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</row>
    <row r="58" spans="1:56" s="43" customFormat="1" ht="13.7" customHeight="1">
      <c r="A58" s="102"/>
      <c r="B58" s="62" t="s">
        <v>495</v>
      </c>
      <c r="C58" s="102"/>
      <c r="D58" s="46"/>
      <c r="E58" s="736">
        <v>1676093.4272984234</v>
      </c>
      <c r="F58" s="494">
        <f t="shared" si="3"/>
        <v>2000445.1387390718</v>
      </c>
      <c r="G58" s="735">
        <v>73755459.849015966</v>
      </c>
      <c r="H58" s="735">
        <v>70484996.287945151</v>
      </c>
      <c r="I58" s="735">
        <v>31452693.456556819</v>
      </c>
      <c r="J58" s="735">
        <v>29858323.322784334</v>
      </c>
      <c r="K58" s="480">
        <v>72882313.562140658</v>
      </c>
      <c r="L58" s="480">
        <v>69287498.289629102</v>
      </c>
      <c r="M58" s="220"/>
      <c r="N58" s="220"/>
      <c r="O58" s="220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</row>
    <row r="59" spans="1:56" s="43" customFormat="1" ht="13.7" customHeight="1">
      <c r="A59" s="102"/>
      <c r="B59" s="62" t="s">
        <v>496</v>
      </c>
      <c r="C59" s="102"/>
      <c r="D59" s="46"/>
      <c r="E59" s="736">
        <v>5170801.0180769451</v>
      </c>
      <c r="F59" s="494">
        <f t="shared" si="3"/>
        <v>4607533.102979362</v>
      </c>
      <c r="G59" s="735">
        <v>118313201.75435226</v>
      </c>
      <c r="H59" s="735">
        <v>118346381.59277947</v>
      </c>
      <c r="I59" s="735">
        <v>72130175.263075426</v>
      </c>
      <c r="J59" s="735">
        <v>77334156.119579673</v>
      </c>
      <c r="K59" s="480">
        <v>116387629.72001296</v>
      </c>
      <c r="L59" s="480">
        <v>116984077.47353785</v>
      </c>
      <c r="M59" s="220"/>
      <c r="N59" s="220"/>
      <c r="O59" s="220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</row>
    <row r="60" spans="1:56" s="43" customFormat="1" ht="13.7" customHeight="1">
      <c r="A60" s="102"/>
      <c r="B60" s="62" t="s">
        <v>497</v>
      </c>
      <c r="C60" s="102"/>
      <c r="D60" s="46"/>
      <c r="E60" s="736">
        <v>11758944.559632948</v>
      </c>
      <c r="F60" s="494">
        <f t="shared" si="3"/>
        <v>10953715.301795915</v>
      </c>
      <c r="G60" s="735">
        <v>198454304.54362285</v>
      </c>
      <c r="H60" s="735">
        <v>199047622.17794904</v>
      </c>
      <c r="I60" s="735">
        <v>86849019.139727354</v>
      </c>
      <c r="J60" s="735">
        <v>99201281.333686635</v>
      </c>
      <c r="K60" s="480">
        <v>194939172.46575931</v>
      </c>
      <c r="L60" s="480">
        <v>196337719.35792267</v>
      </c>
      <c r="M60" s="220"/>
      <c r="N60" s="220"/>
      <c r="O60" s="220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</row>
    <row r="61" spans="1:56" s="43" customFormat="1" ht="13.7" customHeight="1">
      <c r="A61" s="102"/>
      <c r="B61" s="62" t="s">
        <v>498</v>
      </c>
      <c r="C61" s="102"/>
      <c r="D61" s="46"/>
      <c r="E61" s="736">
        <v>13655920.413047971</v>
      </c>
      <c r="F61" s="494">
        <f t="shared" si="3"/>
        <v>11117798.172759533</v>
      </c>
      <c r="G61" s="735">
        <v>335492643.99205232</v>
      </c>
      <c r="H61" s="735">
        <v>348161956.21429962</v>
      </c>
      <c r="I61" s="735">
        <v>305382653.38011616</v>
      </c>
      <c r="J61" s="735">
        <v>331707886.0154115</v>
      </c>
      <c r="K61" s="480">
        <v>323905653.59957969</v>
      </c>
      <c r="L61" s="480">
        <v>339113088.06211549</v>
      </c>
      <c r="M61" s="220"/>
      <c r="N61" s="220"/>
      <c r="O61" s="220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</row>
    <row r="62" spans="1:56" s="44" customFormat="1" ht="13.7" customHeight="1" thickBot="1">
      <c r="A62" s="104"/>
      <c r="B62" s="63" t="s">
        <v>435</v>
      </c>
      <c r="C62" s="104"/>
      <c r="D62" s="232"/>
      <c r="E62" s="742">
        <v>130753058.65924051</v>
      </c>
      <c r="F62" s="488">
        <f t="shared" si="3"/>
        <v>99918345.31068325</v>
      </c>
      <c r="G62" s="738">
        <v>1692045970.1034937</v>
      </c>
      <c r="H62" s="738">
        <v>1659939795.9971647</v>
      </c>
      <c r="I62" s="738">
        <v>3171017949.1412659</v>
      </c>
      <c r="J62" s="738">
        <v>3269664833.6941772</v>
      </c>
      <c r="K62" s="480">
        <v>1605386730.9226329</v>
      </c>
      <c r="L62" s="480">
        <v>1604115270.164861</v>
      </c>
      <c r="M62" s="220"/>
      <c r="N62" s="220"/>
      <c r="O62" s="220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</row>
    <row r="63" spans="1:56" s="460" customFormat="1" ht="27.75" customHeight="1">
      <c r="A63" s="1170" t="s">
        <v>968</v>
      </c>
      <c r="B63" s="1171"/>
      <c r="C63" s="1171"/>
      <c r="D63" s="1171"/>
      <c r="E63" s="1171"/>
      <c r="F63" s="1171"/>
      <c r="G63" s="1171"/>
      <c r="H63" s="1171"/>
      <c r="I63" s="1171"/>
      <c r="J63" s="1171"/>
      <c r="K63" s="1171"/>
      <c r="L63" s="1171"/>
    </row>
    <row r="64" spans="1:56" s="43" customFormat="1">
      <c r="B64" s="14"/>
      <c r="C64" s="14"/>
      <c r="D64" s="15"/>
      <c r="I64" s="44"/>
      <c r="J64" s="44"/>
      <c r="K64" s="44"/>
    </row>
  </sheetData>
  <mergeCells count="33">
    <mergeCell ref="A3:C5"/>
    <mergeCell ref="F3:F5"/>
    <mergeCell ref="K3:K5"/>
    <mergeCell ref="J3:J5"/>
    <mergeCell ref="L3:L5"/>
    <mergeCell ref="I3:I5"/>
    <mergeCell ref="I1:L1"/>
    <mergeCell ref="A18:C18"/>
    <mergeCell ref="A41:C41"/>
    <mergeCell ref="A9:C9"/>
    <mergeCell ref="A14:C14"/>
    <mergeCell ref="A16:C16"/>
    <mergeCell ref="A23:C23"/>
    <mergeCell ref="A13:C13"/>
    <mergeCell ref="A11:C11"/>
    <mergeCell ref="A7:C7"/>
    <mergeCell ref="G3:G5"/>
    <mergeCell ref="H3:H5"/>
    <mergeCell ref="A8:C8"/>
    <mergeCell ref="A1:H1"/>
    <mergeCell ref="E3:E5"/>
    <mergeCell ref="A6:C6"/>
    <mergeCell ref="A63:L63"/>
    <mergeCell ref="A15:C15"/>
    <mergeCell ref="A12:C12"/>
    <mergeCell ref="A10:C10"/>
    <mergeCell ref="A20:C20"/>
    <mergeCell ref="A21:C21"/>
    <mergeCell ref="A52:C52"/>
    <mergeCell ref="A30:C30"/>
    <mergeCell ref="A17:C17"/>
    <mergeCell ref="A19:C19"/>
    <mergeCell ref="A22:C22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8" max="57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indexed="13"/>
  </sheetPr>
  <dimension ref="A1:BC73"/>
  <sheetViews>
    <sheetView view="pageBreakPreview" zoomScaleNormal="50" zoomScaleSheetLayoutView="75" workbookViewId="0">
      <selection activeCell="A16" sqref="A16:C20"/>
    </sheetView>
  </sheetViews>
  <sheetFormatPr defaultRowHeight="15.75"/>
  <cols>
    <col min="1" max="1" width="2.28515625" style="37" customWidth="1"/>
    <col min="2" max="2" width="17.28515625" style="37" customWidth="1"/>
    <col min="3" max="3" width="2.28515625" style="37" customWidth="1"/>
    <col min="4" max="4" width="1.7109375" style="38" customWidth="1"/>
    <col min="5" max="9" width="15.28515625" style="25" customWidth="1"/>
    <col min="10" max="10" width="15.28515625" style="87" customWidth="1"/>
    <col min="11" max="13" width="15.28515625" style="25" customWidth="1"/>
    <col min="14" max="14" width="15.28515625" style="87" customWidth="1"/>
    <col min="15" max="15" width="2.28515625" style="37" customWidth="1"/>
    <col min="16" max="16" width="17.28515625" style="37" customWidth="1"/>
    <col min="17" max="17" width="2.28515625" style="37" customWidth="1"/>
    <col min="18" max="18" width="1.7109375" style="38" customWidth="1"/>
    <col min="19" max="19" width="14.140625" style="25" customWidth="1"/>
    <col min="20" max="22" width="13.85546875" style="25" customWidth="1"/>
    <col min="23" max="23" width="15.5703125" style="25" customWidth="1"/>
    <col min="24" max="24" width="23.42578125" style="25" customWidth="1"/>
    <col min="25" max="25" width="18.28515625" style="25" customWidth="1"/>
    <col min="26" max="26" width="20.85546875" style="25" customWidth="1"/>
    <col min="27" max="28" width="19.7109375" style="25" customWidth="1"/>
    <col min="29" max="29" width="11.42578125" style="25" customWidth="1"/>
    <col min="30" max="16384" width="9.140625" style="25"/>
  </cols>
  <sheetData>
    <row r="1" spans="1:55" s="24" customFormat="1" ht="35.1" customHeight="1">
      <c r="A1" s="1258" t="s">
        <v>371</v>
      </c>
      <c r="B1" s="1258"/>
      <c r="C1" s="1258"/>
      <c r="D1" s="1258"/>
      <c r="E1" s="1258"/>
      <c r="F1" s="1258"/>
      <c r="G1" s="1258"/>
      <c r="H1" s="1258"/>
      <c r="I1" s="1247" t="s">
        <v>316</v>
      </c>
      <c r="J1" s="1247"/>
      <c r="K1" s="1247"/>
      <c r="L1" s="1247"/>
      <c r="M1" s="1247"/>
      <c r="N1" s="1247"/>
      <c r="O1" s="1258" t="s">
        <v>372</v>
      </c>
      <c r="P1" s="1258"/>
      <c r="Q1" s="1258"/>
      <c r="R1" s="1258"/>
      <c r="S1" s="1258"/>
      <c r="T1" s="1258"/>
      <c r="U1" s="1258"/>
      <c r="V1" s="1258"/>
      <c r="W1" s="1258"/>
      <c r="X1" s="1247" t="s">
        <v>318</v>
      </c>
      <c r="Y1" s="1247"/>
      <c r="Z1" s="1247"/>
      <c r="AA1" s="1247"/>
      <c r="AB1" s="1247"/>
    </row>
    <row r="2" spans="1:55" ht="12.95" customHeight="1" thickBot="1">
      <c r="A2" s="25"/>
      <c r="B2" s="26"/>
      <c r="C2" s="26"/>
      <c r="D2" s="27"/>
      <c r="E2" s="39"/>
      <c r="F2" s="39"/>
      <c r="G2" s="39"/>
      <c r="H2" s="39"/>
      <c r="I2" s="39"/>
      <c r="K2" s="39"/>
      <c r="L2" s="39"/>
      <c r="M2" s="39"/>
      <c r="N2" s="28" t="s">
        <v>68</v>
      </c>
      <c r="O2" s="25"/>
      <c r="P2" s="26"/>
      <c r="Q2" s="26"/>
      <c r="R2" s="27"/>
      <c r="S2" s="39"/>
      <c r="T2" s="39"/>
      <c r="U2" s="28"/>
      <c r="V2" s="39"/>
      <c r="W2" s="39"/>
      <c r="X2" s="39"/>
      <c r="Y2" s="39"/>
      <c r="Z2" s="39"/>
      <c r="AA2" s="39"/>
      <c r="AB2" s="28" t="s">
        <v>68</v>
      </c>
    </row>
    <row r="3" spans="1:55" ht="21" customHeight="1">
      <c r="A3" s="1242" t="s">
        <v>25</v>
      </c>
      <c r="B3" s="1242"/>
      <c r="C3" s="1242"/>
      <c r="D3" s="29"/>
      <c r="E3" s="1123" t="s">
        <v>80</v>
      </c>
      <c r="F3" s="1176" t="s">
        <v>229</v>
      </c>
      <c r="G3" s="1177"/>
      <c r="H3" s="1177"/>
      <c r="I3" s="1177"/>
      <c r="J3" s="1177"/>
      <c r="K3" s="1177"/>
      <c r="L3" s="1177"/>
      <c r="M3" s="1177"/>
      <c r="N3" s="1177"/>
      <c r="O3" s="1242" t="s">
        <v>25</v>
      </c>
      <c r="P3" s="1242"/>
      <c r="Q3" s="1242"/>
      <c r="R3" s="29"/>
      <c r="S3" s="1193" t="s">
        <v>230</v>
      </c>
      <c r="T3" s="1281"/>
      <c r="U3" s="1281"/>
      <c r="V3" s="1281"/>
      <c r="W3" s="1281"/>
      <c r="X3" s="1281"/>
      <c r="Y3" s="1282"/>
      <c r="Z3" s="19" t="s">
        <v>516</v>
      </c>
      <c r="AA3" s="19"/>
      <c r="AB3" s="20"/>
    </row>
    <row r="4" spans="1:55" ht="20.25" customHeight="1">
      <c r="A4" s="1243"/>
      <c r="B4" s="1243"/>
      <c r="C4" s="1243"/>
      <c r="D4" s="30"/>
      <c r="E4" s="1124"/>
      <c r="F4" s="1160" t="s">
        <v>206</v>
      </c>
      <c r="G4" s="1276" t="s">
        <v>231</v>
      </c>
      <c r="H4" s="1277"/>
      <c r="I4" s="1277"/>
      <c r="J4" s="1277"/>
      <c r="K4" s="1277"/>
      <c r="L4" s="1277"/>
      <c r="M4" s="1277"/>
      <c r="N4" s="1278"/>
      <c r="O4" s="1243"/>
      <c r="P4" s="1243"/>
      <c r="Q4" s="1243"/>
      <c r="R4" s="30"/>
      <c r="S4" s="1188" t="s">
        <v>232</v>
      </c>
      <c r="T4" s="1283"/>
      <c r="U4" s="1283"/>
      <c r="V4" s="1283"/>
      <c r="W4" s="1283"/>
      <c r="X4" s="1283"/>
      <c r="Y4" s="1284"/>
      <c r="Z4" s="1160" t="s">
        <v>206</v>
      </c>
      <c r="AA4" s="1160" t="s">
        <v>233</v>
      </c>
      <c r="AB4" s="1163" t="s">
        <v>234</v>
      </c>
    </row>
    <row r="5" spans="1:55" ht="15" customHeight="1">
      <c r="A5" s="1243"/>
      <c r="B5" s="1243"/>
      <c r="C5" s="1243"/>
      <c r="D5" s="30"/>
      <c r="E5" s="1124"/>
      <c r="F5" s="1124"/>
      <c r="G5" s="1160" t="s">
        <v>70</v>
      </c>
      <c r="H5" s="1160" t="s">
        <v>235</v>
      </c>
      <c r="I5" s="1164" t="s">
        <v>236</v>
      </c>
      <c r="J5" s="1160" t="s">
        <v>237</v>
      </c>
      <c r="K5" s="1160" t="s">
        <v>181</v>
      </c>
      <c r="L5" s="1160" t="s">
        <v>238</v>
      </c>
      <c r="M5" s="1160" t="s">
        <v>239</v>
      </c>
      <c r="N5" s="1160" t="s">
        <v>240</v>
      </c>
      <c r="O5" s="1243"/>
      <c r="P5" s="1243"/>
      <c r="Q5" s="1243"/>
      <c r="R5" s="30"/>
      <c r="S5" s="1160" t="s">
        <v>70</v>
      </c>
      <c r="T5" s="1160" t="s">
        <v>170</v>
      </c>
      <c r="U5" s="1160" t="s">
        <v>241</v>
      </c>
      <c r="V5" s="1160" t="s">
        <v>242</v>
      </c>
      <c r="W5" s="1160" t="s">
        <v>243</v>
      </c>
      <c r="X5" s="1164" t="s">
        <v>244</v>
      </c>
      <c r="Y5" s="1160" t="s">
        <v>245</v>
      </c>
      <c r="Z5" s="1279"/>
      <c r="AA5" s="1279"/>
      <c r="AB5" s="1274"/>
    </row>
    <row r="6" spans="1:55" ht="48.75" customHeight="1">
      <c r="A6" s="1244"/>
      <c r="B6" s="1244"/>
      <c r="C6" s="1244"/>
      <c r="D6" s="31"/>
      <c r="E6" s="1125"/>
      <c r="F6" s="1125"/>
      <c r="G6" s="1125"/>
      <c r="H6" s="1125"/>
      <c r="I6" s="1089"/>
      <c r="J6" s="1125"/>
      <c r="K6" s="1125"/>
      <c r="L6" s="1125"/>
      <c r="M6" s="1125"/>
      <c r="N6" s="1125"/>
      <c r="O6" s="1244"/>
      <c r="P6" s="1244"/>
      <c r="Q6" s="1244"/>
      <c r="R6" s="31"/>
      <c r="S6" s="1125"/>
      <c r="T6" s="1125"/>
      <c r="U6" s="1125"/>
      <c r="V6" s="1125"/>
      <c r="W6" s="1125"/>
      <c r="X6" s="1089"/>
      <c r="Y6" s="1125"/>
      <c r="Z6" s="1280"/>
      <c r="AA6" s="1280"/>
      <c r="AB6" s="1275"/>
    </row>
    <row r="7" spans="1:55" s="40" customFormat="1" ht="24.6" hidden="1" customHeight="1">
      <c r="A7" s="1239" t="s">
        <v>214</v>
      </c>
      <c r="B7" s="1239"/>
      <c r="C7" s="1239"/>
      <c r="D7" s="32"/>
      <c r="E7" s="57">
        <v>33164217</v>
      </c>
      <c r="F7" s="58">
        <v>31816173</v>
      </c>
      <c r="G7" s="58"/>
      <c r="H7" s="58">
        <v>18735446</v>
      </c>
      <c r="I7" s="58">
        <v>6632984</v>
      </c>
      <c r="J7" s="58">
        <v>240112</v>
      </c>
      <c r="K7" s="58">
        <v>283593</v>
      </c>
      <c r="L7" s="58">
        <v>46955</v>
      </c>
      <c r="M7" s="58">
        <v>267556</v>
      </c>
      <c r="N7" s="58">
        <v>2209893</v>
      </c>
      <c r="O7" s="1239" t="s">
        <v>214</v>
      </c>
      <c r="P7" s="1239"/>
      <c r="Q7" s="1239"/>
      <c r="R7" s="32"/>
      <c r="S7" s="58"/>
      <c r="T7" s="57">
        <v>1558551</v>
      </c>
      <c r="U7" s="58">
        <v>85271</v>
      </c>
      <c r="V7" s="58">
        <v>97919</v>
      </c>
      <c r="W7" s="58">
        <v>198580</v>
      </c>
      <c r="X7" s="58">
        <v>110347</v>
      </c>
      <c r="Y7" s="58">
        <v>1071222</v>
      </c>
      <c r="Z7" s="58">
        <v>1348044</v>
      </c>
      <c r="AA7" s="58">
        <v>709039</v>
      </c>
      <c r="AB7" s="58">
        <v>639005</v>
      </c>
    </row>
    <row r="8" spans="1:55" s="40" customFormat="1" ht="24.6" hidden="1" customHeight="1">
      <c r="A8" s="1238" t="s">
        <v>228</v>
      </c>
      <c r="B8" s="1238"/>
      <c r="C8" s="1238"/>
      <c r="D8" s="32"/>
      <c r="E8" s="60">
        <v>32569579</v>
      </c>
      <c r="F8" s="59">
        <v>30497935</v>
      </c>
      <c r="G8" s="59"/>
      <c r="H8" s="59">
        <v>16632055</v>
      </c>
      <c r="I8" s="59">
        <v>6210973</v>
      </c>
      <c r="J8" s="59">
        <v>100491</v>
      </c>
      <c r="K8" s="59">
        <v>234783</v>
      </c>
      <c r="L8" s="59">
        <v>48324</v>
      </c>
      <c r="M8" s="59">
        <v>283747</v>
      </c>
      <c r="N8" s="59">
        <v>3743315</v>
      </c>
      <c r="O8" s="1238" t="s">
        <v>215</v>
      </c>
      <c r="P8" s="1238"/>
      <c r="Q8" s="1238"/>
      <c r="R8" s="32"/>
      <c r="S8" s="59"/>
      <c r="T8" s="60">
        <v>1497076</v>
      </c>
      <c r="U8" s="59">
        <v>79351</v>
      </c>
      <c r="V8" s="59">
        <v>95354</v>
      </c>
      <c r="W8" s="59">
        <v>176297</v>
      </c>
      <c r="X8" s="59">
        <v>158591</v>
      </c>
      <c r="Y8" s="59">
        <v>919943</v>
      </c>
      <c r="Z8" s="59">
        <v>2071644</v>
      </c>
      <c r="AA8" s="59">
        <v>1060079</v>
      </c>
      <c r="AB8" s="59">
        <v>1011565</v>
      </c>
    </row>
    <row r="9" spans="1:55" s="40" customFormat="1" ht="24.6" hidden="1" customHeight="1">
      <c r="A9" s="1238" t="s">
        <v>216</v>
      </c>
      <c r="B9" s="1238"/>
      <c r="C9" s="1238"/>
      <c r="D9" s="32"/>
      <c r="E9" s="60">
        <v>29201524.025547665</v>
      </c>
      <c r="F9" s="59">
        <v>28297136.69193577</v>
      </c>
      <c r="G9" s="59"/>
      <c r="H9" s="59">
        <v>18772155.554229092</v>
      </c>
      <c r="I9" s="59">
        <v>4216461.2054557195</v>
      </c>
      <c r="J9" s="59">
        <v>119841.52092162597</v>
      </c>
      <c r="K9" s="59">
        <v>163522.35420521698</v>
      </c>
      <c r="L9" s="59">
        <v>45199.988061839656</v>
      </c>
      <c r="M9" s="59">
        <v>184681.12934996604</v>
      </c>
      <c r="N9" s="59">
        <v>1494556.8554885692</v>
      </c>
      <c r="O9" s="1238" t="s">
        <v>216</v>
      </c>
      <c r="P9" s="1238"/>
      <c r="Q9" s="1238"/>
      <c r="R9" s="32"/>
      <c r="S9" s="59"/>
      <c r="T9" s="60">
        <v>1167945.47018445</v>
      </c>
      <c r="U9" s="59">
        <v>88504.864800334268</v>
      </c>
      <c r="V9" s="59">
        <v>85530.925804332641</v>
      </c>
      <c r="W9" s="59">
        <v>118027.9376828027</v>
      </c>
      <c r="X9" s="59">
        <v>83527.965140571832</v>
      </c>
      <c r="Y9" s="59">
        <v>1504531.7853518773</v>
      </c>
      <c r="Z9" s="59">
        <v>904387.33361189044</v>
      </c>
      <c r="AA9" s="59">
        <v>567391.69104041066</v>
      </c>
      <c r="AB9" s="59">
        <v>336995.64257147972</v>
      </c>
    </row>
    <row r="10" spans="1:55" s="40" customFormat="1" ht="19.5" hidden="1" customHeight="1">
      <c r="A10" s="1238" t="s">
        <v>217</v>
      </c>
      <c r="B10" s="1238"/>
      <c r="C10" s="1238"/>
      <c r="D10" s="32"/>
      <c r="E10" s="60">
        <v>25087212.535658658</v>
      </c>
      <c r="F10" s="59">
        <v>23737494.640367161</v>
      </c>
      <c r="G10" s="59"/>
      <c r="H10" s="59">
        <v>12882690.680809325</v>
      </c>
      <c r="I10" s="59">
        <v>4067613.3498103791</v>
      </c>
      <c r="J10" s="59">
        <v>230862.17764400443</v>
      </c>
      <c r="K10" s="59">
        <v>190551.19871767145</v>
      </c>
      <c r="L10" s="59">
        <v>49495.545086136648</v>
      </c>
      <c r="M10" s="59">
        <v>269317.19912553782</v>
      </c>
      <c r="N10" s="59">
        <v>3464463.2458956982</v>
      </c>
      <c r="O10" s="1238" t="s">
        <v>217</v>
      </c>
      <c r="P10" s="1238"/>
      <c r="Q10" s="1238"/>
      <c r="R10" s="32"/>
      <c r="S10" s="59"/>
      <c r="T10" s="60">
        <v>1399251.3642824898</v>
      </c>
      <c r="U10" s="59">
        <v>61182.034253389764</v>
      </c>
      <c r="V10" s="59">
        <v>81608.328833412612</v>
      </c>
      <c r="W10" s="59">
        <v>157574.9738807042</v>
      </c>
      <c r="X10" s="59">
        <v>206322.99131916655</v>
      </c>
      <c r="Y10" s="59">
        <v>676561.55070922768</v>
      </c>
      <c r="Z10" s="59">
        <f>AA10+AB10</f>
        <v>1344076.1577283787</v>
      </c>
      <c r="AA10" s="59">
        <v>516386.71295122779</v>
      </c>
      <c r="AB10" s="59">
        <v>827689.44477715099</v>
      </c>
    </row>
    <row r="11" spans="1:55" s="40" customFormat="1" ht="19.5" hidden="1" customHeight="1">
      <c r="A11" s="1238" t="s">
        <v>218</v>
      </c>
      <c r="B11" s="1238"/>
      <c r="C11" s="1238"/>
      <c r="D11" s="32"/>
      <c r="E11" s="60">
        <v>28831743.493352219</v>
      </c>
      <c r="F11" s="59">
        <v>27623095.609976135</v>
      </c>
      <c r="G11" s="59"/>
      <c r="H11" s="59">
        <v>15872061.056433925</v>
      </c>
      <c r="I11" s="59">
        <v>4679300.595802715</v>
      </c>
      <c r="J11" s="59">
        <v>134082.74837730234</v>
      </c>
      <c r="K11" s="59">
        <v>250388.18022977101</v>
      </c>
      <c r="L11" s="59">
        <v>60296.178449042956</v>
      </c>
      <c r="M11" s="59">
        <v>253695.57969457618</v>
      </c>
      <c r="N11" s="59">
        <v>3786891.3702023816</v>
      </c>
      <c r="O11" s="1238" t="s">
        <v>218</v>
      </c>
      <c r="P11" s="1238"/>
      <c r="Q11" s="1238"/>
      <c r="R11" s="32"/>
      <c r="S11" s="59"/>
      <c r="T11" s="60">
        <v>1415643.9064882374</v>
      </c>
      <c r="U11" s="59">
        <v>64698.294354612597</v>
      </c>
      <c r="V11" s="59">
        <v>85620.210751060702</v>
      </c>
      <c r="W11" s="59">
        <v>153108.98892748181</v>
      </c>
      <c r="X11" s="59">
        <v>129173.76020868019</v>
      </c>
      <c r="Y11" s="59">
        <v>738134.74005633092</v>
      </c>
      <c r="Z11" s="59">
        <v>1208647.8833760421</v>
      </c>
      <c r="AA11" s="59">
        <v>459899.36144985352</v>
      </c>
      <c r="AB11" s="59">
        <v>748748.52192618744</v>
      </c>
    </row>
    <row r="12" spans="1:55" s="23" customFormat="1" ht="15" hidden="1" customHeight="1">
      <c r="A12" s="1196" t="s">
        <v>219</v>
      </c>
      <c r="B12" s="1196"/>
      <c r="C12" s="1196"/>
      <c r="D12" s="22"/>
      <c r="E12" s="50">
        <v>38156267.566526264</v>
      </c>
      <c r="F12" s="50">
        <v>36992274.407296374</v>
      </c>
      <c r="G12" s="50">
        <f>SUM(H12:N12)</f>
        <v>33793534.0702032</v>
      </c>
      <c r="H12" s="50">
        <v>21851352.915336061</v>
      </c>
      <c r="I12" s="50">
        <v>6340630.3084233301</v>
      </c>
      <c r="J12" s="50">
        <v>297616.24920692848</v>
      </c>
      <c r="K12" s="50">
        <v>305068.77746287436</v>
      </c>
      <c r="L12" s="50">
        <v>60374.470641156062</v>
      </c>
      <c r="M12" s="50">
        <v>335132.7925878641</v>
      </c>
      <c r="N12" s="50">
        <v>4603358.5565449912</v>
      </c>
      <c r="O12" s="1196" t="s">
        <v>219</v>
      </c>
      <c r="P12" s="1196"/>
      <c r="Q12" s="1196"/>
      <c r="R12" s="22"/>
      <c r="S12" s="50">
        <f>SUM(T12:Y12)</f>
        <v>3198740.3370931558</v>
      </c>
      <c r="T12" s="50">
        <v>1699366.0599113428</v>
      </c>
      <c r="U12" s="50">
        <v>75157.552211297429</v>
      </c>
      <c r="V12" s="50">
        <v>95789.529005912424</v>
      </c>
      <c r="W12" s="50">
        <v>143612.43606145002</v>
      </c>
      <c r="X12" s="50">
        <v>106911.49805856984</v>
      </c>
      <c r="Y12" s="50">
        <v>1077903.2618445836</v>
      </c>
      <c r="Z12" s="50">
        <v>1163993.159229842</v>
      </c>
      <c r="AA12" s="50">
        <v>449973.81647946709</v>
      </c>
      <c r="AB12" s="50">
        <v>714019.34275037365</v>
      </c>
    </row>
    <row r="13" spans="1:55" s="40" customFormat="1" ht="19.5" hidden="1" customHeight="1">
      <c r="A13" s="1238" t="s">
        <v>220</v>
      </c>
      <c r="B13" s="1238"/>
      <c r="C13" s="1238"/>
      <c r="D13" s="32"/>
      <c r="E13" s="50">
        <v>41772861.846913978</v>
      </c>
      <c r="F13" s="50">
        <v>40426985.007039823</v>
      </c>
      <c r="G13" s="50">
        <f>SUM(H13:N13)</f>
        <v>37002088.06108851</v>
      </c>
      <c r="H13" s="50">
        <v>24005055.943400685</v>
      </c>
      <c r="I13" s="50">
        <v>6154905.2945849318</v>
      </c>
      <c r="J13" s="50">
        <v>361809.52729559422</v>
      </c>
      <c r="K13" s="50">
        <v>352598.90561494918</v>
      </c>
      <c r="L13" s="50">
        <v>87422.202595249677</v>
      </c>
      <c r="M13" s="50">
        <v>366049.22572332196</v>
      </c>
      <c r="N13" s="50">
        <v>5674246.9618737763</v>
      </c>
      <c r="O13" s="1238" t="s">
        <v>220</v>
      </c>
      <c r="P13" s="1238"/>
      <c r="Q13" s="1238"/>
      <c r="R13" s="32"/>
      <c r="S13" s="50">
        <f>SUM(T13:Y13)</f>
        <v>3424896.94595135</v>
      </c>
      <c r="T13" s="50">
        <v>1808196.2163160311</v>
      </c>
      <c r="U13" s="50">
        <v>103150.78088428869</v>
      </c>
      <c r="V13" s="50">
        <v>99743.424295973207</v>
      </c>
      <c r="W13" s="50">
        <v>159151.46510906439</v>
      </c>
      <c r="X13" s="50">
        <v>113983.73259329573</v>
      </c>
      <c r="Y13" s="50">
        <v>1140671.3267526969</v>
      </c>
      <c r="Z13" s="50">
        <v>1345876.8398741367</v>
      </c>
      <c r="AA13" s="50">
        <v>433538.30233138299</v>
      </c>
      <c r="AB13" s="50">
        <v>912338.53754275339</v>
      </c>
    </row>
    <row r="14" spans="1:55" s="40" customFormat="1" ht="19.5" hidden="1" customHeight="1">
      <c r="A14" s="1196" t="s">
        <v>221</v>
      </c>
      <c r="B14" s="1196"/>
      <c r="C14" s="1196"/>
      <c r="D14" s="32"/>
      <c r="E14" s="50">
        <f>AH14/12.737</f>
        <v>42144515.372293949</v>
      </c>
      <c r="F14" s="50">
        <f>AI14/12.737</f>
        <v>40962131.687900163</v>
      </c>
      <c r="G14" s="50">
        <f>SUM(H14:N14)</f>
        <v>37380526.309127763</v>
      </c>
      <c r="H14" s="50">
        <f t="shared" ref="H14:N14" si="0">AJ14/12.737</f>
        <v>24484406.996289901</v>
      </c>
      <c r="I14" s="50">
        <f t="shared" si="0"/>
        <v>6067686.8272438096</v>
      </c>
      <c r="J14" s="50">
        <f t="shared" si="0"/>
        <v>342940.72577496857</v>
      </c>
      <c r="K14" s="50">
        <f t="shared" si="0"/>
        <v>350158.01139242103</v>
      </c>
      <c r="L14" s="50">
        <f t="shared" si="0"/>
        <v>84428.698700957393</v>
      </c>
      <c r="M14" s="50">
        <f t="shared" si="0"/>
        <v>348477.99309986003</v>
      </c>
      <c r="N14" s="50">
        <f t="shared" si="0"/>
        <v>5702427.0566258458</v>
      </c>
      <c r="O14" s="1196" t="s">
        <v>221</v>
      </c>
      <c r="P14" s="1196"/>
      <c r="Q14" s="1196"/>
      <c r="R14" s="32"/>
      <c r="S14" s="50">
        <f>SUM(T14:Y14)</f>
        <v>3581605.3787723361</v>
      </c>
      <c r="T14" s="50">
        <f>AU14/12.737</f>
        <v>1861637.6520249746</v>
      </c>
      <c r="U14" s="50">
        <f t="shared" ref="U14:AB14" si="1">AV14/12.737</f>
        <v>107514.83306439634</v>
      </c>
      <c r="V14" s="50">
        <f t="shared" si="1"/>
        <v>106302.799081467</v>
      </c>
      <c r="W14" s="50">
        <f t="shared" si="1"/>
        <v>163918.60742565122</v>
      </c>
      <c r="X14" s="50">
        <f t="shared" si="1"/>
        <v>97849.1085441459</v>
      </c>
      <c r="Y14" s="50">
        <f t="shared" si="1"/>
        <v>1244382.3786317015</v>
      </c>
      <c r="Z14" s="50">
        <f t="shared" si="1"/>
        <v>1182383.6843938048</v>
      </c>
      <c r="AA14" s="50">
        <f t="shared" si="1"/>
        <v>325730.3815733692</v>
      </c>
      <c r="AB14" s="50">
        <f t="shared" si="1"/>
        <v>856653.30282043549</v>
      </c>
      <c r="AD14" s="1080" t="s">
        <v>18</v>
      </c>
      <c r="AE14" s="1080"/>
      <c r="AF14" s="1080"/>
      <c r="AG14" s="18"/>
      <c r="AH14" s="50">
        <v>536794692.29690802</v>
      </c>
      <c r="AI14" s="50">
        <v>521734671.30878443</v>
      </c>
      <c r="AJ14" s="50">
        <v>311857891.91174448</v>
      </c>
      <c r="AK14" s="50">
        <v>77284127.118604407</v>
      </c>
      <c r="AL14" s="50">
        <v>4368036.0241957745</v>
      </c>
      <c r="AM14" s="50">
        <v>4459962.5911052665</v>
      </c>
      <c r="AN14" s="50">
        <v>1075368.3353540944</v>
      </c>
      <c r="AO14" s="50">
        <v>4438564.1981129171</v>
      </c>
      <c r="AP14" s="50">
        <v>72631813.420243397</v>
      </c>
      <c r="AQ14" s="1080" t="s">
        <v>18</v>
      </c>
      <c r="AR14" s="1080"/>
      <c r="AS14" s="1080"/>
      <c r="AT14" s="18"/>
      <c r="AU14" s="50">
        <v>23711678.7738421</v>
      </c>
      <c r="AV14" s="50">
        <v>1369416.4287412162</v>
      </c>
      <c r="AW14" s="50">
        <v>1353978.7519006452</v>
      </c>
      <c r="AX14" s="50">
        <v>2087831.3027805197</v>
      </c>
      <c r="AY14" s="50">
        <v>1246304.0955267863</v>
      </c>
      <c r="AZ14" s="50">
        <v>15849698.356631983</v>
      </c>
      <c r="BA14" s="50">
        <v>15060020.98812389</v>
      </c>
      <c r="BB14" s="50">
        <v>4148827.8701000037</v>
      </c>
      <c r="BC14" s="50">
        <v>10911193.118023887</v>
      </c>
    </row>
    <row r="15" spans="1:55" s="40" customFormat="1" ht="19.5" hidden="1" customHeight="1">
      <c r="A15" s="1238" t="s">
        <v>222</v>
      </c>
      <c r="B15" s="1238"/>
      <c r="C15" s="1238"/>
      <c r="D15" s="32"/>
      <c r="E15" s="50">
        <v>41212179.990529262</v>
      </c>
      <c r="F15" s="50">
        <v>40310550.64431195</v>
      </c>
      <c r="G15" s="50">
        <f>SUM(H15:N15)</f>
        <v>36647606.385123342</v>
      </c>
      <c r="H15" s="50">
        <v>24497213.916754019</v>
      </c>
      <c r="I15" s="50">
        <v>4980640.586688824</v>
      </c>
      <c r="J15" s="50">
        <v>327158.18345007277</v>
      </c>
      <c r="K15" s="50">
        <v>348765.98541615397</v>
      </c>
      <c r="L15" s="50">
        <v>94584.853173746102</v>
      </c>
      <c r="M15" s="50">
        <v>302287.58616481471</v>
      </c>
      <c r="N15" s="50">
        <v>6096955.2734757094</v>
      </c>
      <c r="O15" s="1238" t="s">
        <v>222</v>
      </c>
      <c r="P15" s="1238"/>
      <c r="Q15" s="1238"/>
      <c r="R15" s="32"/>
      <c r="S15" s="50">
        <f>SUM(T15:Y15)</f>
        <v>3662944.2591885841</v>
      </c>
      <c r="T15" s="50">
        <v>1841929.5475643608</v>
      </c>
      <c r="U15" s="50">
        <v>129832.38265855687</v>
      </c>
      <c r="V15" s="50">
        <v>109694.25423688427</v>
      </c>
      <c r="W15" s="50">
        <v>168066.91310654199</v>
      </c>
      <c r="X15" s="50">
        <v>61911.98426872195</v>
      </c>
      <c r="Y15" s="50">
        <v>1351509.1773535179</v>
      </c>
      <c r="Z15" s="50">
        <v>901629.3462173657</v>
      </c>
      <c r="AA15" s="50">
        <v>408653.58576893999</v>
      </c>
      <c r="AB15" s="50">
        <v>492975.76044842595</v>
      </c>
    </row>
    <row r="16" spans="1:55" s="40" customFormat="1" ht="19.5" hidden="1" customHeight="1">
      <c r="A16" s="1238" t="s">
        <v>223</v>
      </c>
      <c r="B16" s="1238"/>
      <c r="C16" s="1238"/>
      <c r="D16" s="32"/>
      <c r="E16" s="60">
        <f>('27'!E16/'1'!$E$16)*1000</f>
        <v>41831884.227947295</v>
      </c>
      <c r="F16" s="59">
        <f>('27'!F16/'1'!$E$16)*1000</f>
        <v>40639292.013985299</v>
      </c>
      <c r="G16" s="50">
        <f>('27'!G16/'1'!$E$16)*1000</f>
        <v>37144025.03356915</v>
      </c>
      <c r="H16" s="59">
        <f>('27'!H16/'1'!$E$16)*1000</f>
        <v>25220554.404049248</v>
      </c>
      <c r="I16" s="59">
        <f>('27'!I16/'1'!$E$16)*1000</f>
        <v>4528842.5505770566</v>
      </c>
      <c r="J16" s="59">
        <f>('27'!J16/'1'!$E$16)*1000</f>
        <v>528069.32979502797</v>
      </c>
      <c r="K16" s="59">
        <f>('27'!K16/'1'!$E$16)*1000</f>
        <v>306626.31201307115</v>
      </c>
      <c r="L16" s="59">
        <f>('27'!L16/'1'!$E$16)*1000</f>
        <v>72384.646764055607</v>
      </c>
      <c r="M16" s="59">
        <f>('27'!M16/'1'!$E$16)*1000</f>
        <v>264556.71945534582</v>
      </c>
      <c r="N16" s="59">
        <f>('27'!N16/'1'!$E$16)*1000</f>
        <v>6222991.070915347</v>
      </c>
      <c r="O16" s="1238" t="s">
        <v>223</v>
      </c>
      <c r="P16" s="1238"/>
      <c r="Q16" s="1238"/>
      <c r="R16" s="32"/>
      <c r="S16" s="50">
        <f>('27'!S16/'1'!$E$16)*1000</f>
        <v>3495266.9804162392</v>
      </c>
      <c r="T16" s="50">
        <f>('27'!T16/'1'!$E$16)*1000</f>
        <v>1677890.5310544758</v>
      </c>
      <c r="U16" s="59">
        <f>('27'!U16/'1'!$E$16)*1000</f>
        <v>129480.98877031762</v>
      </c>
      <c r="V16" s="59">
        <f>('27'!V16/'1'!$E$16)*1000</f>
        <v>87704.423459701793</v>
      </c>
      <c r="W16" s="59">
        <f>('27'!W16/'1'!$E$16)*1000</f>
        <v>152052.8716760223</v>
      </c>
      <c r="X16" s="59">
        <f>('27'!X16/'1'!$E$16)*1000</f>
        <v>120250.72469266465</v>
      </c>
      <c r="Y16" s="59">
        <f>('27'!Y16/'1'!$E$16)*1000</f>
        <v>1327887.4407630572</v>
      </c>
      <c r="Z16" s="59">
        <f>('27'!Z16/'1'!$E$16)*1000</f>
        <v>1192592.2139619431</v>
      </c>
      <c r="AA16" s="59">
        <f>('27'!AA16/'1'!$E$16)*1000</f>
        <v>432079.00909810874</v>
      </c>
      <c r="AB16" s="59">
        <f>('27'!AB16/'1'!$E$16)*1000</f>
        <v>760513.20486383454</v>
      </c>
    </row>
    <row r="17" spans="1:28" s="40" customFormat="1" ht="19.5" customHeight="1">
      <c r="A17" s="1238" t="s">
        <v>224</v>
      </c>
      <c r="B17" s="1238"/>
      <c r="C17" s="1238"/>
      <c r="D17" s="32"/>
      <c r="E17" s="60">
        <f>('27'!E17/'1'!$E$17)*1000</f>
        <v>36351802.774204478</v>
      </c>
      <c r="F17" s="59">
        <f>('27'!F17/'1'!$E$17)*1000</f>
        <v>35749044.815590627</v>
      </c>
      <c r="G17" s="50">
        <f>('27'!G17/'1'!$E$17)*1000</f>
        <v>32382352.940520994</v>
      </c>
      <c r="H17" s="59">
        <f>('27'!H17/'1'!$E$17)*1000</f>
        <v>21903701.178061981</v>
      </c>
      <c r="I17" s="59">
        <f>('27'!I17/'1'!$E$17)*1000</f>
        <v>4589259.9875735147</v>
      </c>
      <c r="J17" s="59">
        <f>('27'!J17/'1'!$E$17)*1000</f>
        <v>504252.56089278834</v>
      </c>
      <c r="K17" s="59">
        <f>('27'!K17/'1'!$E$17)*1000</f>
        <v>391515.31883234112</v>
      </c>
      <c r="L17" s="59">
        <f>('27'!L17/'1'!$E$17)*1000</f>
        <v>80222.394129865948</v>
      </c>
      <c r="M17" s="59">
        <f>('27'!M17/'1'!$E$17)*1000</f>
        <v>235464.23961526575</v>
      </c>
      <c r="N17" s="59">
        <f>('27'!N17/'1'!$E$17)*1000</f>
        <v>4677937.2614152394</v>
      </c>
      <c r="O17" s="1238" t="s">
        <v>224</v>
      </c>
      <c r="P17" s="1238"/>
      <c r="Q17" s="1238"/>
      <c r="R17" s="32"/>
      <c r="S17" s="50">
        <f>('27'!S17/'1'!$E$17)*1000</f>
        <v>3366691.8750696289</v>
      </c>
      <c r="T17" s="59">
        <f>('27'!T17/'1'!$E$17)*1000</f>
        <v>1651137.6294629036</v>
      </c>
      <c r="U17" s="59">
        <f>('27'!U17/'1'!$E$17)*1000</f>
        <v>122243.58837775503</v>
      </c>
      <c r="V17" s="59">
        <f>('27'!V17/'1'!$E$17)*1000</f>
        <v>73591.683529628674</v>
      </c>
      <c r="W17" s="59">
        <f>('27'!W17/'1'!$E$17)*1000</f>
        <v>150791.28913493079</v>
      </c>
      <c r="X17" s="59">
        <f>('27'!X17/'1'!$E$17)*1000</f>
        <v>90016.913380786005</v>
      </c>
      <c r="Y17" s="59">
        <f>('27'!Y17/'1'!$E$17)*1000</f>
        <v>1278910.7711836249</v>
      </c>
      <c r="Z17" s="59">
        <f>('27'!Z17/'1'!$E$17)*1000</f>
        <v>602757.95861388603</v>
      </c>
      <c r="AA17" s="59">
        <f>('27'!AA17/'1'!$E$17)*1000</f>
        <v>223589.97104516241</v>
      </c>
      <c r="AB17" s="59">
        <f>('27'!AB17/'1'!$E$17)*1000</f>
        <v>379167.98756872257</v>
      </c>
    </row>
    <row r="18" spans="1:28" s="40" customFormat="1" ht="19.5" customHeight="1">
      <c r="A18" s="1238" t="s">
        <v>367</v>
      </c>
      <c r="B18" s="1238"/>
      <c r="C18" s="1238"/>
      <c r="D18" s="32"/>
      <c r="E18" s="59">
        <v>39825269.154273987</v>
      </c>
      <c r="F18" s="59">
        <v>39302350.765051894</v>
      </c>
      <c r="G18" s="50">
        <v>35703291.399792425</v>
      </c>
      <c r="H18" s="59">
        <v>23849142.040740199</v>
      </c>
      <c r="I18" s="59">
        <v>4910236.6076854467</v>
      </c>
      <c r="J18" s="59">
        <v>180815.64004306</v>
      </c>
      <c r="K18" s="59">
        <v>368448.10162745713</v>
      </c>
      <c r="L18" s="59">
        <v>75843.604297378755</v>
      </c>
      <c r="M18" s="59">
        <v>247212.02716947452</v>
      </c>
      <c r="N18" s="59">
        <v>6071593.3782294095</v>
      </c>
      <c r="O18" s="1238" t="s">
        <v>367</v>
      </c>
      <c r="P18" s="1238"/>
      <c r="Q18" s="1238"/>
      <c r="R18" s="32"/>
      <c r="S18" s="50">
        <f>SUM(T18:Y18)</f>
        <v>3599059.3652594662</v>
      </c>
      <c r="T18" s="59">
        <v>1787993.5256072467</v>
      </c>
      <c r="U18" s="59">
        <v>131020.05278732502</v>
      </c>
      <c r="V18" s="59">
        <v>84963.343937671219</v>
      </c>
      <c r="W18" s="59">
        <v>145940.21893951864</v>
      </c>
      <c r="X18" s="59">
        <v>79618.723042604106</v>
      </c>
      <c r="Y18" s="59">
        <v>1369523.5009451006</v>
      </c>
      <c r="Z18" s="59">
        <v>522918.38922212541</v>
      </c>
      <c r="AA18" s="59">
        <v>203114.99980638304</v>
      </c>
      <c r="AB18" s="59">
        <v>319803.38941574126</v>
      </c>
    </row>
    <row r="19" spans="1:28" s="40" customFormat="1" ht="19.5" customHeight="1">
      <c r="A19" s="1238" t="s">
        <v>525</v>
      </c>
      <c r="B19" s="1238"/>
      <c r="C19" s="1238"/>
      <c r="D19" s="32"/>
      <c r="E19" s="96">
        <v>44352978.76311443</v>
      </c>
      <c r="F19" s="96">
        <v>43548719.061073355</v>
      </c>
      <c r="G19" s="97"/>
      <c r="H19" s="96">
        <v>29967833.07031605</v>
      </c>
      <c r="I19" s="96"/>
      <c r="J19" s="96">
        <v>257856.71806109246</v>
      </c>
      <c r="K19" s="96">
        <v>294788.60092555027</v>
      </c>
      <c r="L19" s="96"/>
      <c r="M19" s="96"/>
      <c r="N19" s="96">
        <v>2561881.5928950659</v>
      </c>
      <c r="O19" s="1238" t="s">
        <v>525</v>
      </c>
      <c r="P19" s="1238"/>
      <c r="Q19" s="1238"/>
      <c r="R19" s="32"/>
      <c r="S19" s="95"/>
      <c r="T19" s="96"/>
      <c r="U19" s="96"/>
      <c r="V19" s="96"/>
      <c r="W19" s="96"/>
      <c r="X19" s="96">
        <v>128544.68876972097</v>
      </c>
      <c r="Y19" s="96">
        <v>2389678.895703488</v>
      </c>
      <c r="Z19" s="96">
        <v>804259.70204111806</v>
      </c>
      <c r="AA19" s="96">
        <v>443572.44996257522</v>
      </c>
      <c r="AB19" s="96">
        <v>360687.25207854365</v>
      </c>
    </row>
    <row r="20" spans="1:28" s="40" customFormat="1" ht="18.75" customHeight="1">
      <c r="A20" s="1238" t="s">
        <v>436</v>
      </c>
      <c r="B20" s="1238"/>
      <c r="C20" s="1238"/>
      <c r="D20" s="32"/>
      <c r="E20" s="59">
        <v>36731732.632571705</v>
      </c>
      <c r="F20" s="59">
        <v>36133653.330477342</v>
      </c>
      <c r="G20" s="50">
        <f>SUM(H20:N20)</f>
        <v>32605248.827396534</v>
      </c>
      <c r="H20" s="59">
        <v>21960927.876533676</v>
      </c>
      <c r="I20" s="59">
        <v>4615090.5989810536</v>
      </c>
      <c r="J20" s="59">
        <v>84306.807110393187</v>
      </c>
      <c r="K20" s="59">
        <v>349486.40811882348</v>
      </c>
      <c r="L20" s="59">
        <v>91020.618003673531</v>
      </c>
      <c r="M20" s="59">
        <v>314258.31826975686</v>
      </c>
      <c r="N20" s="59">
        <v>5190158.200379163</v>
      </c>
      <c r="O20" s="1238" t="s">
        <v>436</v>
      </c>
      <c r="P20" s="1238"/>
      <c r="Q20" s="1238"/>
      <c r="R20" s="32"/>
      <c r="S20" s="50">
        <f>SUM(T20:Y20)</f>
        <v>3528404.5030808067</v>
      </c>
      <c r="T20" s="59">
        <v>1646975.8923058347</v>
      </c>
      <c r="U20" s="59">
        <v>148865.34751934194</v>
      </c>
      <c r="V20" s="59">
        <v>75715.514360933899</v>
      </c>
      <c r="W20" s="59">
        <v>143112.05214372612</v>
      </c>
      <c r="X20" s="59">
        <v>78549.784450018138</v>
      </c>
      <c r="Y20" s="59">
        <v>1435185.912300952</v>
      </c>
      <c r="Z20" s="59">
        <v>598079.30209440691</v>
      </c>
      <c r="AA20" s="59">
        <v>235067.15917045888</v>
      </c>
      <c r="AB20" s="59">
        <v>363012.14292394748</v>
      </c>
    </row>
    <row r="21" spans="1:28" s="40" customFormat="1" ht="18.75" customHeight="1">
      <c r="A21" s="1238" t="s">
        <v>526</v>
      </c>
      <c r="B21" s="1238"/>
      <c r="C21" s="1238"/>
      <c r="D21" s="32"/>
      <c r="E21" s="59"/>
      <c r="F21" s="59"/>
      <c r="G21" s="50"/>
      <c r="H21" s="59"/>
      <c r="I21" s="59"/>
      <c r="J21" s="59"/>
      <c r="K21" s="59"/>
      <c r="L21" s="59"/>
      <c r="M21" s="59"/>
      <c r="N21" s="59"/>
      <c r="O21" s="1238" t="s">
        <v>526</v>
      </c>
      <c r="P21" s="1238"/>
      <c r="Q21" s="1238"/>
      <c r="R21" s="32"/>
      <c r="S21" s="50"/>
      <c r="T21" s="59"/>
      <c r="U21" s="59"/>
      <c r="V21" s="59"/>
      <c r="W21" s="59"/>
      <c r="X21" s="59"/>
      <c r="Y21" s="59"/>
      <c r="Z21" s="59"/>
      <c r="AA21" s="59"/>
      <c r="AB21" s="59"/>
    </row>
    <row r="22" spans="1:28" s="87" customFormat="1" ht="19.5" customHeight="1">
      <c r="A22" s="1238" t="s">
        <v>65</v>
      </c>
      <c r="B22" s="1238"/>
      <c r="C22" s="1238"/>
      <c r="D22" s="32"/>
      <c r="E22" s="50"/>
      <c r="F22" s="50"/>
      <c r="G22" s="86"/>
      <c r="H22" s="50"/>
      <c r="I22" s="50"/>
      <c r="J22" s="50"/>
      <c r="K22" s="50"/>
      <c r="L22" s="50"/>
      <c r="M22" s="50"/>
      <c r="N22" s="50"/>
      <c r="O22" s="1238" t="s">
        <v>65</v>
      </c>
      <c r="P22" s="1238"/>
      <c r="Q22" s="1238"/>
      <c r="R22" s="32"/>
      <c r="S22" s="21"/>
      <c r="T22" s="59"/>
      <c r="U22" s="50"/>
      <c r="V22" s="50"/>
      <c r="W22" s="50"/>
      <c r="X22" s="50"/>
      <c r="Y22" s="50"/>
      <c r="Z22" s="50"/>
      <c r="AA22" s="50"/>
      <c r="AB22" s="50"/>
    </row>
    <row r="23" spans="1:28" ht="19.5" customHeight="1">
      <c r="A23" s="34"/>
      <c r="B23" s="34" t="s">
        <v>66</v>
      </c>
      <c r="C23" s="34"/>
      <c r="D23" s="83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34"/>
      <c r="P23" s="34" t="s">
        <v>54</v>
      </c>
      <c r="Q23" s="34"/>
      <c r="R23" s="83"/>
      <c r="S23" s="89">
        <f>SUM(T23:Y23)</f>
        <v>0</v>
      </c>
      <c r="T23" s="89"/>
      <c r="U23" s="89"/>
      <c r="V23" s="89"/>
      <c r="W23" s="89"/>
      <c r="X23" s="89"/>
      <c r="Y23" s="89"/>
      <c r="Z23" s="89"/>
      <c r="AA23" s="89"/>
      <c r="AB23" s="89"/>
    </row>
    <row r="24" spans="1:28" ht="19.5" customHeight="1">
      <c r="A24" s="34"/>
      <c r="B24" s="34" t="s">
        <v>27</v>
      </c>
      <c r="C24" s="34"/>
      <c r="D24" s="83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34"/>
      <c r="P24" s="34" t="s">
        <v>27</v>
      </c>
      <c r="Q24" s="34"/>
      <c r="R24" s="83"/>
      <c r="S24" s="89">
        <f>SUM(T24:Y24)</f>
        <v>0</v>
      </c>
      <c r="T24" s="89"/>
      <c r="U24" s="89"/>
      <c r="V24" s="89"/>
      <c r="W24" s="89"/>
      <c r="X24" s="89"/>
      <c r="Y24" s="89"/>
      <c r="Z24" s="89"/>
      <c r="AA24" s="89"/>
      <c r="AB24" s="89"/>
    </row>
    <row r="25" spans="1:28" ht="19.5" customHeight="1">
      <c r="A25" s="1238" t="s">
        <v>28</v>
      </c>
      <c r="B25" s="1238"/>
      <c r="C25" s="1238"/>
      <c r="D25" s="32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1238" t="s">
        <v>28</v>
      </c>
      <c r="P25" s="1238"/>
      <c r="Q25" s="1238"/>
      <c r="R25" s="32"/>
      <c r="S25" s="89"/>
      <c r="T25" s="89"/>
      <c r="U25" s="89"/>
      <c r="V25" s="89"/>
      <c r="W25" s="89"/>
      <c r="X25" s="89"/>
      <c r="Y25" s="89"/>
      <c r="Z25" s="89"/>
      <c r="AA25" s="89"/>
      <c r="AB25" s="89"/>
    </row>
    <row r="26" spans="1:28" ht="19.5" customHeight="1">
      <c r="A26" s="34"/>
      <c r="B26" s="4" t="s">
        <v>83</v>
      </c>
      <c r="C26" s="34"/>
      <c r="D26" s="83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34"/>
      <c r="P26" s="34" t="s">
        <v>83</v>
      </c>
      <c r="Q26" s="34"/>
      <c r="R26" s="83"/>
      <c r="S26" s="89">
        <f>SUM(T26:Y26)</f>
        <v>0</v>
      </c>
      <c r="T26" s="89"/>
      <c r="U26" s="89"/>
      <c r="V26" s="89"/>
      <c r="W26" s="89"/>
      <c r="X26" s="89"/>
      <c r="Y26" s="89"/>
      <c r="Z26" s="89"/>
      <c r="AA26" s="89"/>
      <c r="AB26" s="89"/>
    </row>
    <row r="27" spans="1:28" ht="19.5" customHeight="1">
      <c r="A27" s="34"/>
      <c r="B27" s="4" t="s">
        <v>84</v>
      </c>
      <c r="C27" s="34"/>
      <c r="D27" s="83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34"/>
      <c r="P27" s="34" t="s">
        <v>84</v>
      </c>
      <c r="Q27" s="34"/>
      <c r="R27" s="83"/>
      <c r="S27" s="89">
        <f>SUM(T27:Y27)</f>
        <v>0</v>
      </c>
      <c r="T27" s="89"/>
      <c r="U27" s="89"/>
      <c r="V27" s="89"/>
      <c r="W27" s="89"/>
      <c r="X27" s="89"/>
      <c r="Y27" s="89"/>
      <c r="Z27" s="89"/>
      <c r="AA27" s="89"/>
      <c r="AB27" s="89"/>
    </row>
    <row r="28" spans="1:28" ht="19.5" customHeight="1">
      <c r="A28" s="34"/>
      <c r="B28" s="4" t="s">
        <v>85</v>
      </c>
      <c r="C28" s="34"/>
      <c r="D28" s="83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34"/>
      <c r="P28" s="34" t="s">
        <v>85</v>
      </c>
      <c r="Q28" s="34"/>
      <c r="R28" s="83"/>
      <c r="S28" s="89">
        <f>SUM(T28:Y28)</f>
        <v>0</v>
      </c>
      <c r="T28" s="89"/>
      <c r="U28" s="89"/>
      <c r="V28" s="89"/>
      <c r="W28" s="89"/>
      <c r="X28" s="89"/>
      <c r="Y28" s="89"/>
      <c r="Z28" s="89"/>
      <c r="AA28" s="89"/>
      <c r="AB28" s="89"/>
    </row>
    <row r="29" spans="1:28" ht="19.5" customHeight="1">
      <c r="A29" s="34"/>
      <c r="B29" s="4" t="s">
        <v>346</v>
      </c>
      <c r="C29" s="34"/>
      <c r="D29" s="83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34"/>
      <c r="P29" s="4" t="s">
        <v>346</v>
      </c>
      <c r="Q29" s="34"/>
      <c r="R29" s="83"/>
      <c r="S29" s="89">
        <f>SUM(T29:Y29)</f>
        <v>0</v>
      </c>
      <c r="T29" s="89"/>
      <c r="U29" s="89"/>
      <c r="V29" s="89"/>
      <c r="W29" s="89"/>
      <c r="X29" s="89"/>
      <c r="Y29" s="89"/>
      <c r="Z29" s="89"/>
      <c r="AA29" s="89"/>
      <c r="AB29" s="89"/>
    </row>
    <row r="30" spans="1:28" ht="19.5" customHeight="1">
      <c r="A30" s="34"/>
      <c r="B30" s="4" t="s">
        <v>345</v>
      </c>
      <c r="C30" s="34"/>
      <c r="D30" s="83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34"/>
      <c r="P30" s="4" t="s">
        <v>345</v>
      </c>
      <c r="Q30" s="34"/>
      <c r="R30" s="83"/>
      <c r="S30" s="89">
        <f>SUM(T30:Y30)</f>
        <v>0</v>
      </c>
      <c r="T30" s="89"/>
      <c r="U30" s="89"/>
      <c r="V30" s="89"/>
      <c r="W30" s="89"/>
      <c r="X30" s="89"/>
      <c r="Y30" s="89"/>
      <c r="Z30" s="89"/>
      <c r="AA30" s="89"/>
      <c r="AB30" s="89"/>
    </row>
    <row r="31" spans="1:28" ht="19.5" customHeight="1">
      <c r="A31" s="1238" t="s">
        <v>29</v>
      </c>
      <c r="B31" s="1238"/>
      <c r="C31" s="1238"/>
      <c r="D31" s="32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1238" t="s">
        <v>29</v>
      </c>
      <c r="P31" s="1238"/>
      <c r="Q31" s="1238"/>
      <c r="R31" s="32"/>
      <c r="S31" s="89"/>
      <c r="T31" s="89"/>
      <c r="U31" s="89"/>
      <c r="V31" s="89"/>
      <c r="W31" s="89"/>
      <c r="X31" s="89"/>
      <c r="Y31" s="89"/>
      <c r="Z31" s="89"/>
      <c r="AA31" s="89"/>
      <c r="AB31" s="89"/>
    </row>
    <row r="32" spans="1:28" ht="19.5" customHeight="1">
      <c r="A32" s="1059" t="s">
        <v>67</v>
      </c>
      <c r="B32" s="1059"/>
      <c r="C32" s="35"/>
      <c r="D32" s="32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1059" t="s">
        <v>67</v>
      </c>
      <c r="P32" s="1059"/>
      <c r="Q32" s="35"/>
      <c r="R32" s="32"/>
      <c r="S32" s="89">
        <f t="shared" ref="S32:S45" si="2">SUM(T32:Y32)</f>
        <v>0</v>
      </c>
      <c r="T32" s="89"/>
      <c r="U32" s="89"/>
      <c r="V32" s="89"/>
      <c r="W32" s="89"/>
      <c r="X32" s="89"/>
      <c r="Y32" s="89"/>
      <c r="Z32" s="89"/>
      <c r="AA32" s="89"/>
      <c r="AB32" s="89"/>
    </row>
    <row r="33" spans="1:28" ht="19.5" customHeight="1">
      <c r="A33" s="7"/>
      <c r="B33" s="4" t="s">
        <v>30</v>
      </c>
      <c r="C33" s="36"/>
      <c r="D33" s="32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7"/>
      <c r="P33" s="4" t="s">
        <v>30</v>
      </c>
      <c r="Q33" s="36"/>
      <c r="R33" s="32"/>
      <c r="S33" s="89">
        <f t="shared" si="2"/>
        <v>0</v>
      </c>
      <c r="T33" s="89"/>
      <c r="U33" s="89"/>
      <c r="V33" s="89"/>
      <c r="W33" s="89"/>
      <c r="X33" s="89"/>
      <c r="Y33" s="89"/>
      <c r="Z33" s="89"/>
      <c r="AA33" s="89"/>
      <c r="AB33" s="89"/>
    </row>
    <row r="34" spans="1:28" ht="19.5" customHeight="1">
      <c r="A34" s="80"/>
      <c r="B34" s="80" t="s">
        <v>502</v>
      </c>
      <c r="C34" s="84"/>
      <c r="D34" s="83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0"/>
      <c r="P34" s="80" t="s">
        <v>502</v>
      </c>
      <c r="Q34" s="84"/>
      <c r="R34" s="83"/>
      <c r="S34" s="89">
        <f t="shared" si="2"/>
        <v>0</v>
      </c>
      <c r="T34" s="89"/>
      <c r="U34" s="89"/>
      <c r="V34" s="89"/>
      <c r="W34" s="89"/>
      <c r="X34" s="89"/>
      <c r="Y34" s="89"/>
      <c r="Z34" s="89"/>
      <c r="AA34" s="89"/>
      <c r="AB34" s="89"/>
    </row>
    <row r="35" spans="1:28" ht="19.5" customHeight="1">
      <c r="A35" s="80"/>
      <c r="B35" s="80" t="s">
        <v>503</v>
      </c>
      <c r="C35" s="84"/>
      <c r="D35" s="83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0"/>
      <c r="P35" s="80" t="s">
        <v>503</v>
      </c>
      <c r="Q35" s="84"/>
      <c r="R35" s="83"/>
      <c r="S35" s="89">
        <f t="shared" si="2"/>
        <v>0</v>
      </c>
      <c r="T35" s="89"/>
      <c r="U35" s="89"/>
      <c r="V35" s="89"/>
      <c r="W35" s="89"/>
      <c r="X35" s="89"/>
      <c r="Y35" s="89"/>
      <c r="Z35" s="89"/>
      <c r="AA35" s="89"/>
      <c r="AB35" s="89"/>
    </row>
    <row r="36" spans="1:28" ht="19.5" customHeight="1">
      <c r="A36" s="80"/>
      <c r="B36" s="80" t="s">
        <v>31</v>
      </c>
      <c r="C36" s="84"/>
      <c r="D36" s="83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0"/>
      <c r="P36" s="80" t="s">
        <v>31</v>
      </c>
      <c r="Q36" s="84"/>
      <c r="R36" s="83"/>
      <c r="S36" s="89">
        <f t="shared" si="2"/>
        <v>0</v>
      </c>
      <c r="T36" s="89"/>
      <c r="U36" s="89"/>
      <c r="V36" s="89"/>
      <c r="W36" s="89"/>
      <c r="X36" s="89"/>
      <c r="Y36" s="89"/>
      <c r="Z36" s="89"/>
      <c r="AA36" s="89"/>
      <c r="AB36" s="89"/>
    </row>
    <row r="37" spans="1:28" ht="19.5" customHeight="1">
      <c r="A37" s="80"/>
      <c r="B37" s="4" t="s">
        <v>32</v>
      </c>
      <c r="C37" s="84"/>
      <c r="D37" s="83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0"/>
      <c r="P37" s="4" t="s">
        <v>32</v>
      </c>
      <c r="Q37" s="84"/>
      <c r="R37" s="83"/>
      <c r="S37" s="89">
        <f t="shared" si="2"/>
        <v>0</v>
      </c>
      <c r="T37" s="89"/>
      <c r="U37" s="89"/>
      <c r="V37" s="89"/>
      <c r="W37" s="89"/>
      <c r="X37" s="89"/>
      <c r="Y37" s="89"/>
      <c r="Z37" s="89"/>
      <c r="AA37" s="89"/>
      <c r="AB37" s="89"/>
    </row>
    <row r="38" spans="1:28" ht="19.5" customHeight="1">
      <c r="A38" s="80"/>
      <c r="B38" s="80" t="s">
        <v>504</v>
      </c>
      <c r="C38" s="84"/>
      <c r="D38" s="83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0"/>
      <c r="P38" s="80" t="s">
        <v>504</v>
      </c>
      <c r="Q38" s="84"/>
      <c r="R38" s="83"/>
      <c r="S38" s="89">
        <f t="shared" si="2"/>
        <v>0</v>
      </c>
      <c r="T38" s="89"/>
      <c r="U38" s="89"/>
      <c r="V38" s="89"/>
      <c r="W38" s="89"/>
      <c r="X38" s="89"/>
      <c r="Y38" s="89"/>
      <c r="Z38" s="89"/>
      <c r="AA38" s="89"/>
      <c r="AB38" s="89"/>
    </row>
    <row r="39" spans="1:28" ht="19.5" customHeight="1">
      <c r="A39" s="80"/>
      <c r="B39" s="80" t="s">
        <v>437</v>
      </c>
      <c r="C39" s="84"/>
      <c r="D39" s="83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0"/>
      <c r="P39" s="80" t="s">
        <v>437</v>
      </c>
      <c r="Q39" s="84"/>
      <c r="R39" s="83"/>
      <c r="S39" s="89">
        <f t="shared" si="2"/>
        <v>0</v>
      </c>
      <c r="T39" s="89"/>
      <c r="U39" s="89"/>
      <c r="V39" s="89"/>
      <c r="W39" s="89"/>
      <c r="X39" s="89"/>
      <c r="Y39" s="89"/>
      <c r="Z39" s="89"/>
      <c r="AA39" s="89"/>
      <c r="AB39" s="89"/>
    </row>
    <row r="40" spans="1:28" ht="19.5" customHeight="1">
      <c r="A40" s="80"/>
      <c r="B40" s="4" t="s">
        <v>33</v>
      </c>
      <c r="C40" s="84"/>
      <c r="D40" s="83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0"/>
      <c r="P40" s="4" t="s">
        <v>33</v>
      </c>
      <c r="Q40" s="84"/>
      <c r="R40" s="83"/>
      <c r="S40" s="89">
        <f t="shared" si="2"/>
        <v>0</v>
      </c>
      <c r="T40" s="89"/>
      <c r="U40" s="89"/>
      <c r="V40" s="89"/>
      <c r="W40" s="89"/>
      <c r="X40" s="89"/>
      <c r="Y40" s="89"/>
      <c r="Z40" s="89"/>
      <c r="AA40" s="89"/>
      <c r="AB40" s="89"/>
    </row>
    <row r="41" spans="1:28" ht="19.5" customHeight="1">
      <c r="A41" s="80"/>
      <c r="B41" s="80" t="s">
        <v>505</v>
      </c>
      <c r="C41" s="35"/>
      <c r="D41" s="32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0"/>
      <c r="P41" s="80" t="s">
        <v>505</v>
      </c>
      <c r="Q41" s="35"/>
      <c r="R41" s="32"/>
      <c r="S41" s="89">
        <f t="shared" si="2"/>
        <v>0</v>
      </c>
      <c r="T41" s="89"/>
      <c r="U41" s="89"/>
      <c r="V41" s="89"/>
      <c r="W41" s="89"/>
      <c r="X41" s="89"/>
      <c r="Y41" s="89"/>
      <c r="Z41" s="89"/>
      <c r="AA41" s="89"/>
      <c r="AB41" s="89"/>
    </row>
    <row r="42" spans="1:28" ht="19.5" customHeight="1">
      <c r="A42" s="80"/>
      <c r="B42" s="80" t="s">
        <v>506</v>
      </c>
      <c r="C42" s="35"/>
      <c r="D42" s="32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0"/>
      <c r="P42" s="80" t="s">
        <v>506</v>
      </c>
      <c r="Q42" s="35"/>
      <c r="R42" s="32"/>
      <c r="S42" s="89">
        <f t="shared" si="2"/>
        <v>0</v>
      </c>
      <c r="T42" s="89"/>
      <c r="U42" s="89"/>
      <c r="V42" s="89"/>
      <c r="W42" s="89"/>
      <c r="X42" s="89"/>
      <c r="Y42" s="89"/>
      <c r="Z42" s="89"/>
      <c r="AA42" s="89"/>
      <c r="AB42" s="89"/>
    </row>
    <row r="43" spans="1:28" ht="19.5" customHeight="1">
      <c r="A43" s="80"/>
      <c r="B43" s="80" t="s">
        <v>34</v>
      </c>
      <c r="C43" s="35"/>
      <c r="D43" s="32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0"/>
      <c r="P43" s="80" t="s">
        <v>34</v>
      </c>
      <c r="Q43" s="35"/>
      <c r="R43" s="32"/>
      <c r="S43" s="89">
        <f t="shared" si="2"/>
        <v>0</v>
      </c>
      <c r="T43" s="89"/>
      <c r="U43" s="89"/>
      <c r="V43" s="89"/>
      <c r="W43" s="89"/>
      <c r="X43" s="89"/>
      <c r="Y43" s="89"/>
      <c r="Z43" s="89"/>
      <c r="AA43" s="89"/>
      <c r="AB43" s="89"/>
    </row>
    <row r="44" spans="1:28" ht="19.5" customHeight="1">
      <c r="A44" s="80"/>
      <c r="B44" s="4" t="s">
        <v>35</v>
      </c>
      <c r="C44" s="35"/>
      <c r="D44" s="32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0"/>
      <c r="P44" s="4" t="s">
        <v>35</v>
      </c>
      <c r="Q44" s="35"/>
      <c r="R44" s="32"/>
      <c r="S44" s="89">
        <f t="shared" si="2"/>
        <v>0</v>
      </c>
      <c r="T44" s="89"/>
      <c r="U44" s="89"/>
      <c r="V44" s="89"/>
      <c r="W44" s="89"/>
      <c r="X44" s="89"/>
      <c r="Y44" s="89"/>
      <c r="Z44" s="89"/>
      <c r="AA44" s="89"/>
      <c r="AB44" s="89"/>
    </row>
    <row r="45" spans="1:28" ht="19.5" customHeight="1">
      <c r="A45" s="1059" t="s">
        <v>36</v>
      </c>
      <c r="B45" s="1059"/>
      <c r="C45" s="35"/>
      <c r="D45" s="32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1059" t="s">
        <v>36</v>
      </c>
      <c r="P45" s="1059"/>
      <c r="Q45" s="35"/>
      <c r="R45" s="32"/>
      <c r="S45" s="89">
        <f t="shared" si="2"/>
        <v>0</v>
      </c>
      <c r="T45" s="89"/>
      <c r="U45" s="89"/>
      <c r="V45" s="89"/>
      <c r="W45" s="89"/>
      <c r="X45" s="89"/>
      <c r="Y45" s="89"/>
      <c r="Z45" s="89"/>
      <c r="AA45" s="89"/>
      <c r="AB45" s="89"/>
    </row>
    <row r="46" spans="1:28" ht="19.5" customHeight="1">
      <c r="A46" s="1045" t="s">
        <v>166</v>
      </c>
      <c r="B46" s="1045"/>
      <c r="C46" s="1045"/>
      <c r="D46" s="83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1045" t="s">
        <v>166</v>
      </c>
      <c r="P46" s="1045"/>
      <c r="Q46" s="1045"/>
      <c r="R46" s="83"/>
      <c r="S46" s="89"/>
      <c r="T46" s="89"/>
      <c r="U46" s="89"/>
      <c r="V46" s="89"/>
      <c r="W46" s="89"/>
      <c r="X46" s="89"/>
      <c r="Y46" s="89"/>
      <c r="Z46" s="89"/>
      <c r="AA46" s="89"/>
      <c r="AB46" s="89"/>
    </row>
    <row r="47" spans="1:28" ht="19.5" customHeight="1">
      <c r="A47" s="1059" t="s">
        <v>37</v>
      </c>
      <c r="B47" s="1059" t="s">
        <v>37</v>
      </c>
      <c r="C47" s="3"/>
      <c r="D47" s="83"/>
      <c r="E47" s="88"/>
      <c r="F47" s="88"/>
      <c r="G47" s="90"/>
      <c r="H47" s="88"/>
      <c r="I47" s="88"/>
      <c r="J47" s="88"/>
      <c r="K47" s="88"/>
      <c r="L47" s="88"/>
      <c r="M47" s="88"/>
      <c r="N47" s="88"/>
      <c r="O47" s="1059" t="s">
        <v>37</v>
      </c>
      <c r="P47" s="1059" t="s">
        <v>37</v>
      </c>
      <c r="Q47" s="3"/>
      <c r="R47" s="83"/>
      <c r="S47" s="91">
        <f>SUM(T47:Y47)</f>
        <v>0</v>
      </c>
      <c r="T47" s="89"/>
      <c r="U47" s="89"/>
      <c r="V47" s="89"/>
      <c r="W47" s="89"/>
      <c r="X47" s="89"/>
      <c r="Y47" s="89"/>
      <c r="Z47" s="89"/>
      <c r="AA47" s="89"/>
      <c r="AB47" s="89"/>
    </row>
    <row r="48" spans="1:28" ht="19.5" customHeight="1">
      <c r="A48" s="4"/>
      <c r="B48" s="4" t="s">
        <v>38</v>
      </c>
      <c r="C48" s="4"/>
      <c r="D48" s="83"/>
      <c r="E48" s="88"/>
      <c r="F48" s="88"/>
      <c r="G48" s="90"/>
      <c r="H48" s="88"/>
      <c r="I48" s="88"/>
      <c r="J48" s="88"/>
      <c r="K48" s="88"/>
      <c r="L48" s="88"/>
      <c r="M48" s="88"/>
      <c r="N48" s="88"/>
      <c r="O48" s="4"/>
      <c r="P48" s="4" t="s">
        <v>38</v>
      </c>
      <c r="Q48" s="4"/>
      <c r="R48" s="83"/>
      <c r="S48" s="91">
        <f>SUM(T48:Y48)</f>
        <v>0</v>
      </c>
      <c r="T48" s="89"/>
      <c r="U48" s="89"/>
      <c r="V48" s="89"/>
      <c r="W48" s="89"/>
      <c r="X48" s="89"/>
      <c r="Y48" s="89"/>
      <c r="Z48" s="89"/>
      <c r="AA48" s="89"/>
      <c r="AB48" s="89"/>
    </row>
    <row r="49" spans="1:28" ht="19.5" customHeight="1">
      <c r="A49" s="4"/>
      <c r="B49" s="4" t="s">
        <v>39</v>
      </c>
      <c r="C49" s="4"/>
      <c r="D49" s="83"/>
      <c r="E49" s="88"/>
      <c r="F49" s="88"/>
      <c r="G49" s="90"/>
      <c r="H49" s="88"/>
      <c r="I49" s="88"/>
      <c r="J49" s="88"/>
      <c r="K49" s="88"/>
      <c r="L49" s="88"/>
      <c r="M49" s="88"/>
      <c r="N49" s="88"/>
      <c r="O49" s="4"/>
      <c r="P49" s="4" t="s">
        <v>39</v>
      </c>
      <c r="Q49" s="4"/>
      <c r="R49" s="83"/>
      <c r="S49" s="91">
        <f>SUM(T49:Y49)</f>
        <v>0</v>
      </c>
      <c r="T49" s="89"/>
      <c r="U49" s="89"/>
      <c r="V49" s="89"/>
      <c r="W49" s="89"/>
      <c r="X49" s="89"/>
      <c r="Y49" s="89"/>
      <c r="Z49" s="89"/>
      <c r="AA49" s="89"/>
      <c r="AB49" s="89"/>
    </row>
    <row r="50" spans="1:28" ht="19.5" customHeight="1">
      <c r="A50" s="4"/>
      <c r="B50" s="4" t="s">
        <v>40</v>
      </c>
      <c r="C50" s="4"/>
      <c r="D50" s="83"/>
      <c r="E50" s="88"/>
      <c r="F50" s="88"/>
      <c r="G50" s="90"/>
      <c r="H50" s="88"/>
      <c r="I50" s="88"/>
      <c r="J50" s="88"/>
      <c r="K50" s="88"/>
      <c r="L50" s="88"/>
      <c r="M50" s="88"/>
      <c r="N50" s="88"/>
      <c r="O50" s="4"/>
      <c r="P50" s="4" t="s">
        <v>40</v>
      </c>
      <c r="Q50" s="4"/>
      <c r="R50" s="83"/>
      <c r="S50" s="91">
        <f>SUM(T50:Y50)</f>
        <v>0</v>
      </c>
      <c r="T50" s="89"/>
      <c r="U50" s="89"/>
      <c r="V50" s="89"/>
      <c r="W50" s="89"/>
      <c r="X50" s="89"/>
      <c r="Y50" s="89"/>
      <c r="Z50" s="89"/>
      <c r="AA50" s="89"/>
      <c r="AB50" s="89"/>
    </row>
    <row r="51" spans="1:28" ht="19.5" customHeight="1" thickBot="1">
      <c r="A51" s="1060" t="s">
        <v>41</v>
      </c>
      <c r="B51" s="1060"/>
      <c r="C51" s="12"/>
      <c r="D51" s="85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1060" t="s">
        <v>41</v>
      </c>
      <c r="P51" s="1060"/>
      <c r="Q51" s="12"/>
      <c r="R51" s="85"/>
      <c r="S51" s="93">
        <f>SUM(T51:Y51)</f>
        <v>0</v>
      </c>
      <c r="T51" s="94"/>
      <c r="U51" s="94"/>
      <c r="V51" s="94"/>
      <c r="W51" s="94"/>
      <c r="X51" s="94"/>
      <c r="Y51" s="94"/>
      <c r="Z51" s="94"/>
      <c r="AA51" s="94"/>
      <c r="AB51" s="94"/>
    </row>
    <row r="52" spans="1:28" s="1" customFormat="1">
      <c r="B52" s="14"/>
      <c r="C52" s="14"/>
      <c r="D52" s="15"/>
      <c r="I52" s="81"/>
    </row>
    <row r="53" spans="1:28" ht="26.1" customHeight="1"/>
    <row r="54" spans="1:28" ht="26.1" customHeight="1"/>
    <row r="55" spans="1:28" ht="26.1" customHeight="1"/>
    <row r="56" spans="1:28" ht="26.1" customHeight="1"/>
    <row r="57" spans="1:28" ht="26.1" customHeight="1"/>
    <row r="58" spans="1:28" ht="26.1" customHeight="1"/>
    <row r="59" spans="1:28" ht="26.1" customHeight="1"/>
    <row r="60" spans="1:28" ht="26.1" customHeight="1"/>
    <row r="61" spans="1:28" ht="26.1" customHeight="1"/>
    <row r="62" spans="1:28" ht="26.1" customHeight="1"/>
    <row r="63" spans="1:28" ht="26.1" customHeight="1"/>
    <row r="64" spans="1:28" ht="26.1" customHeight="1"/>
    <row r="65" ht="26.1" customHeight="1"/>
    <row r="66" ht="26.1" customHeight="1"/>
    <row r="67" ht="26.1" customHeight="1"/>
    <row r="68" ht="26.1" customHeight="1"/>
    <row r="69" ht="26.1" customHeight="1"/>
    <row r="70" ht="26.1" customHeight="1"/>
    <row r="71" ht="26.1" customHeight="1"/>
    <row r="72" ht="26.1" customHeight="1"/>
    <row r="73" ht="26.1" customHeight="1"/>
  </sheetData>
  <mergeCells count="78">
    <mergeCell ref="A21:C21"/>
    <mergeCell ref="A32:B32"/>
    <mergeCell ref="M5:M6"/>
    <mergeCell ref="I5:I6"/>
    <mergeCell ref="A47:B47"/>
    <mergeCell ref="A9:C9"/>
    <mergeCell ref="A8:C8"/>
    <mergeCell ref="A7:C7"/>
    <mergeCell ref="A25:C25"/>
    <mergeCell ref="J5:J6"/>
    <mergeCell ref="G5:G6"/>
    <mergeCell ref="H5:H6"/>
    <mergeCell ref="L5:L6"/>
    <mergeCell ref="K5:K6"/>
    <mergeCell ref="A51:B51"/>
    <mergeCell ref="A10:C10"/>
    <mergeCell ref="A11:C11"/>
    <mergeCell ref="A12:C12"/>
    <mergeCell ref="A14:C14"/>
    <mergeCell ref="A18:C18"/>
    <mergeCell ref="A46:C46"/>
    <mergeCell ref="A45:B45"/>
    <mergeCell ref="A20:C20"/>
    <mergeCell ref="A15:C15"/>
    <mergeCell ref="A17:C17"/>
    <mergeCell ref="A16:C16"/>
    <mergeCell ref="A19:C19"/>
    <mergeCell ref="A13:C13"/>
    <mergeCell ref="A31:C31"/>
    <mergeCell ref="A22:C22"/>
    <mergeCell ref="S3:Y3"/>
    <mergeCell ref="Y5:Y6"/>
    <mergeCell ref="S4:Y4"/>
    <mergeCell ref="O51:P51"/>
    <mergeCell ref="O11:Q11"/>
    <mergeCell ref="O31:Q31"/>
    <mergeCell ref="O25:Q25"/>
    <mergeCell ref="O46:Q46"/>
    <mergeCell ref="O45:P45"/>
    <mergeCell ref="O19:Q19"/>
    <mergeCell ref="O21:Q21"/>
    <mergeCell ref="O47:P47"/>
    <mergeCell ref="W5:W6"/>
    <mergeCell ref="S5:S6"/>
    <mergeCell ref="O32:P32"/>
    <mergeCell ref="O17:Q17"/>
    <mergeCell ref="AA4:AA6"/>
    <mergeCell ref="Z4:Z6"/>
    <mergeCell ref="O8:Q8"/>
    <mergeCell ref="AQ14:AS14"/>
    <mergeCell ref="O14:Q14"/>
    <mergeCell ref="O9:Q9"/>
    <mergeCell ref="O13:Q13"/>
    <mergeCell ref="O12:Q12"/>
    <mergeCell ref="AD14:AF14"/>
    <mergeCell ref="O10:Q10"/>
    <mergeCell ref="X1:AB1"/>
    <mergeCell ref="O15:Q15"/>
    <mergeCell ref="A1:H1"/>
    <mergeCell ref="I1:N1"/>
    <mergeCell ref="O1:W1"/>
    <mergeCell ref="AB4:AB6"/>
    <mergeCell ref="X5:X6"/>
    <mergeCell ref="T5:T6"/>
    <mergeCell ref="A3:C6"/>
    <mergeCell ref="U5:U6"/>
    <mergeCell ref="V5:V6"/>
    <mergeCell ref="F3:N3"/>
    <mergeCell ref="E3:E6"/>
    <mergeCell ref="F4:F6"/>
    <mergeCell ref="G4:N4"/>
    <mergeCell ref="O7:Q7"/>
    <mergeCell ref="N5:N6"/>
    <mergeCell ref="O16:Q16"/>
    <mergeCell ref="O18:Q18"/>
    <mergeCell ref="O20:Q20"/>
    <mergeCell ref="O22:Q22"/>
    <mergeCell ref="O3:Q6"/>
  </mergeCells>
  <phoneticPr fontId="3" type="noConversion"/>
  <printOptions horizontalCentered="1"/>
  <pageMargins left="0.36" right="0.45" top="0.78740157480314965" bottom="0.78740157480314965" header="0.82" footer="0.81"/>
  <pageSetup paperSize="9" scale="90" firstPageNumber="71" pageOrder="overThenDown" orientation="portrait" r:id="rId1"/>
  <headerFooter alignWithMargins="0">
    <oddFooter>&amp;C&amp;P</oddFooter>
  </headerFooter>
  <colBreaks count="3" manualBreakCount="3">
    <brk id="8" max="43" man="1"/>
    <brk id="14" max="1048575" man="1"/>
    <brk id="23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indexed="13"/>
  </sheetPr>
  <dimension ref="A1:BD83"/>
  <sheetViews>
    <sheetView view="pageBreakPreview" topLeftCell="P1" zoomScaleNormal="50" zoomScaleSheetLayoutView="75" workbookViewId="0">
      <selection activeCell="A16" sqref="A16:C20"/>
    </sheetView>
  </sheetViews>
  <sheetFormatPr defaultRowHeight="15.75"/>
  <cols>
    <col min="1" max="1" width="2.28515625" style="37" customWidth="1"/>
    <col min="2" max="2" width="17.28515625" style="37" customWidth="1"/>
    <col min="3" max="3" width="2.28515625" style="37" customWidth="1"/>
    <col min="4" max="4" width="1.7109375" style="38" customWidth="1"/>
    <col min="5" max="8" width="15.85546875" style="48" customWidth="1"/>
    <col min="9" max="9" width="15.28515625" style="48" customWidth="1"/>
    <col min="10" max="10" width="15.28515625" style="49" customWidth="1"/>
    <col min="11" max="13" width="15.28515625" style="48" customWidth="1"/>
    <col min="14" max="14" width="15.28515625" style="49" customWidth="1"/>
    <col min="15" max="15" width="2.28515625" style="37" customWidth="1"/>
    <col min="16" max="16" width="17.28515625" style="37" customWidth="1"/>
    <col min="17" max="17" width="2.28515625" style="37" customWidth="1"/>
    <col min="18" max="18" width="1.7109375" style="38" customWidth="1"/>
    <col min="19" max="19" width="14.140625" style="48" customWidth="1"/>
    <col min="20" max="22" width="13.85546875" style="48" customWidth="1"/>
    <col min="23" max="23" width="13.28515625" style="48" customWidth="1"/>
    <col min="24" max="24" width="20.85546875" style="48" customWidth="1"/>
    <col min="25" max="25" width="19.28515625" style="48" customWidth="1"/>
    <col min="26" max="28" width="18.28515625" style="48" customWidth="1"/>
    <col min="29" max="29" width="11.42578125" style="48" customWidth="1"/>
    <col min="30" max="33" width="9.140625" style="48"/>
    <col min="34" max="36" width="13.5703125" style="48" bestFit="1" customWidth="1"/>
    <col min="37" max="37" width="12.28515625" style="48" bestFit="1" customWidth="1"/>
    <col min="38" max="41" width="11" style="48" bestFit="1" customWidth="1"/>
    <col min="42" max="42" width="12.28515625" style="48" bestFit="1" customWidth="1"/>
    <col min="43" max="46" width="9.140625" style="48"/>
    <col min="47" max="47" width="12.28515625" style="48" bestFit="1" customWidth="1"/>
    <col min="48" max="51" width="11" style="48" bestFit="1" customWidth="1"/>
    <col min="52" max="53" width="12.28515625" style="48" bestFit="1" customWidth="1"/>
    <col min="54" max="54" width="11" style="48" bestFit="1" customWidth="1"/>
    <col min="55" max="55" width="12.28515625" style="48" bestFit="1" customWidth="1"/>
    <col min="56" max="16384" width="9.140625" style="48"/>
  </cols>
  <sheetData>
    <row r="1" spans="1:55" s="24" customFormat="1" ht="35.1" customHeight="1">
      <c r="A1" s="1258" t="s">
        <v>392</v>
      </c>
      <c r="B1" s="1258"/>
      <c r="C1" s="1258"/>
      <c r="D1" s="1258"/>
      <c r="E1" s="1258"/>
      <c r="F1" s="1258"/>
      <c r="G1" s="1258"/>
      <c r="H1" s="1258"/>
      <c r="I1" s="1247" t="s">
        <v>397</v>
      </c>
      <c r="J1" s="1247"/>
      <c r="K1" s="1247"/>
      <c r="L1" s="1247"/>
      <c r="M1" s="1247"/>
      <c r="N1" s="1247"/>
      <c r="O1" s="1258" t="s">
        <v>23</v>
      </c>
      <c r="P1" s="1258"/>
      <c r="Q1" s="1258"/>
      <c r="R1" s="1258"/>
      <c r="S1" s="1258"/>
      <c r="T1" s="1258"/>
      <c r="U1" s="1258"/>
      <c r="V1" s="1258"/>
      <c r="W1" s="1258"/>
      <c r="X1" s="1247" t="s">
        <v>398</v>
      </c>
      <c r="Y1" s="1247"/>
      <c r="Z1" s="1247"/>
      <c r="AA1" s="1247"/>
      <c r="AB1" s="1247"/>
    </row>
    <row r="2" spans="1:55" ht="12.95" customHeight="1" thickBot="1">
      <c r="A2" s="48"/>
      <c r="B2" s="26"/>
      <c r="C2" s="26"/>
      <c r="D2" s="27"/>
      <c r="E2" s="51"/>
      <c r="F2" s="51"/>
      <c r="G2" s="51"/>
      <c r="H2" s="51"/>
      <c r="I2" s="51"/>
      <c r="K2" s="51"/>
      <c r="L2" s="51"/>
      <c r="M2" s="51"/>
      <c r="N2" s="28" t="s">
        <v>68</v>
      </c>
      <c r="O2" s="48"/>
      <c r="P2" s="26"/>
      <c r="Q2" s="26"/>
      <c r="R2" s="27"/>
      <c r="S2" s="51"/>
      <c r="T2" s="51"/>
      <c r="U2" s="28"/>
      <c r="V2" s="51"/>
      <c r="W2" s="51"/>
      <c r="X2" s="51"/>
      <c r="Y2" s="51"/>
      <c r="Z2" s="51"/>
      <c r="AA2" s="51"/>
      <c r="AB2" s="28" t="s">
        <v>68</v>
      </c>
    </row>
    <row r="3" spans="1:55" ht="15" customHeight="1">
      <c r="A3" s="1242" t="s">
        <v>62</v>
      </c>
      <c r="B3" s="1242"/>
      <c r="C3" s="1242"/>
      <c r="D3" s="29"/>
      <c r="E3" s="1123" t="s">
        <v>80</v>
      </c>
      <c r="F3" s="1176" t="s">
        <v>373</v>
      </c>
      <c r="G3" s="1177"/>
      <c r="H3" s="1177"/>
      <c r="I3" s="1177"/>
      <c r="J3" s="1177"/>
      <c r="K3" s="1177"/>
      <c r="L3" s="1177"/>
      <c r="M3" s="1177"/>
      <c r="N3" s="1177"/>
      <c r="O3" s="1242" t="s">
        <v>62</v>
      </c>
      <c r="P3" s="1242"/>
      <c r="Q3" s="1242"/>
      <c r="R3" s="29"/>
      <c r="S3" s="1193" t="s">
        <v>374</v>
      </c>
      <c r="T3" s="1292"/>
      <c r="U3" s="1292"/>
      <c r="V3" s="1292"/>
      <c r="W3" s="1292"/>
      <c r="X3" s="1292"/>
      <c r="Y3" s="1293"/>
      <c r="Z3" s="19" t="s">
        <v>375</v>
      </c>
      <c r="AA3" s="19"/>
      <c r="AB3" s="20"/>
    </row>
    <row r="4" spans="1:55" ht="15" customHeight="1">
      <c r="A4" s="1243"/>
      <c r="B4" s="1243"/>
      <c r="C4" s="1243"/>
      <c r="D4" s="30"/>
      <c r="E4" s="1124"/>
      <c r="F4" s="1160" t="s">
        <v>206</v>
      </c>
      <c r="G4" s="1285" t="s">
        <v>376</v>
      </c>
      <c r="H4" s="1286"/>
      <c r="I4" s="1286"/>
      <c r="J4" s="1286"/>
      <c r="K4" s="1286"/>
      <c r="L4" s="1286"/>
      <c r="M4" s="1286"/>
      <c r="N4" s="1287"/>
      <c r="O4" s="1243"/>
      <c r="P4" s="1243"/>
      <c r="Q4" s="1243"/>
      <c r="R4" s="30"/>
      <c r="S4" s="1188" t="s">
        <v>377</v>
      </c>
      <c r="T4" s="1294"/>
      <c r="U4" s="1294"/>
      <c r="V4" s="1294"/>
      <c r="W4" s="1294"/>
      <c r="X4" s="1294"/>
      <c r="Y4" s="1295"/>
      <c r="Z4" s="1160" t="s">
        <v>206</v>
      </c>
      <c r="AA4" s="1160" t="s">
        <v>378</v>
      </c>
      <c r="AB4" s="1163" t="s">
        <v>379</v>
      </c>
    </row>
    <row r="5" spans="1:55" ht="15" customHeight="1">
      <c r="A5" s="1243"/>
      <c r="B5" s="1243"/>
      <c r="C5" s="1243"/>
      <c r="D5" s="30"/>
      <c r="E5" s="1124"/>
      <c r="F5" s="1124"/>
      <c r="G5" s="1160" t="s">
        <v>70</v>
      </c>
      <c r="H5" s="1160" t="s">
        <v>380</v>
      </c>
      <c r="I5" s="1164" t="s">
        <v>381</v>
      </c>
      <c r="J5" s="1160" t="s">
        <v>382</v>
      </c>
      <c r="K5" s="1160" t="s">
        <v>181</v>
      </c>
      <c r="L5" s="1160" t="s">
        <v>383</v>
      </c>
      <c r="M5" s="1160" t="s">
        <v>384</v>
      </c>
      <c r="N5" s="1160" t="s">
        <v>385</v>
      </c>
      <c r="O5" s="1243"/>
      <c r="P5" s="1243"/>
      <c r="Q5" s="1243"/>
      <c r="R5" s="30"/>
      <c r="S5" s="1160" t="s">
        <v>70</v>
      </c>
      <c r="T5" s="1160" t="s">
        <v>170</v>
      </c>
      <c r="U5" s="1160" t="s">
        <v>386</v>
      </c>
      <c r="V5" s="1160" t="s">
        <v>387</v>
      </c>
      <c r="W5" s="1160" t="s">
        <v>388</v>
      </c>
      <c r="X5" s="1164" t="s">
        <v>389</v>
      </c>
      <c r="Y5" s="1160" t="s">
        <v>390</v>
      </c>
      <c r="Z5" s="1288"/>
      <c r="AA5" s="1288"/>
      <c r="AB5" s="1290"/>
    </row>
    <row r="6" spans="1:55" ht="48.75" customHeight="1">
      <c r="A6" s="1244"/>
      <c r="B6" s="1244"/>
      <c r="C6" s="1244"/>
      <c r="D6" s="31"/>
      <c r="E6" s="1125"/>
      <c r="F6" s="1125"/>
      <c r="G6" s="1125"/>
      <c r="H6" s="1125"/>
      <c r="I6" s="1089"/>
      <c r="J6" s="1125"/>
      <c r="K6" s="1125"/>
      <c r="L6" s="1125"/>
      <c r="M6" s="1125"/>
      <c r="N6" s="1125"/>
      <c r="O6" s="1244"/>
      <c r="P6" s="1244"/>
      <c r="Q6" s="1244"/>
      <c r="R6" s="31"/>
      <c r="S6" s="1125"/>
      <c r="T6" s="1125"/>
      <c r="U6" s="1125"/>
      <c r="V6" s="1125"/>
      <c r="W6" s="1125"/>
      <c r="X6" s="1089"/>
      <c r="Y6" s="1125"/>
      <c r="Z6" s="1289"/>
      <c r="AA6" s="1289"/>
      <c r="AB6" s="1291"/>
    </row>
    <row r="7" spans="1:55" s="40" customFormat="1" ht="24.6" hidden="1" customHeight="1">
      <c r="A7" s="1239" t="s">
        <v>214</v>
      </c>
      <c r="B7" s="1239"/>
      <c r="C7" s="1239"/>
      <c r="D7" s="32"/>
      <c r="E7" s="57">
        <v>33164217</v>
      </c>
      <c r="F7" s="58">
        <v>31816173</v>
      </c>
      <c r="G7" s="58"/>
      <c r="H7" s="58">
        <v>18735446</v>
      </c>
      <c r="I7" s="58">
        <v>6632984</v>
      </c>
      <c r="J7" s="58">
        <v>240112</v>
      </c>
      <c r="K7" s="58">
        <v>283593</v>
      </c>
      <c r="L7" s="58">
        <v>46955</v>
      </c>
      <c r="M7" s="58">
        <v>267556</v>
      </c>
      <c r="N7" s="58">
        <v>2209893</v>
      </c>
      <c r="O7" s="1239" t="s">
        <v>214</v>
      </c>
      <c r="P7" s="1239"/>
      <c r="Q7" s="1239"/>
      <c r="R7" s="32"/>
      <c r="S7" s="58"/>
      <c r="T7" s="57">
        <v>1558551</v>
      </c>
      <c r="U7" s="58">
        <v>85271</v>
      </c>
      <c r="V7" s="58">
        <v>97919</v>
      </c>
      <c r="W7" s="58">
        <v>198580</v>
      </c>
      <c r="X7" s="58">
        <v>110347</v>
      </c>
      <c r="Y7" s="58">
        <v>1071222</v>
      </c>
      <c r="Z7" s="58">
        <v>1348044</v>
      </c>
      <c r="AA7" s="58">
        <v>709039</v>
      </c>
      <c r="AB7" s="58">
        <v>639005</v>
      </c>
    </row>
    <row r="8" spans="1:55" s="40" customFormat="1" ht="24.6" hidden="1" customHeight="1">
      <c r="A8" s="1238" t="s">
        <v>391</v>
      </c>
      <c r="B8" s="1238"/>
      <c r="C8" s="1238"/>
      <c r="D8" s="32"/>
      <c r="E8" s="60">
        <v>32569579</v>
      </c>
      <c r="F8" s="59">
        <v>30497935</v>
      </c>
      <c r="G8" s="59"/>
      <c r="H8" s="59">
        <v>16632055</v>
      </c>
      <c r="I8" s="59">
        <v>6210973</v>
      </c>
      <c r="J8" s="59">
        <v>100491</v>
      </c>
      <c r="K8" s="59">
        <v>234783</v>
      </c>
      <c r="L8" s="59">
        <v>48324</v>
      </c>
      <c r="M8" s="59">
        <v>283747</v>
      </c>
      <c r="N8" s="59">
        <v>3743315</v>
      </c>
      <c r="O8" s="1238" t="s">
        <v>215</v>
      </c>
      <c r="P8" s="1238"/>
      <c r="Q8" s="1238"/>
      <c r="R8" s="32"/>
      <c r="S8" s="59"/>
      <c r="T8" s="60">
        <v>1497076</v>
      </c>
      <c r="U8" s="59">
        <v>79351</v>
      </c>
      <c r="V8" s="59">
        <v>95354</v>
      </c>
      <c r="W8" s="59">
        <v>176297</v>
      </c>
      <c r="X8" s="59">
        <v>158591</v>
      </c>
      <c r="Y8" s="59">
        <v>919943</v>
      </c>
      <c r="Z8" s="59">
        <v>2071644</v>
      </c>
      <c r="AA8" s="59">
        <v>1060079</v>
      </c>
      <c r="AB8" s="59">
        <v>1011565</v>
      </c>
    </row>
    <row r="9" spans="1:55" s="40" customFormat="1" ht="24.6" hidden="1" customHeight="1">
      <c r="A9" s="1238" t="s">
        <v>347</v>
      </c>
      <c r="B9" s="1238"/>
      <c r="C9" s="1238"/>
      <c r="D9" s="32"/>
      <c r="E9" s="60">
        <v>29201524.025547665</v>
      </c>
      <c r="F9" s="59">
        <v>28297136.69193577</v>
      </c>
      <c r="G9" s="59"/>
      <c r="H9" s="59">
        <v>18772155.554229092</v>
      </c>
      <c r="I9" s="59">
        <v>4216461.2054557195</v>
      </c>
      <c r="J9" s="59">
        <v>119841.52092162597</v>
      </c>
      <c r="K9" s="59">
        <v>163522.35420521698</v>
      </c>
      <c r="L9" s="59">
        <v>45199.988061839656</v>
      </c>
      <c r="M9" s="59">
        <v>184681.12934996604</v>
      </c>
      <c r="N9" s="59">
        <v>1494556.8554885692</v>
      </c>
      <c r="O9" s="1238" t="s">
        <v>347</v>
      </c>
      <c r="P9" s="1238"/>
      <c r="Q9" s="1238"/>
      <c r="R9" s="32"/>
      <c r="S9" s="59"/>
      <c r="T9" s="60">
        <v>1167945.47018445</v>
      </c>
      <c r="U9" s="59">
        <v>88504.864800334268</v>
      </c>
      <c r="V9" s="59">
        <v>85530.925804332641</v>
      </c>
      <c r="W9" s="59">
        <v>118027.9376828027</v>
      </c>
      <c r="X9" s="59">
        <v>83527.965140571832</v>
      </c>
      <c r="Y9" s="59">
        <v>1504531.7853518773</v>
      </c>
      <c r="Z9" s="59">
        <v>904387.33361189044</v>
      </c>
      <c r="AA9" s="59">
        <v>567391.69104041066</v>
      </c>
      <c r="AB9" s="59">
        <v>336995.64257147972</v>
      </c>
    </row>
    <row r="10" spans="1:55" s="40" customFormat="1" ht="19.5" hidden="1" customHeight="1">
      <c r="A10" s="1238" t="s">
        <v>348</v>
      </c>
      <c r="B10" s="1238"/>
      <c r="C10" s="1238"/>
      <c r="D10" s="32"/>
      <c r="E10" s="60">
        <v>25087212.535658658</v>
      </c>
      <c r="F10" s="59">
        <v>23737494.640367161</v>
      </c>
      <c r="G10" s="59"/>
      <c r="H10" s="59">
        <v>12882690.680809325</v>
      </c>
      <c r="I10" s="59">
        <v>4067613.3498103791</v>
      </c>
      <c r="J10" s="59">
        <v>230862.17764400443</v>
      </c>
      <c r="K10" s="59">
        <v>190551.19871767145</v>
      </c>
      <c r="L10" s="59">
        <v>49495.545086136648</v>
      </c>
      <c r="M10" s="59">
        <v>269317.19912553782</v>
      </c>
      <c r="N10" s="59">
        <v>3464463.2458956982</v>
      </c>
      <c r="O10" s="1238" t="s">
        <v>348</v>
      </c>
      <c r="P10" s="1238"/>
      <c r="Q10" s="1238"/>
      <c r="R10" s="32"/>
      <c r="S10" s="59"/>
      <c r="T10" s="60">
        <v>1399251.3642824898</v>
      </c>
      <c r="U10" s="59">
        <v>61182.034253389764</v>
      </c>
      <c r="V10" s="59">
        <v>81608.328833412612</v>
      </c>
      <c r="W10" s="59">
        <v>157574.9738807042</v>
      </c>
      <c r="X10" s="59">
        <v>206322.99131916655</v>
      </c>
      <c r="Y10" s="59">
        <v>676561.55070922768</v>
      </c>
      <c r="Z10" s="59">
        <f>AA10+AB10</f>
        <v>1344076.1577283787</v>
      </c>
      <c r="AA10" s="59">
        <v>516386.71295122779</v>
      </c>
      <c r="AB10" s="59">
        <v>827689.44477715099</v>
      </c>
    </row>
    <row r="11" spans="1:55" s="40" customFormat="1" ht="19.5" hidden="1" customHeight="1">
      <c r="A11" s="1238" t="s">
        <v>349</v>
      </c>
      <c r="B11" s="1238"/>
      <c r="C11" s="1238"/>
      <c r="D11" s="32"/>
      <c r="E11" s="60">
        <v>28831743.493352219</v>
      </c>
      <c r="F11" s="59">
        <v>27623095.609976135</v>
      </c>
      <c r="G11" s="59"/>
      <c r="H11" s="59">
        <v>15872061.056433925</v>
      </c>
      <c r="I11" s="59">
        <v>4679300.595802715</v>
      </c>
      <c r="J11" s="59">
        <v>134082.74837730234</v>
      </c>
      <c r="K11" s="59">
        <v>250388.18022977101</v>
      </c>
      <c r="L11" s="59">
        <v>60296.178449042956</v>
      </c>
      <c r="M11" s="59">
        <v>253695.57969457618</v>
      </c>
      <c r="N11" s="59">
        <v>3786891.3702023816</v>
      </c>
      <c r="O11" s="1238" t="s">
        <v>349</v>
      </c>
      <c r="P11" s="1238"/>
      <c r="Q11" s="1238"/>
      <c r="R11" s="32"/>
      <c r="S11" s="59"/>
      <c r="T11" s="60">
        <v>1415643.9064882374</v>
      </c>
      <c r="U11" s="59">
        <v>64698.294354612597</v>
      </c>
      <c r="V11" s="59">
        <v>85620.210751060702</v>
      </c>
      <c r="W11" s="59">
        <v>153108.98892748181</v>
      </c>
      <c r="X11" s="59">
        <v>129173.76020868019</v>
      </c>
      <c r="Y11" s="59">
        <v>738134.74005633092</v>
      </c>
      <c r="Z11" s="59">
        <v>1208647.8833760421</v>
      </c>
      <c r="AA11" s="59">
        <v>459899.36144985352</v>
      </c>
      <c r="AB11" s="59">
        <v>748748.52192618744</v>
      </c>
    </row>
    <row r="12" spans="1:55" s="23" customFormat="1" ht="15" hidden="1" customHeight="1">
      <c r="A12" s="1196" t="s">
        <v>341</v>
      </c>
      <c r="B12" s="1196"/>
      <c r="C12" s="1196"/>
      <c r="D12" s="22"/>
      <c r="E12" s="50">
        <v>38156267.566526264</v>
      </c>
      <c r="F12" s="50">
        <v>36992274.407296374</v>
      </c>
      <c r="G12" s="50">
        <f t="shared" ref="G12:G20" si="0">SUM(H12:N12)</f>
        <v>33793534.0702032</v>
      </c>
      <c r="H12" s="50">
        <v>21851352.915336061</v>
      </c>
      <c r="I12" s="50">
        <v>6340630.3084233301</v>
      </c>
      <c r="J12" s="50">
        <v>297616.24920692848</v>
      </c>
      <c r="K12" s="50">
        <v>305068.77746287436</v>
      </c>
      <c r="L12" s="50">
        <v>60374.470641156062</v>
      </c>
      <c r="M12" s="50">
        <v>335132.7925878641</v>
      </c>
      <c r="N12" s="50">
        <v>4603358.5565449912</v>
      </c>
      <c r="O12" s="1196" t="s">
        <v>341</v>
      </c>
      <c r="P12" s="1196"/>
      <c r="Q12" s="1196"/>
      <c r="R12" s="22"/>
      <c r="S12" s="50">
        <f t="shared" ref="S12:S20" si="1">SUM(T12:Y12)</f>
        <v>3198740.3370931558</v>
      </c>
      <c r="T12" s="50">
        <v>1699366.0599113428</v>
      </c>
      <c r="U12" s="50">
        <v>75157.552211297429</v>
      </c>
      <c r="V12" s="50">
        <v>95789.529005912424</v>
      </c>
      <c r="W12" s="50">
        <v>143612.43606145002</v>
      </c>
      <c r="X12" s="50">
        <v>106911.49805856984</v>
      </c>
      <c r="Y12" s="50">
        <v>1077903.2618445836</v>
      </c>
      <c r="Z12" s="50">
        <v>1163993.159229842</v>
      </c>
      <c r="AA12" s="50">
        <v>449973.81647946709</v>
      </c>
      <c r="AB12" s="50">
        <v>714019.34275037365</v>
      </c>
    </row>
    <row r="13" spans="1:55" s="40" customFormat="1" ht="19.5" hidden="1" customHeight="1">
      <c r="A13" s="1238" t="s">
        <v>225</v>
      </c>
      <c r="B13" s="1238"/>
      <c r="C13" s="1238"/>
      <c r="D13" s="32"/>
      <c r="E13" s="50">
        <v>41772861.846913978</v>
      </c>
      <c r="F13" s="50">
        <v>40426985.007039823</v>
      </c>
      <c r="G13" s="50">
        <f t="shared" si="0"/>
        <v>37002088.06108851</v>
      </c>
      <c r="H13" s="50">
        <v>24005055.943400685</v>
      </c>
      <c r="I13" s="50">
        <v>6154905.2945849318</v>
      </c>
      <c r="J13" s="50">
        <v>361809.52729559422</v>
      </c>
      <c r="K13" s="50">
        <v>352598.90561494918</v>
      </c>
      <c r="L13" s="50">
        <v>87422.202595249677</v>
      </c>
      <c r="M13" s="50">
        <v>366049.22572332196</v>
      </c>
      <c r="N13" s="50">
        <v>5674246.9618737763</v>
      </c>
      <c r="O13" s="1238" t="s">
        <v>225</v>
      </c>
      <c r="P13" s="1238"/>
      <c r="Q13" s="1238"/>
      <c r="R13" s="32"/>
      <c r="S13" s="50">
        <f t="shared" si="1"/>
        <v>3424896.94595135</v>
      </c>
      <c r="T13" s="50">
        <v>1808196.2163160311</v>
      </c>
      <c r="U13" s="50">
        <v>103150.78088428869</v>
      </c>
      <c r="V13" s="50">
        <v>99743.424295973207</v>
      </c>
      <c r="W13" s="50">
        <v>159151.46510906439</v>
      </c>
      <c r="X13" s="50">
        <v>113983.73259329573</v>
      </c>
      <c r="Y13" s="50">
        <v>1140671.3267526969</v>
      </c>
      <c r="Z13" s="50">
        <v>1345876.8398741367</v>
      </c>
      <c r="AA13" s="50">
        <v>433538.30233138299</v>
      </c>
      <c r="AB13" s="50">
        <v>912338.53754275339</v>
      </c>
    </row>
    <row r="14" spans="1:55" s="40" customFormat="1" ht="13.7" hidden="1" customHeight="1">
      <c r="A14" s="1196" t="s">
        <v>342</v>
      </c>
      <c r="B14" s="1196"/>
      <c r="C14" s="1196"/>
      <c r="D14" s="32"/>
      <c r="E14" s="50">
        <f>AH14/12.737</f>
        <v>42144515.372293949</v>
      </c>
      <c r="F14" s="50">
        <f>AI14/12.737</f>
        <v>40962131.687900163</v>
      </c>
      <c r="G14" s="50">
        <f t="shared" si="0"/>
        <v>37380526.309127763</v>
      </c>
      <c r="H14" s="50">
        <f t="shared" ref="H14:N14" si="2">AJ14/12.737</f>
        <v>24484406.996289901</v>
      </c>
      <c r="I14" s="50">
        <f t="shared" si="2"/>
        <v>6067686.8272438096</v>
      </c>
      <c r="J14" s="50">
        <f t="shared" si="2"/>
        <v>342940.72577496857</v>
      </c>
      <c r="K14" s="50">
        <f t="shared" si="2"/>
        <v>350158.01139242103</v>
      </c>
      <c r="L14" s="50">
        <f t="shared" si="2"/>
        <v>84428.698700957393</v>
      </c>
      <c r="M14" s="50">
        <f t="shared" si="2"/>
        <v>348477.99309986003</v>
      </c>
      <c r="N14" s="50">
        <f t="shared" si="2"/>
        <v>5702427.0566258458</v>
      </c>
      <c r="O14" s="1196" t="s">
        <v>342</v>
      </c>
      <c r="P14" s="1196"/>
      <c r="Q14" s="1196"/>
      <c r="R14" s="32"/>
      <c r="S14" s="50">
        <f t="shared" si="1"/>
        <v>3581605.3787723361</v>
      </c>
      <c r="T14" s="50">
        <f t="shared" ref="T14:AB14" si="3">AU14/12.737</f>
        <v>1861637.6520249746</v>
      </c>
      <c r="U14" s="50">
        <f t="shared" si="3"/>
        <v>107514.83306439634</v>
      </c>
      <c r="V14" s="50">
        <f t="shared" si="3"/>
        <v>106302.799081467</v>
      </c>
      <c r="W14" s="50">
        <f t="shared" si="3"/>
        <v>163918.60742565122</v>
      </c>
      <c r="X14" s="50">
        <f t="shared" si="3"/>
        <v>97849.1085441459</v>
      </c>
      <c r="Y14" s="50">
        <f t="shared" si="3"/>
        <v>1244382.3786317015</v>
      </c>
      <c r="Z14" s="50">
        <f t="shared" si="3"/>
        <v>1182383.6843938048</v>
      </c>
      <c r="AA14" s="50">
        <f t="shared" si="3"/>
        <v>325730.3815733692</v>
      </c>
      <c r="AB14" s="50">
        <f t="shared" si="3"/>
        <v>856653.30282043549</v>
      </c>
      <c r="AD14" s="1080" t="s">
        <v>291</v>
      </c>
      <c r="AE14" s="1080"/>
      <c r="AF14" s="1080"/>
      <c r="AG14" s="18"/>
      <c r="AH14" s="50">
        <v>536794692.29690802</v>
      </c>
      <c r="AI14" s="50">
        <v>521734671.30878443</v>
      </c>
      <c r="AJ14" s="50">
        <v>311857891.91174448</v>
      </c>
      <c r="AK14" s="50">
        <v>77284127.118604407</v>
      </c>
      <c r="AL14" s="50">
        <v>4368036.0241957745</v>
      </c>
      <c r="AM14" s="50">
        <v>4459962.5911052665</v>
      </c>
      <c r="AN14" s="50">
        <v>1075368.3353540944</v>
      </c>
      <c r="AO14" s="50">
        <v>4438564.1981129171</v>
      </c>
      <c r="AP14" s="50">
        <v>72631813.420243397</v>
      </c>
      <c r="AQ14" s="1080" t="s">
        <v>291</v>
      </c>
      <c r="AR14" s="1080"/>
      <c r="AS14" s="1080"/>
      <c r="AT14" s="18"/>
      <c r="AU14" s="50">
        <v>23711678.7738421</v>
      </c>
      <c r="AV14" s="50">
        <v>1369416.4287412162</v>
      </c>
      <c r="AW14" s="50">
        <v>1353978.7519006452</v>
      </c>
      <c r="AX14" s="50">
        <v>2087831.3027805197</v>
      </c>
      <c r="AY14" s="50">
        <v>1246304.0955267863</v>
      </c>
      <c r="AZ14" s="50">
        <v>15849698.356631983</v>
      </c>
      <c r="BA14" s="50">
        <v>15060020.98812389</v>
      </c>
      <c r="BB14" s="50">
        <v>4148827.8701000037</v>
      </c>
      <c r="BC14" s="50">
        <v>10911193.118023887</v>
      </c>
    </row>
    <row r="15" spans="1:55" s="40" customFormat="1" ht="13.7" hidden="1" customHeight="1">
      <c r="A15" s="1238" t="s">
        <v>343</v>
      </c>
      <c r="B15" s="1238"/>
      <c r="C15" s="1238"/>
      <c r="D15" s="32"/>
      <c r="E15" s="50">
        <v>41212179.990529262</v>
      </c>
      <c r="F15" s="50">
        <v>40310550.64431195</v>
      </c>
      <c r="G15" s="50">
        <f t="shared" si="0"/>
        <v>36647606.385123342</v>
      </c>
      <c r="H15" s="50">
        <v>24497213.916754019</v>
      </c>
      <c r="I15" s="50">
        <v>4980640.586688824</v>
      </c>
      <c r="J15" s="50">
        <v>327158.18345007277</v>
      </c>
      <c r="K15" s="50">
        <v>348765.98541615397</v>
      </c>
      <c r="L15" s="50">
        <v>94584.853173746102</v>
      </c>
      <c r="M15" s="50">
        <v>302287.58616481471</v>
      </c>
      <c r="N15" s="50">
        <v>6096955.2734757094</v>
      </c>
      <c r="O15" s="1238" t="s">
        <v>343</v>
      </c>
      <c r="P15" s="1238"/>
      <c r="Q15" s="1238"/>
      <c r="R15" s="32"/>
      <c r="S15" s="50">
        <f t="shared" si="1"/>
        <v>3662944.2591885841</v>
      </c>
      <c r="T15" s="50">
        <v>1841929.5475643608</v>
      </c>
      <c r="U15" s="50">
        <v>129832.38265855687</v>
      </c>
      <c r="V15" s="50">
        <v>109694.25423688427</v>
      </c>
      <c r="W15" s="50">
        <v>168066.91310654199</v>
      </c>
      <c r="X15" s="50">
        <v>61911.98426872195</v>
      </c>
      <c r="Y15" s="50">
        <v>1351509.1773535179</v>
      </c>
      <c r="Z15" s="50">
        <v>901629.3462173657</v>
      </c>
      <c r="AA15" s="50">
        <v>408653.58576893999</v>
      </c>
      <c r="AB15" s="50">
        <v>492975.76044842595</v>
      </c>
    </row>
    <row r="16" spans="1:55" s="40" customFormat="1" ht="13.7" hidden="1" customHeight="1">
      <c r="A16" s="1238" t="s">
        <v>344</v>
      </c>
      <c r="B16" s="1238"/>
      <c r="C16" s="1238"/>
      <c r="D16" s="32"/>
      <c r="E16" s="60">
        <v>41831884.227947295</v>
      </c>
      <c r="F16" s="59">
        <v>40639292.013985299</v>
      </c>
      <c r="G16" s="50">
        <v>37144025.03356915</v>
      </c>
      <c r="H16" s="59">
        <v>25220554.404049248</v>
      </c>
      <c r="I16" s="59">
        <v>4528842.5505770566</v>
      </c>
      <c r="J16" s="59">
        <v>528069.32979502797</v>
      </c>
      <c r="K16" s="59">
        <v>306626.31201307115</v>
      </c>
      <c r="L16" s="59">
        <v>72384.646764055607</v>
      </c>
      <c r="M16" s="59">
        <v>264556.71945534582</v>
      </c>
      <c r="N16" s="59">
        <v>6222991.070915347</v>
      </c>
      <c r="O16" s="1238" t="s">
        <v>344</v>
      </c>
      <c r="P16" s="1238"/>
      <c r="Q16" s="1238"/>
      <c r="R16" s="32"/>
      <c r="S16" s="50">
        <v>3495266.9804162392</v>
      </c>
      <c r="T16" s="50">
        <v>1677890.5310544758</v>
      </c>
      <c r="U16" s="59">
        <v>129480.98877031762</v>
      </c>
      <c r="V16" s="59">
        <v>87704.423459701793</v>
      </c>
      <c r="W16" s="59">
        <v>152052.8716760223</v>
      </c>
      <c r="X16" s="59">
        <v>120250.72469266465</v>
      </c>
      <c r="Y16" s="59">
        <v>1327887.4407630572</v>
      </c>
      <c r="Z16" s="59">
        <v>1192592.2139619431</v>
      </c>
      <c r="AA16" s="59">
        <v>432079.00909810874</v>
      </c>
      <c r="AB16" s="59">
        <v>760513.20486383454</v>
      </c>
    </row>
    <row r="17" spans="1:56" s="40" customFormat="1" ht="13.7" customHeight="1">
      <c r="A17" s="1238" t="s">
        <v>224</v>
      </c>
      <c r="B17" s="1238"/>
      <c r="C17" s="1238"/>
      <c r="D17" s="32"/>
      <c r="E17" s="60">
        <v>36376242.909838632</v>
      </c>
      <c r="F17" s="59">
        <v>35773239.451012492</v>
      </c>
      <c r="G17" s="50">
        <v>32405128.740367115</v>
      </c>
      <c r="H17" s="59">
        <v>21903726.373412509</v>
      </c>
      <c r="I17" s="59">
        <v>4592732.9363400592</v>
      </c>
      <c r="J17" s="59">
        <v>504252.56089278572</v>
      </c>
      <c r="K17" s="59">
        <v>391515.31883233914</v>
      </c>
      <c r="L17" s="59">
        <v>80222.394129865468</v>
      </c>
      <c r="M17" s="59">
        <v>238160.53161438598</v>
      </c>
      <c r="N17" s="59">
        <v>4694518.6251451718</v>
      </c>
      <c r="O17" s="1238" t="s">
        <v>224</v>
      </c>
      <c r="P17" s="1238"/>
      <c r="Q17" s="1238"/>
      <c r="R17" s="32"/>
      <c r="S17" s="50">
        <v>3368110.7106453422</v>
      </c>
      <c r="T17" s="59">
        <v>1651852.8242656188</v>
      </c>
      <c r="U17" s="59">
        <v>122243.58837775457</v>
      </c>
      <c r="V17" s="59">
        <v>73718.152909615339</v>
      </c>
      <c r="W17" s="59">
        <v>150867.21065604856</v>
      </c>
      <c r="X17" s="59">
        <v>90016.913380785554</v>
      </c>
      <c r="Y17" s="59">
        <v>1279412.0210555189</v>
      </c>
      <c r="Z17" s="59">
        <v>603003.45882616553</v>
      </c>
      <c r="AA17" s="59">
        <v>223775.2757519914</v>
      </c>
      <c r="AB17" s="59">
        <v>379228.18307417422</v>
      </c>
    </row>
    <row r="18" spans="1:56" s="40" customFormat="1" ht="13.7" customHeight="1">
      <c r="A18" s="1238" t="s">
        <v>367</v>
      </c>
      <c r="B18" s="1238"/>
      <c r="C18" s="1238"/>
      <c r="D18" s="32"/>
      <c r="E18" s="59">
        <v>39825269.154273987</v>
      </c>
      <c r="F18" s="59">
        <v>39302350.765051894</v>
      </c>
      <c r="G18" s="50">
        <v>35703291.399792425</v>
      </c>
      <c r="H18" s="59">
        <v>23849142.040740199</v>
      </c>
      <c r="I18" s="59">
        <v>4910236.6076854467</v>
      </c>
      <c r="J18" s="59">
        <v>180815.64004306</v>
      </c>
      <c r="K18" s="59">
        <v>368448.10162745713</v>
      </c>
      <c r="L18" s="59">
        <v>75843.604297378755</v>
      </c>
      <c r="M18" s="59">
        <v>247212.02716947452</v>
      </c>
      <c r="N18" s="59">
        <v>6071593.3782294095</v>
      </c>
      <c r="O18" s="1238" t="s">
        <v>367</v>
      </c>
      <c r="P18" s="1238"/>
      <c r="Q18" s="1238"/>
      <c r="R18" s="32"/>
      <c r="S18" s="50">
        <f t="shared" si="1"/>
        <v>3599059.3652594662</v>
      </c>
      <c r="T18" s="59">
        <v>1787993.5256072467</v>
      </c>
      <c r="U18" s="59">
        <v>131020.05278732502</v>
      </c>
      <c r="V18" s="59">
        <v>84963.343937671219</v>
      </c>
      <c r="W18" s="59">
        <v>145940.21893951864</v>
      </c>
      <c r="X18" s="59">
        <v>79618.723042604106</v>
      </c>
      <c r="Y18" s="59">
        <v>1369523.5009451006</v>
      </c>
      <c r="Z18" s="59">
        <v>522918.38922212541</v>
      </c>
      <c r="AA18" s="59">
        <v>203114.99980638304</v>
      </c>
      <c r="AB18" s="59">
        <v>319803.38941574126</v>
      </c>
    </row>
    <row r="19" spans="1:56" s="40" customFormat="1" ht="13.7" customHeight="1">
      <c r="A19" s="1238" t="s">
        <v>525</v>
      </c>
      <c r="B19" s="1238"/>
      <c r="C19" s="1238"/>
      <c r="D19" s="32"/>
      <c r="E19" s="59"/>
      <c r="F19" s="59"/>
      <c r="G19" s="50"/>
      <c r="H19" s="59"/>
      <c r="I19" s="59"/>
      <c r="J19" s="59"/>
      <c r="K19" s="59"/>
      <c r="L19" s="59"/>
      <c r="M19" s="59"/>
      <c r="N19" s="59"/>
      <c r="O19" s="1238" t="s">
        <v>525</v>
      </c>
      <c r="P19" s="1238"/>
      <c r="Q19" s="1238"/>
      <c r="R19" s="32"/>
      <c r="S19" s="50"/>
      <c r="T19" s="59"/>
      <c r="U19" s="59"/>
      <c r="V19" s="59"/>
      <c r="W19" s="59"/>
      <c r="X19" s="59"/>
      <c r="Y19" s="59"/>
      <c r="Z19" s="59"/>
      <c r="AA19" s="59"/>
      <c r="AB19" s="59"/>
    </row>
    <row r="20" spans="1:56" s="40" customFormat="1" ht="13.7" customHeight="1">
      <c r="A20" s="1238" t="s">
        <v>436</v>
      </c>
      <c r="B20" s="1238"/>
      <c r="C20" s="1238"/>
      <c r="D20" s="32"/>
      <c r="E20" s="59">
        <v>36731732.632571705</v>
      </c>
      <c r="F20" s="59">
        <v>36133653.330477342</v>
      </c>
      <c r="G20" s="50">
        <f t="shared" si="0"/>
        <v>32605248.827396534</v>
      </c>
      <c r="H20" s="59">
        <v>21960927.876533676</v>
      </c>
      <c r="I20" s="59">
        <v>4615090.5989810536</v>
      </c>
      <c r="J20" s="59">
        <v>84306.807110393187</v>
      </c>
      <c r="K20" s="59">
        <v>349486.40811882348</v>
      </c>
      <c r="L20" s="59">
        <v>91020.618003673531</v>
      </c>
      <c r="M20" s="59">
        <v>314258.31826975686</v>
      </c>
      <c r="N20" s="59">
        <v>5190158.200379163</v>
      </c>
      <c r="O20" s="1238" t="s">
        <v>436</v>
      </c>
      <c r="P20" s="1238"/>
      <c r="Q20" s="1238"/>
      <c r="R20" s="32"/>
      <c r="S20" s="50">
        <f t="shared" si="1"/>
        <v>3528404.5030808067</v>
      </c>
      <c r="T20" s="59">
        <v>1646975.8923058347</v>
      </c>
      <c r="U20" s="59">
        <v>148865.34751934194</v>
      </c>
      <c r="V20" s="59">
        <v>75715.514360933899</v>
      </c>
      <c r="W20" s="59">
        <v>143112.05214372612</v>
      </c>
      <c r="X20" s="59">
        <v>78549.784450018138</v>
      </c>
      <c r="Y20" s="59">
        <v>1435185.912300952</v>
      </c>
      <c r="Z20" s="59">
        <v>598079.30209440691</v>
      </c>
      <c r="AA20" s="59">
        <v>235067.15917045888</v>
      </c>
      <c r="AB20" s="59">
        <v>363012.14292394748</v>
      </c>
    </row>
    <row r="21" spans="1:56" s="40" customFormat="1" ht="13.7" customHeight="1">
      <c r="A21" s="1238" t="s">
        <v>526</v>
      </c>
      <c r="B21" s="1238"/>
      <c r="C21" s="1238"/>
      <c r="D21" s="32"/>
      <c r="E21" s="59"/>
      <c r="F21" s="59"/>
      <c r="G21" s="50"/>
      <c r="H21" s="59"/>
      <c r="I21" s="59"/>
      <c r="J21" s="59"/>
      <c r="K21" s="59"/>
      <c r="L21" s="59"/>
      <c r="M21" s="59"/>
      <c r="N21" s="59"/>
      <c r="O21" s="1238" t="s">
        <v>526</v>
      </c>
      <c r="P21" s="1238"/>
      <c r="Q21" s="1238"/>
      <c r="R21" s="32"/>
      <c r="S21" s="50"/>
      <c r="T21" s="59"/>
      <c r="U21" s="59"/>
      <c r="V21" s="59"/>
      <c r="W21" s="59"/>
      <c r="X21" s="59"/>
      <c r="Y21" s="59"/>
      <c r="Z21" s="59"/>
      <c r="AA21" s="59"/>
      <c r="AB21" s="59"/>
    </row>
    <row r="22" spans="1:56" s="41" customFormat="1" ht="13.7" customHeight="1">
      <c r="A22" s="1045" t="s">
        <v>302</v>
      </c>
      <c r="B22" s="1045"/>
      <c r="C22" s="1045"/>
      <c r="D22" s="2"/>
      <c r="E22" s="60"/>
      <c r="F22" s="59"/>
      <c r="G22" s="59"/>
      <c r="H22" s="59"/>
      <c r="I22" s="59"/>
      <c r="J22" s="33"/>
      <c r="O22" s="1045" t="s">
        <v>302</v>
      </c>
      <c r="P22" s="1045"/>
      <c r="Q22" s="1045"/>
      <c r="R22" s="52"/>
    </row>
    <row r="23" spans="1:56" s="43" customFormat="1" ht="13.7" customHeight="1">
      <c r="A23" s="4"/>
      <c r="B23" s="42" t="s">
        <v>303</v>
      </c>
      <c r="C23" s="4"/>
      <c r="D23" s="46"/>
      <c r="E23" s="64"/>
      <c r="F23" s="65"/>
      <c r="G23" s="66"/>
      <c r="H23" s="66"/>
      <c r="I23" s="66"/>
      <c r="J23" s="56"/>
      <c r="K23" s="66"/>
      <c r="L23" s="66"/>
      <c r="M23" s="66"/>
      <c r="N23" s="66"/>
      <c r="O23" s="4"/>
      <c r="P23" s="42" t="s">
        <v>303</v>
      </c>
      <c r="Q23" s="4"/>
      <c r="R23" s="53"/>
      <c r="S23" s="67">
        <f t="shared" ref="S23:S28" si="4">SUM(T23:Y23)</f>
        <v>0</v>
      </c>
      <c r="T23" s="61"/>
      <c r="U23" s="61"/>
      <c r="V23" s="61"/>
      <c r="W23" s="61"/>
      <c r="X23" s="61"/>
      <c r="Y23" s="61"/>
      <c r="Z23" s="61"/>
      <c r="AA23" s="61"/>
      <c r="AB23" s="61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</row>
    <row r="24" spans="1:56" s="43" customFormat="1" ht="13.7" customHeight="1">
      <c r="A24" s="4"/>
      <c r="B24" s="42" t="s">
        <v>304</v>
      </c>
      <c r="C24" s="4"/>
      <c r="D24" s="46"/>
      <c r="E24" s="64"/>
      <c r="F24" s="65"/>
      <c r="G24" s="66"/>
      <c r="H24" s="65"/>
      <c r="I24" s="66"/>
      <c r="J24" s="56"/>
      <c r="K24" s="66"/>
      <c r="L24" s="66"/>
      <c r="M24" s="66"/>
      <c r="N24" s="66"/>
      <c r="O24" s="4"/>
      <c r="P24" s="42" t="s">
        <v>304</v>
      </c>
      <c r="Q24" s="4"/>
      <c r="R24" s="53"/>
      <c r="S24" s="67">
        <f t="shared" si="4"/>
        <v>0</v>
      </c>
      <c r="T24" s="61"/>
      <c r="U24" s="61"/>
      <c r="V24" s="61"/>
      <c r="W24" s="61"/>
      <c r="X24" s="61"/>
      <c r="Y24" s="61"/>
      <c r="Z24" s="61"/>
      <c r="AA24" s="61"/>
      <c r="AB24" s="61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</row>
    <row r="25" spans="1:56" s="43" customFormat="1" ht="13.7" customHeight="1">
      <c r="A25" s="4"/>
      <c r="B25" s="42" t="s">
        <v>305</v>
      </c>
      <c r="C25" s="4"/>
      <c r="D25" s="46"/>
      <c r="E25" s="64"/>
      <c r="F25" s="65"/>
      <c r="G25" s="66"/>
      <c r="H25" s="65"/>
      <c r="I25" s="66"/>
      <c r="J25" s="56"/>
      <c r="K25" s="66"/>
      <c r="L25" s="66"/>
      <c r="M25" s="66"/>
      <c r="N25" s="66"/>
      <c r="O25" s="4"/>
      <c r="P25" s="42" t="s">
        <v>305</v>
      </c>
      <c r="Q25" s="4"/>
      <c r="R25" s="53"/>
      <c r="S25" s="67">
        <f t="shared" si="4"/>
        <v>0</v>
      </c>
      <c r="T25" s="61"/>
      <c r="U25" s="61"/>
      <c r="V25" s="61"/>
      <c r="W25" s="61"/>
      <c r="X25" s="61"/>
      <c r="Y25" s="61"/>
      <c r="Z25" s="61"/>
      <c r="AA25" s="61"/>
      <c r="AB25" s="61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</row>
    <row r="26" spans="1:56" s="43" customFormat="1" ht="13.7" customHeight="1">
      <c r="A26" s="4"/>
      <c r="B26" s="42" t="s">
        <v>306</v>
      </c>
      <c r="C26" s="4"/>
      <c r="D26" s="46"/>
      <c r="E26" s="64"/>
      <c r="F26" s="65"/>
      <c r="G26" s="66"/>
      <c r="H26" s="65"/>
      <c r="I26" s="66"/>
      <c r="J26" s="66"/>
      <c r="K26" s="66"/>
      <c r="L26" s="66"/>
      <c r="M26" s="66"/>
      <c r="N26" s="66"/>
      <c r="O26" s="4"/>
      <c r="P26" s="42" t="s">
        <v>306</v>
      </c>
      <c r="Q26" s="4"/>
      <c r="R26" s="53"/>
      <c r="S26" s="67">
        <f t="shared" si="4"/>
        <v>0</v>
      </c>
      <c r="T26" s="61"/>
      <c r="U26" s="61"/>
      <c r="V26" s="61"/>
      <c r="W26" s="61"/>
      <c r="X26" s="61"/>
      <c r="Y26" s="61"/>
      <c r="Z26" s="61"/>
      <c r="AA26" s="61"/>
      <c r="AB26" s="61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</row>
    <row r="27" spans="1:56" s="43" customFormat="1" ht="13.7" customHeight="1">
      <c r="A27" s="4"/>
      <c r="B27" s="42" t="s">
        <v>307</v>
      </c>
      <c r="C27" s="4"/>
      <c r="D27" s="46"/>
      <c r="E27" s="64"/>
      <c r="F27" s="65"/>
      <c r="G27" s="66"/>
      <c r="H27" s="65"/>
      <c r="I27" s="66"/>
      <c r="J27" s="66"/>
      <c r="K27" s="66"/>
      <c r="L27" s="66"/>
      <c r="M27" s="66"/>
      <c r="N27" s="66"/>
      <c r="O27" s="4"/>
      <c r="P27" s="42" t="s">
        <v>307</v>
      </c>
      <c r="Q27" s="4"/>
      <c r="R27" s="53"/>
      <c r="S27" s="67">
        <f t="shared" si="4"/>
        <v>0</v>
      </c>
      <c r="T27" s="61"/>
      <c r="U27" s="61"/>
      <c r="V27" s="61"/>
      <c r="W27" s="61"/>
      <c r="X27" s="61"/>
      <c r="Y27" s="61"/>
      <c r="Z27" s="61"/>
      <c r="AA27" s="61"/>
      <c r="AB27" s="61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</row>
    <row r="28" spans="1:56" s="43" customFormat="1" ht="13.7" customHeight="1">
      <c r="A28" s="4"/>
      <c r="B28" s="42" t="s">
        <v>308</v>
      </c>
      <c r="C28" s="4"/>
      <c r="D28" s="46"/>
      <c r="E28" s="64"/>
      <c r="F28" s="65"/>
      <c r="G28" s="66"/>
      <c r="H28" s="65"/>
      <c r="I28" s="66"/>
      <c r="J28" s="66"/>
      <c r="K28" s="66"/>
      <c r="L28" s="66"/>
      <c r="M28" s="66"/>
      <c r="N28" s="66"/>
      <c r="O28" s="4"/>
      <c r="P28" s="42" t="s">
        <v>308</v>
      </c>
      <c r="Q28" s="4"/>
      <c r="R28" s="53"/>
      <c r="S28" s="67">
        <f t="shared" si="4"/>
        <v>0</v>
      </c>
      <c r="T28" s="61"/>
      <c r="U28" s="61"/>
      <c r="V28" s="61"/>
      <c r="W28" s="61"/>
      <c r="X28" s="61"/>
      <c r="Y28" s="61"/>
      <c r="Z28" s="61"/>
      <c r="AA28" s="61"/>
      <c r="AB28" s="61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</row>
    <row r="29" spans="1:56" s="43" customFormat="1" ht="13.7" customHeight="1">
      <c r="A29" s="1045" t="s">
        <v>20</v>
      </c>
      <c r="B29" s="1045"/>
      <c r="C29" s="1045"/>
      <c r="D29" s="2"/>
      <c r="E29" s="64"/>
      <c r="F29" s="65"/>
      <c r="G29" s="66"/>
      <c r="H29" s="65"/>
      <c r="I29" s="66"/>
      <c r="J29" s="66"/>
      <c r="K29" s="66"/>
      <c r="L29" s="66"/>
      <c r="M29" s="66"/>
      <c r="N29" s="66"/>
      <c r="O29" s="1045" t="s">
        <v>20</v>
      </c>
      <c r="P29" s="1045"/>
      <c r="Q29" s="1045"/>
      <c r="R29" s="53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</row>
    <row r="30" spans="1:56" s="43" customFormat="1" ht="13.7" customHeight="1">
      <c r="A30" s="4"/>
      <c r="B30" s="62" t="s">
        <v>490</v>
      </c>
      <c r="C30" s="4"/>
      <c r="D30" s="5"/>
      <c r="E30" s="64"/>
      <c r="F30" s="65"/>
      <c r="G30" s="66"/>
      <c r="H30" s="65"/>
      <c r="I30" s="66"/>
      <c r="J30" s="66"/>
      <c r="K30" s="66"/>
      <c r="L30" s="66"/>
      <c r="M30" s="66"/>
      <c r="N30" s="66"/>
      <c r="O30" s="4"/>
      <c r="P30" s="62" t="s">
        <v>490</v>
      </c>
      <c r="Q30" s="4"/>
      <c r="R30" s="53"/>
      <c r="S30" s="67">
        <f t="shared" ref="S30:S39" si="5">SUM(T30:Y30)</f>
        <v>0</v>
      </c>
      <c r="T30" s="61"/>
      <c r="U30" s="61"/>
      <c r="V30" s="61"/>
      <c r="W30" s="61"/>
      <c r="X30" s="61"/>
      <c r="Y30" s="61"/>
      <c r="Z30" s="61"/>
      <c r="AA30" s="61"/>
      <c r="AB30" s="61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</row>
    <row r="31" spans="1:56" s="43" customFormat="1" ht="13.7" customHeight="1">
      <c r="A31" s="4"/>
      <c r="B31" s="62" t="s">
        <v>491</v>
      </c>
      <c r="C31" s="4"/>
      <c r="D31" s="5"/>
      <c r="E31" s="64"/>
      <c r="F31" s="65"/>
      <c r="G31" s="66"/>
      <c r="H31" s="65"/>
      <c r="I31" s="66"/>
      <c r="J31" s="66"/>
      <c r="K31" s="66"/>
      <c r="L31" s="66"/>
      <c r="M31" s="66"/>
      <c r="N31" s="66"/>
      <c r="O31" s="4"/>
      <c r="P31" s="62" t="s">
        <v>491</v>
      </c>
      <c r="Q31" s="4"/>
      <c r="R31" s="53"/>
      <c r="S31" s="67">
        <f t="shared" si="5"/>
        <v>0</v>
      </c>
      <c r="T31" s="61"/>
      <c r="U31" s="61"/>
      <c r="V31" s="61"/>
      <c r="W31" s="61"/>
      <c r="X31" s="61"/>
      <c r="Y31" s="61"/>
      <c r="Z31" s="61"/>
      <c r="AA31" s="61"/>
      <c r="AB31" s="61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</row>
    <row r="32" spans="1:56" s="43" customFormat="1" ht="13.7" customHeight="1">
      <c r="A32" s="10"/>
      <c r="B32" s="62" t="s">
        <v>492</v>
      </c>
      <c r="C32" s="10"/>
      <c r="D32" s="5"/>
      <c r="E32" s="64"/>
      <c r="F32" s="65"/>
      <c r="G32" s="66"/>
      <c r="H32" s="65"/>
      <c r="I32" s="66"/>
      <c r="J32" s="66"/>
      <c r="K32" s="66"/>
      <c r="L32" s="66"/>
      <c r="M32" s="66"/>
      <c r="N32" s="66"/>
      <c r="O32" s="10"/>
      <c r="P32" s="62" t="s">
        <v>492</v>
      </c>
      <c r="Q32" s="10"/>
      <c r="R32" s="53"/>
      <c r="S32" s="67">
        <f t="shared" si="5"/>
        <v>0</v>
      </c>
      <c r="T32" s="61"/>
      <c r="U32" s="61"/>
      <c r="V32" s="61"/>
      <c r="W32" s="61"/>
      <c r="X32" s="61"/>
      <c r="Y32" s="61"/>
      <c r="Z32" s="61"/>
      <c r="AA32" s="61"/>
      <c r="AB32" s="61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</row>
    <row r="33" spans="1:56" s="43" customFormat="1" ht="13.7" customHeight="1">
      <c r="A33" s="10"/>
      <c r="B33" s="62" t="s">
        <v>493</v>
      </c>
      <c r="C33" s="10"/>
      <c r="D33" s="5"/>
      <c r="E33" s="64"/>
      <c r="F33" s="65"/>
      <c r="G33" s="66"/>
      <c r="H33" s="65"/>
      <c r="I33" s="66"/>
      <c r="J33" s="66"/>
      <c r="K33" s="66"/>
      <c r="L33" s="66"/>
      <c r="M33" s="66"/>
      <c r="N33" s="66"/>
      <c r="O33" s="10"/>
      <c r="P33" s="62" t="s">
        <v>493</v>
      </c>
      <c r="Q33" s="10"/>
      <c r="R33" s="53"/>
      <c r="S33" s="67">
        <f t="shared" si="5"/>
        <v>0</v>
      </c>
      <c r="T33" s="61"/>
      <c r="U33" s="61"/>
      <c r="V33" s="61"/>
      <c r="W33" s="61"/>
      <c r="X33" s="61"/>
      <c r="Y33" s="61"/>
      <c r="Z33" s="61"/>
      <c r="AA33" s="61"/>
      <c r="AB33" s="61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</row>
    <row r="34" spans="1:56" s="43" customFormat="1" ht="13.7" customHeight="1">
      <c r="A34" s="10"/>
      <c r="B34" s="62" t="s">
        <v>494</v>
      </c>
      <c r="C34" s="10"/>
      <c r="D34" s="5"/>
      <c r="E34" s="64"/>
      <c r="F34" s="65"/>
      <c r="G34" s="66"/>
      <c r="H34" s="65"/>
      <c r="I34" s="66"/>
      <c r="J34" s="66"/>
      <c r="K34" s="66"/>
      <c r="L34" s="66"/>
      <c r="M34" s="66"/>
      <c r="N34" s="66"/>
      <c r="O34" s="10"/>
      <c r="P34" s="62" t="s">
        <v>494</v>
      </c>
      <c r="Q34" s="10"/>
      <c r="R34" s="53"/>
      <c r="S34" s="67">
        <f t="shared" si="5"/>
        <v>0</v>
      </c>
      <c r="T34" s="61"/>
      <c r="U34" s="61"/>
      <c r="V34" s="61"/>
      <c r="W34" s="61"/>
      <c r="X34" s="61"/>
      <c r="Y34" s="61"/>
      <c r="Z34" s="61"/>
      <c r="AA34" s="61"/>
      <c r="AB34" s="61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</row>
    <row r="35" spans="1:56" s="43" customFormat="1" ht="13.7" customHeight="1">
      <c r="A35" s="10"/>
      <c r="B35" s="62" t="s">
        <v>495</v>
      </c>
      <c r="C35" s="10"/>
      <c r="D35" s="5"/>
      <c r="E35" s="64"/>
      <c r="F35" s="65"/>
      <c r="G35" s="66"/>
      <c r="H35" s="65"/>
      <c r="I35" s="66"/>
      <c r="J35" s="66"/>
      <c r="K35" s="66"/>
      <c r="L35" s="66"/>
      <c r="M35" s="66"/>
      <c r="N35" s="66"/>
      <c r="O35" s="10"/>
      <c r="P35" s="62" t="s">
        <v>495</v>
      </c>
      <c r="Q35" s="10"/>
      <c r="R35" s="53"/>
      <c r="S35" s="67">
        <f t="shared" si="5"/>
        <v>0</v>
      </c>
      <c r="T35" s="61"/>
      <c r="U35" s="61"/>
      <c r="V35" s="61"/>
      <c r="W35" s="61"/>
      <c r="X35" s="61"/>
      <c r="Y35" s="61"/>
      <c r="Z35" s="61"/>
      <c r="AA35" s="61"/>
      <c r="AB35" s="61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</row>
    <row r="36" spans="1:56" s="43" customFormat="1" ht="13.7" customHeight="1">
      <c r="A36" s="10"/>
      <c r="B36" s="62" t="s">
        <v>496</v>
      </c>
      <c r="C36" s="10"/>
      <c r="D36" s="5"/>
      <c r="E36" s="64"/>
      <c r="F36" s="65"/>
      <c r="G36" s="66"/>
      <c r="H36" s="65"/>
      <c r="I36" s="66"/>
      <c r="J36" s="66"/>
      <c r="K36" s="66"/>
      <c r="L36" s="66"/>
      <c r="M36" s="66"/>
      <c r="N36" s="66"/>
      <c r="O36" s="10"/>
      <c r="P36" s="62" t="s">
        <v>496</v>
      </c>
      <c r="Q36" s="10"/>
      <c r="R36" s="53"/>
      <c r="S36" s="67">
        <f t="shared" si="5"/>
        <v>0</v>
      </c>
      <c r="T36" s="61"/>
      <c r="U36" s="61"/>
      <c r="V36" s="61"/>
      <c r="W36" s="61"/>
      <c r="X36" s="61"/>
      <c r="Y36" s="61"/>
      <c r="Z36" s="61"/>
      <c r="AA36" s="61"/>
      <c r="AB36" s="61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</row>
    <row r="37" spans="1:56" s="43" customFormat="1" ht="13.7" customHeight="1">
      <c r="A37" s="10"/>
      <c r="B37" s="62" t="s">
        <v>497</v>
      </c>
      <c r="C37" s="10"/>
      <c r="D37" s="5"/>
      <c r="E37" s="64"/>
      <c r="F37" s="65"/>
      <c r="G37" s="66"/>
      <c r="H37" s="65"/>
      <c r="I37" s="66"/>
      <c r="J37" s="66"/>
      <c r="K37" s="66"/>
      <c r="L37" s="66"/>
      <c r="M37" s="66"/>
      <c r="N37" s="66"/>
      <c r="O37" s="10"/>
      <c r="P37" s="62" t="s">
        <v>497</v>
      </c>
      <c r="Q37" s="10"/>
      <c r="R37" s="53"/>
      <c r="S37" s="67">
        <f t="shared" si="5"/>
        <v>0</v>
      </c>
      <c r="T37" s="61"/>
      <c r="U37" s="61"/>
      <c r="V37" s="61"/>
      <c r="W37" s="61"/>
      <c r="X37" s="61"/>
      <c r="Y37" s="61"/>
      <c r="Z37" s="61"/>
      <c r="AA37" s="61"/>
      <c r="AB37" s="61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</row>
    <row r="38" spans="1:56" s="43" customFormat="1" ht="13.7" customHeight="1">
      <c r="A38" s="10"/>
      <c r="B38" s="62" t="s">
        <v>498</v>
      </c>
      <c r="C38" s="10"/>
      <c r="D38" s="5"/>
      <c r="E38" s="64"/>
      <c r="F38" s="65"/>
      <c r="G38" s="66"/>
      <c r="H38" s="65"/>
      <c r="I38" s="66"/>
      <c r="J38" s="66"/>
      <c r="K38" s="66"/>
      <c r="L38" s="66"/>
      <c r="M38" s="66"/>
      <c r="N38" s="66"/>
      <c r="O38" s="10"/>
      <c r="P38" s="62" t="s">
        <v>498</v>
      </c>
      <c r="Q38" s="10"/>
      <c r="R38" s="53"/>
      <c r="S38" s="67">
        <f t="shared" si="5"/>
        <v>0</v>
      </c>
      <c r="T38" s="61"/>
      <c r="U38" s="61"/>
      <c r="V38" s="61"/>
      <c r="W38" s="61"/>
      <c r="X38" s="61"/>
      <c r="Y38" s="61"/>
      <c r="Z38" s="61"/>
      <c r="AA38" s="61"/>
      <c r="AB38" s="61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</row>
    <row r="39" spans="1:56" s="43" customFormat="1" ht="13.7" customHeight="1">
      <c r="A39" s="10"/>
      <c r="B39" s="62" t="s">
        <v>489</v>
      </c>
      <c r="C39" s="10"/>
      <c r="D39" s="5"/>
      <c r="E39" s="64"/>
      <c r="F39" s="65"/>
      <c r="G39" s="66"/>
      <c r="H39" s="65"/>
      <c r="I39" s="66"/>
      <c r="J39" s="66"/>
      <c r="K39" s="66"/>
      <c r="L39" s="66"/>
      <c r="M39" s="66"/>
      <c r="N39" s="66"/>
      <c r="O39" s="10"/>
      <c r="P39" s="62" t="s">
        <v>489</v>
      </c>
      <c r="Q39" s="10"/>
      <c r="R39" s="53"/>
      <c r="S39" s="67">
        <f t="shared" si="5"/>
        <v>0</v>
      </c>
      <c r="T39" s="61"/>
      <c r="U39" s="61"/>
      <c r="V39" s="61"/>
      <c r="W39" s="61"/>
      <c r="X39" s="61"/>
      <c r="Y39" s="61"/>
      <c r="Z39" s="61"/>
      <c r="AA39" s="61"/>
      <c r="AB39" s="61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</row>
    <row r="40" spans="1:56" s="43" customFormat="1" ht="13.7" customHeight="1">
      <c r="A40" s="1045" t="s">
        <v>21</v>
      </c>
      <c r="B40" s="1045"/>
      <c r="C40" s="1045"/>
      <c r="D40" s="9"/>
      <c r="E40" s="64"/>
      <c r="F40" s="65"/>
      <c r="G40" s="66"/>
      <c r="H40" s="65"/>
      <c r="I40" s="66"/>
      <c r="J40" s="66"/>
      <c r="K40" s="66"/>
      <c r="L40" s="66"/>
      <c r="M40" s="66"/>
      <c r="N40" s="66"/>
      <c r="O40" s="1045" t="s">
        <v>21</v>
      </c>
      <c r="P40" s="1045"/>
      <c r="Q40" s="1045"/>
      <c r="R40" s="53"/>
      <c r="S40" s="67"/>
      <c r="T40" s="61"/>
      <c r="U40" s="61"/>
      <c r="V40" s="61"/>
      <c r="W40" s="61"/>
      <c r="X40" s="61"/>
      <c r="Y40" s="61"/>
      <c r="Z40" s="61"/>
      <c r="AA40" s="61"/>
      <c r="AB40" s="61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</row>
    <row r="41" spans="1:56" s="43" customFormat="1" ht="13.7" customHeight="1">
      <c r="A41" s="8"/>
      <c r="B41" s="62" t="s">
        <v>490</v>
      </c>
      <c r="C41" s="10"/>
      <c r="D41" s="5"/>
      <c r="E41" s="64"/>
      <c r="F41" s="65"/>
      <c r="G41" s="66"/>
      <c r="H41" s="65"/>
      <c r="I41" s="66"/>
      <c r="J41" s="66"/>
      <c r="K41" s="66"/>
      <c r="L41" s="66"/>
      <c r="M41" s="66"/>
      <c r="N41" s="66"/>
      <c r="O41" s="8"/>
      <c r="P41" s="62" t="s">
        <v>490</v>
      </c>
      <c r="Q41" s="10"/>
      <c r="R41" s="53"/>
      <c r="S41" s="67">
        <f t="shared" ref="S41:S50" si="6">SUM(T41:Y41)</f>
        <v>0</v>
      </c>
      <c r="T41" s="61"/>
      <c r="U41" s="61"/>
      <c r="V41" s="61"/>
      <c r="W41" s="61"/>
      <c r="X41" s="61"/>
      <c r="Y41" s="61"/>
      <c r="Z41" s="61"/>
      <c r="AA41" s="61"/>
      <c r="AB41" s="61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</row>
    <row r="42" spans="1:56" s="43" customFormat="1" ht="13.7" customHeight="1">
      <c r="A42" s="10"/>
      <c r="B42" s="62" t="s">
        <v>491</v>
      </c>
      <c r="C42" s="10"/>
      <c r="D42" s="5"/>
      <c r="E42" s="64"/>
      <c r="F42" s="65"/>
      <c r="G42" s="66"/>
      <c r="H42" s="65"/>
      <c r="I42" s="66"/>
      <c r="J42" s="66"/>
      <c r="K42" s="66"/>
      <c r="L42" s="66"/>
      <c r="M42" s="66"/>
      <c r="N42" s="66"/>
      <c r="O42" s="10"/>
      <c r="P42" s="62" t="s">
        <v>491</v>
      </c>
      <c r="Q42" s="10"/>
      <c r="R42" s="53"/>
      <c r="S42" s="67">
        <f t="shared" si="6"/>
        <v>0</v>
      </c>
      <c r="T42" s="61"/>
      <c r="U42" s="61"/>
      <c r="V42" s="61"/>
      <c r="W42" s="61"/>
      <c r="X42" s="61"/>
      <c r="Y42" s="61"/>
      <c r="Z42" s="61"/>
      <c r="AA42" s="61"/>
      <c r="AB42" s="61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</row>
    <row r="43" spans="1:56" s="43" customFormat="1" ht="13.7" customHeight="1">
      <c r="A43" s="10"/>
      <c r="B43" s="62" t="s">
        <v>492</v>
      </c>
      <c r="C43" s="10"/>
      <c r="D43" s="5"/>
      <c r="E43" s="64"/>
      <c r="F43" s="65"/>
      <c r="G43" s="66"/>
      <c r="H43" s="65"/>
      <c r="I43" s="66"/>
      <c r="J43" s="66"/>
      <c r="K43" s="66"/>
      <c r="L43" s="66"/>
      <c r="M43" s="66"/>
      <c r="N43" s="66"/>
      <c r="O43" s="10"/>
      <c r="P43" s="62" t="s">
        <v>492</v>
      </c>
      <c r="Q43" s="10"/>
      <c r="R43" s="53"/>
      <c r="S43" s="67">
        <f t="shared" si="6"/>
        <v>0</v>
      </c>
      <c r="T43" s="61"/>
      <c r="U43" s="61"/>
      <c r="V43" s="61"/>
      <c r="W43" s="61"/>
      <c r="X43" s="61"/>
      <c r="Y43" s="61"/>
      <c r="Z43" s="61"/>
      <c r="AA43" s="61"/>
      <c r="AB43" s="61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</row>
    <row r="44" spans="1:56" s="43" customFormat="1" ht="13.7" customHeight="1">
      <c r="A44" s="4"/>
      <c r="B44" s="62" t="s">
        <v>493</v>
      </c>
      <c r="C44" s="4"/>
      <c r="D44" s="5"/>
      <c r="E44" s="64"/>
      <c r="F44" s="65"/>
      <c r="G44" s="66"/>
      <c r="H44" s="65"/>
      <c r="I44" s="66"/>
      <c r="J44" s="66"/>
      <c r="K44" s="66"/>
      <c r="L44" s="66"/>
      <c r="M44" s="66"/>
      <c r="N44" s="66"/>
      <c r="O44" s="4"/>
      <c r="P44" s="62" t="s">
        <v>493</v>
      </c>
      <c r="Q44" s="4"/>
      <c r="R44" s="53"/>
      <c r="S44" s="67">
        <f t="shared" si="6"/>
        <v>0</v>
      </c>
      <c r="T44" s="61"/>
      <c r="U44" s="61"/>
      <c r="V44" s="61"/>
      <c r="W44" s="61"/>
      <c r="X44" s="61"/>
      <c r="Y44" s="61"/>
      <c r="Z44" s="61"/>
      <c r="AA44" s="61"/>
      <c r="AB44" s="61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</row>
    <row r="45" spans="1:56" s="43" customFormat="1" ht="13.7" customHeight="1">
      <c r="A45" s="4"/>
      <c r="B45" s="62" t="s">
        <v>494</v>
      </c>
      <c r="C45" s="4"/>
      <c r="D45" s="5"/>
      <c r="E45" s="64"/>
      <c r="F45" s="65"/>
      <c r="G45" s="66"/>
      <c r="H45" s="65"/>
      <c r="I45" s="66"/>
      <c r="J45" s="66"/>
      <c r="K45" s="66"/>
      <c r="L45" s="66"/>
      <c r="M45" s="66"/>
      <c r="N45" s="66"/>
      <c r="O45" s="4"/>
      <c r="P45" s="62" t="s">
        <v>494</v>
      </c>
      <c r="Q45" s="4"/>
      <c r="R45" s="53"/>
      <c r="S45" s="67">
        <f t="shared" si="6"/>
        <v>0</v>
      </c>
      <c r="T45" s="61"/>
      <c r="U45" s="61"/>
      <c r="V45" s="61"/>
      <c r="W45" s="61"/>
      <c r="X45" s="61"/>
      <c r="Y45" s="61"/>
      <c r="Z45" s="61"/>
      <c r="AA45" s="61"/>
      <c r="AB45" s="61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</row>
    <row r="46" spans="1:56" s="43" customFormat="1" ht="13.7" customHeight="1">
      <c r="A46" s="4"/>
      <c r="B46" s="62" t="s">
        <v>495</v>
      </c>
      <c r="C46" s="4"/>
      <c r="D46" s="5"/>
      <c r="E46" s="64"/>
      <c r="F46" s="65"/>
      <c r="G46" s="66"/>
      <c r="H46" s="65"/>
      <c r="I46" s="66"/>
      <c r="J46" s="66"/>
      <c r="K46" s="66"/>
      <c r="L46" s="66"/>
      <c r="M46" s="66"/>
      <c r="N46" s="66"/>
      <c r="O46" s="4"/>
      <c r="P46" s="62" t="s">
        <v>495</v>
      </c>
      <c r="Q46" s="4"/>
      <c r="R46" s="53"/>
      <c r="S46" s="67">
        <f t="shared" si="6"/>
        <v>0</v>
      </c>
      <c r="T46" s="61"/>
      <c r="U46" s="61"/>
      <c r="V46" s="61"/>
      <c r="W46" s="61"/>
      <c r="X46" s="61"/>
      <c r="Y46" s="61"/>
      <c r="Z46" s="61"/>
      <c r="AA46" s="61"/>
      <c r="AB46" s="61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</row>
    <row r="47" spans="1:56" s="43" customFormat="1" ht="13.7" customHeight="1">
      <c r="A47" s="4"/>
      <c r="B47" s="62" t="s">
        <v>496</v>
      </c>
      <c r="C47" s="4"/>
      <c r="D47" s="5"/>
      <c r="E47" s="64"/>
      <c r="F47" s="65"/>
      <c r="G47" s="66"/>
      <c r="H47" s="65"/>
      <c r="I47" s="66"/>
      <c r="J47" s="66"/>
      <c r="K47" s="66"/>
      <c r="L47" s="66"/>
      <c r="M47" s="66"/>
      <c r="N47" s="66"/>
      <c r="O47" s="4"/>
      <c r="P47" s="62" t="s">
        <v>496</v>
      </c>
      <c r="Q47" s="4"/>
      <c r="R47" s="53"/>
      <c r="S47" s="67">
        <f t="shared" si="6"/>
        <v>0</v>
      </c>
      <c r="T47" s="61"/>
      <c r="U47" s="61"/>
      <c r="V47" s="61"/>
      <c r="W47" s="61"/>
      <c r="X47" s="61"/>
      <c r="Y47" s="61"/>
      <c r="Z47" s="61"/>
      <c r="AA47" s="61"/>
      <c r="AB47" s="61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</row>
    <row r="48" spans="1:56" s="43" customFormat="1" ht="13.7" customHeight="1">
      <c r="A48" s="4"/>
      <c r="B48" s="62" t="s">
        <v>497</v>
      </c>
      <c r="C48" s="4"/>
      <c r="D48" s="5"/>
      <c r="E48" s="64"/>
      <c r="F48" s="65"/>
      <c r="G48" s="66"/>
      <c r="H48" s="65"/>
      <c r="I48" s="68"/>
      <c r="J48" s="66"/>
      <c r="K48" s="66"/>
      <c r="L48" s="66"/>
      <c r="M48" s="66"/>
      <c r="N48" s="66"/>
      <c r="O48" s="4"/>
      <c r="P48" s="62" t="s">
        <v>497</v>
      </c>
      <c r="Q48" s="4"/>
      <c r="R48" s="53"/>
      <c r="S48" s="67">
        <f t="shared" si="6"/>
        <v>0</v>
      </c>
      <c r="T48" s="61"/>
      <c r="U48" s="61"/>
      <c r="V48" s="61"/>
      <c r="W48" s="61"/>
      <c r="X48" s="61"/>
      <c r="Y48" s="61"/>
      <c r="Z48" s="61"/>
      <c r="AA48" s="61"/>
      <c r="AB48" s="61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</row>
    <row r="49" spans="1:56" s="43" customFormat="1" ht="13.7" customHeight="1">
      <c r="A49" s="4"/>
      <c r="B49" s="62" t="s">
        <v>498</v>
      </c>
      <c r="C49" s="4"/>
      <c r="D49" s="5"/>
      <c r="E49" s="69"/>
      <c r="F49" s="70"/>
      <c r="G49" s="66"/>
      <c r="H49" s="71"/>
      <c r="I49" s="70"/>
      <c r="J49" s="66"/>
      <c r="K49" s="66"/>
      <c r="L49" s="66"/>
      <c r="M49" s="66"/>
      <c r="N49" s="66"/>
      <c r="O49" s="4"/>
      <c r="P49" s="62" t="s">
        <v>498</v>
      </c>
      <c r="Q49" s="4"/>
      <c r="R49" s="53"/>
      <c r="S49" s="67">
        <f t="shared" si="6"/>
        <v>0</v>
      </c>
      <c r="T49" s="61"/>
      <c r="U49" s="61"/>
      <c r="V49" s="61"/>
      <c r="W49" s="61"/>
      <c r="X49" s="61"/>
      <c r="Y49" s="61"/>
      <c r="Z49" s="61"/>
      <c r="AA49" s="61"/>
      <c r="AB49" s="61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</row>
    <row r="50" spans="1:56" s="43" customFormat="1" ht="13.7" customHeight="1">
      <c r="A50" s="4"/>
      <c r="B50" s="62" t="s">
        <v>489</v>
      </c>
      <c r="C50" s="4"/>
      <c r="D50" s="5"/>
      <c r="E50" s="72"/>
      <c r="F50" s="56"/>
      <c r="G50" s="66"/>
      <c r="H50" s="56"/>
      <c r="I50" s="56"/>
      <c r="J50" s="66"/>
      <c r="K50" s="66"/>
      <c r="L50" s="66"/>
      <c r="M50" s="66"/>
      <c r="N50" s="66"/>
      <c r="O50" s="4"/>
      <c r="P50" s="62" t="s">
        <v>489</v>
      </c>
      <c r="Q50" s="4"/>
      <c r="R50" s="53"/>
      <c r="S50" s="67">
        <f t="shared" si="6"/>
        <v>0</v>
      </c>
      <c r="T50" s="61"/>
      <c r="U50" s="61"/>
      <c r="V50" s="61"/>
      <c r="W50" s="61"/>
      <c r="X50" s="61"/>
      <c r="Y50" s="61"/>
      <c r="Z50" s="61"/>
      <c r="AA50" s="61"/>
      <c r="AB50" s="61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</row>
    <row r="51" spans="1:56" s="43" customFormat="1" ht="13.7" customHeight="1">
      <c r="A51" s="1045" t="s">
        <v>22</v>
      </c>
      <c r="B51" s="1045"/>
      <c r="C51" s="1045"/>
      <c r="D51" s="2"/>
      <c r="E51" s="82"/>
      <c r="F51" s="56"/>
      <c r="G51" s="56"/>
      <c r="H51" s="56"/>
      <c r="I51" s="56"/>
      <c r="J51" s="66"/>
      <c r="K51" s="66"/>
      <c r="L51" s="66"/>
      <c r="M51" s="66"/>
      <c r="N51" s="66"/>
      <c r="O51" s="1045" t="s">
        <v>22</v>
      </c>
      <c r="P51" s="1045"/>
      <c r="Q51" s="1045"/>
      <c r="R51" s="53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</row>
    <row r="52" spans="1:56" s="43" customFormat="1" ht="13.7" customHeight="1">
      <c r="A52" s="17"/>
      <c r="B52" s="62" t="s">
        <v>490</v>
      </c>
      <c r="C52" s="11"/>
      <c r="D52" s="16"/>
      <c r="E52" s="72"/>
      <c r="F52" s="56"/>
      <c r="G52" s="68"/>
      <c r="H52" s="56"/>
      <c r="I52" s="56"/>
      <c r="J52" s="66"/>
      <c r="K52" s="66"/>
      <c r="L52" s="66"/>
      <c r="M52" s="66"/>
      <c r="N52" s="66"/>
      <c r="O52" s="17"/>
      <c r="P52" s="62" t="s">
        <v>490</v>
      </c>
      <c r="Q52" s="11"/>
      <c r="R52" s="53"/>
      <c r="S52" s="67">
        <f t="shared" ref="S52:S61" si="7">SUM(T52:Y52)</f>
        <v>0</v>
      </c>
      <c r="T52" s="61"/>
      <c r="U52" s="61"/>
      <c r="V52" s="61"/>
      <c r="W52" s="61"/>
      <c r="X52" s="61"/>
      <c r="Y52" s="61"/>
      <c r="Z52" s="61"/>
      <c r="AA52" s="61"/>
      <c r="AB52" s="61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</row>
    <row r="53" spans="1:56" s="43" customFormat="1" ht="13.7" customHeight="1">
      <c r="A53" s="6"/>
      <c r="B53" s="62" t="s">
        <v>491</v>
      </c>
      <c r="C53" s="6"/>
      <c r="D53" s="2"/>
      <c r="E53" s="72"/>
      <c r="F53" s="56"/>
      <c r="G53" s="68"/>
      <c r="H53" s="56"/>
      <c r="I53" s="56"/>
      <c r="J53" s="66"/>
      <c r="K53" s="66"/>
      <c r="L53" s="66"/>
      <c r="M53" s="66"/>
      <c r="N53" s="66"/>
      <c r="O53" s="6"/>
      <c r="P53" s="62" t="s">
        <v>491</v>
      </c>
      <c r="Q53" s="6"/>
      <c r="R53" s="54"/>
      <c r="S53" s="67">
        <f t="shared" si="7"/>
        <v>0</v>
      </c>
      <c r="T53" s="73"/>
      <c r="U53" s="73"/>
      <c r="V53" s="73"/>
      <c r="W53" s="73"/>
      <c r="X53" s="73"/>
      <c r="Y53" s="73"/>
      <c r="Z53" s="73"/>
      <c r="AA53" s="73"/>
      <c r="AB53" s="73"/>
    </row>
    <row r="54" spans="1:56" s="43" customFormat="1" ht="13.7" customHeight="1">
      <c r="A54" s="4"/>
      <c r="B54" s="62" t="s">
        <v>492</v>
      </c>
      <c r="C54" s="4"/>
      <c r="D54" s="5"/>
      <c r="E54" s="72"/>
      <c r="F54" s="56"/>
      <c r="G54" s="68"/>
      <c r="H54" s="56"/>
      <c r="I54" s="56"/>
      <c r="J54" s="66"/>
      <c r="K54" s="66"/>
      <c r="L54" s="66"/>
      <c r="M54" s="66"/>
      <c r="N54" s="66"/>
      <c r="O54" s="4"/>
      <c r="P54" s="62" t="s">
        <v>492</v>
      </c>
      <c r="Q54" s="4"/>
      <c r="R54" s="53"/>
      <c r="S54" s="67">
        <f t="shared" si="7"/>
        <v>0</v>
      </c>
      <c r="T54" s="61"/>
      <c r="U54" s="61"/>
      <c r="V54" s="61"/>
      <c r="W54" s="61"/>
      <c r="X54" s="61"/>
      <c r="Y54" s="61"/>
      <c r="Z54" s="61"/>
      <c r="AA54" s="61"/>
      <c r="AB54" s="61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</row>
    <row r="55" spans="1:56" s="43" customFormat="1" ht="13.7" customHeight="1">
      <c r="A55" s="4"/>
      <c r="B55" s="62" t="s">
        <v>493</v>
      </c>
      <c r="C55" s="4"/>
      <c r="D55" s="5"/>
      <c r="E55" s="72"/>
      <c r="F55" s="56"/>
      <c r="G55" s="68"/>
      <c r="H55" s="56"/>
      <c r="I55" s="56"/>
      <c r="J55" s="66"/>
      <c r="K55" s="66"/>
      <c r="L55" s="66"/>
      <c r="M55" s="66"/>
      <c r="N55" s="66"/>
      <c r="O55" s="4"/>
      <c r="P55" s="62" t="s">
        <v>493</v>
      </c>
      <c r="Q55" s="4"/>
      <c r="R55" s="53"/>
      <c r="S55" s="67">
        <f t="shared" si="7"/>
        <v>0</v>
      </c>
      <c r="T55" s="61"/>
      <c r="U55" s="61"/>
      <c r="V55" s="61"/>
      <c r="W55" s="61"/>
      <c r="X55" s="61"/>
      <c r="Y55" s="61"/>
      <c r="Z55" s="61"/>
      <c r="AA55" s="61"/>
      <c r="AB55" s="61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</row>
    <row r="56" spans="1:56" s="43" customFormat="1" ht="13.7" customHeight="1">
      <c r="A56" s="4"/>
      <c r="B56" s="62" t="s">
        <v>494</v>
      </c>
      <c r="C56" s="4"/>
      <c r="D56" s="5"/>
      <c r="E56" s="72"/>
      <c r="F56" s="56"/>
      <c r="G56" s="68"/>
      <c r="H56" s="56"/>
      <c r="I56" s="56"/>
      <c r="J56" s="66"/>
      <c r="K56" s="66"/>
      <c r="L56" s="66"/>
      <c r="M56" s="66"/>
      <c r="N56" s="66"/>
      <c r="O56" s="4"/>
      <c r="P56" s="62" t="s">
        <v>494</v>
      </c>
      <c r="Q56" s="4"/>
      <c r="R56" s="53"/>
      <c r="S56" s="67">
        <f t="shared" si="7"/>
        <v>0</v>
      </c>
      <c r="T56" s="61"/>
      <c r="U56" s="61"/>
      <c r="V56" s="61"/>
      <c r="W56" s="61"/>
      <c r="X56" s="61"/>
      <c r="Y56" s="61"/>
      <c r="Z56" s="61"/>
      <c r="AA56" s="61"/>
      <c r="AB56" s="61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</row>
    <row r="57" spans="1:56" s="43" customFormat="1" ht="13.7" customHeight="1">
      <c r="A57" s="4"/>
      <c r="B57" s="62" t="s">
        <v>495</v>
      </c>
      <c r="C57" s="4"/>
      <c r="D57" s="5"/>
      <c r="E57" s="72"/>
      <c r="F57" s="56"/>
      <c r="G57" s="68"/>
      <c r="H57" s="56"/>
      <c r="I57" s="56"/>
      <c r="J57" s="66"/>
      <c r="K57" s="66"/>
      <c r="L57" s="66"/>
      <c r="M57" s="66"/>
      <c r="N57" s="66"/>
      <c r="O57" s="4"/>
      <c r="P57" s="62" t="s">
        <v>495</v>
      </c>
      <c r="Q57" s="4"/>
      <c r="R57" s="53"/>
      <c r="S57" s="67">
        <f t="shared" si="7"/>
        <v>0</v>
      </c>
      <c r="T57" s="61"/>
      <c r="U57" s="61"/>
      <c r="V57" s="61"/>
      <c r="W57" s="61"/>
      <c r="X57" s="61"/>
      <c r="Y57" s="61"/>
      <c r="Z57" s="61"/>
      <c r="AA57" s="61"/>
      <c r="AB57" s="61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</row>
    <row r="58" spans="1:56" s="43" customFormat="1" ht="13.7" customHeight="1">
      <c r="A58" s="4"/>
      <c r="B58" s="62" t="s">
        <v>496</v>
      </c>
      <c r="C58" s="4"/>
      <c r="D58" s="5"/>
      <c r="E58" s="72"/>
      <c r="F58" s="56"/>
      <c r="G58" s="68"/>
      <c r="H58" s="56"/>
      <c r="I58" s="56"/>
      <c r="J58" s="56"/>
      <c r="K58" s="66"/>
      <c r="L58" s="66"/>
      <c r="M58" s="66"/>
      <c r="N58" s="66"/>
      <c r="O58" s="4"/>
      <c r="P58" s="62" t="s">
        <v>496</v>
      </c>
      <c r="Q58" s="4"/>
      <c r="R58" s="53"/>
      <c r="S58" s="67">
        <f t="shared" si="7"/>
        <v>0</v>
      </c>
      <c r="T58" s="61"/>
      <c r="U58" s="61"/>
      <c r="V58" s="61"/>
      <c r="W58" s="61"/>
      <c r="X58" s="61"/>
      <c r="Y58" s="61"/>
      <c r="Z58" s="61"/>
      <c r="AA58" s="61"/>
      <c r="AB58" s="61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</row>
    <row r="59" spans="1:56" s="43" customFormat="1" ht="13.7" customHeight="1">
      <c r="A59" s="4"/>
      <c r="B59" s="62" t="s">
        <v>497</v>
      </c>
      <c r="C59" s="4"/>
      <c r="D59" s="5"/>
      <c r="E59" s="72"/>
      <c r="F59" s="56"/>
      <c r="G59" s="68"/>
      <c r="H59" s="56"/>
      <c r="I59" s="56"/>
      <c r="J59" s="56"/>
      <c r="K59" s="66"/>
      <c r="L59" s="66"/>
      <c r="M59" s="66"/>
      <c r="N59" s="66"/>
      <c r="O59" s="4"/>
      <c r="P59" s="62" t="s">
        <v>497</v>
      </c>
      <c r="Q59" s="4"/>
      <c r="R59" s="53"/>
      <c r="S59" s="67">
        <f t="shared" si="7"/>
        <v>0</v>
      </c>
      <c r="T59" s="61"/>
      <c r="U59" s="61"/>
      <c r="V59" s="61"/>
      <c r="W59" s="61"/>
      <c r="X59" s="61"/>
      <c r="Y59" s="61"/>
      <c r="Z59" s="61"/>
      <c r="AA59" s="61"/>
      <c r="AB59" s="61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</row>
    <row r="60" spans="1:56" s="43" customFormat="1" ht="13.7" customHeight="1">
      <c r="A60" s="4"/>
      <c r="B60" s="62" t="s">
        <v>498</v>
      </c>
      <c r="C60" s="4"/>
      <c r="D60" s="5"/>
      <c r="E60" s="72"/>
      <c r="F60" s="56"/>
      <c r="G60" s="68"/>
      <c r="H60" s="56"/>
      <c r="I60" s="56"/>
      <c r="J60" s="56"/>
      <c r="K60" s="68"/>
      <c r="L60" s="68"/>
      <c r="M60" s="68"/>
      <c r="N60" s="68"/>
      <c r="O60" s="4"/>
      <c r="P60" s="62" t="s">
        <v>498</v>
      </c>
      <c r="Q60" s="4"/>
      <c r="R60" s="53"/>
      <c r="S60" s="67">
        <f t="shared" si="7"/>
        <v>0</v>
      </c>
      <c r="T60" s="74"/>
      <c r="U60" s="74"/>
      <c r="V60" s="74"/>
      <c r="W60" s="74"/>
      <c r="X60" s="74"/>
      <c r="Y60" s="74"/>
      <c r="Z60" s="74"/>
      <c r="AA60" s="74"/>
      <c r="AB60" s="74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</row>
    <row r="61" spans="1:56" s="44" customFormat="1" ht="13.7" customHeight="1" thickBot="1">
      <c r="A61" s="12"/>
      <c r="B61" s="63" t="s">
        <v>489</v>
      </c>
      <c r="C61" s="12"/>
      <c r="D61" s="13"/>
      <c r="E61" s="75"/>
      <c r="F61" s="76"/>
      <c r="G61" s="77"/>
      <c r="H61" s="76"/>
      <c r="I61" s="76"/>
      <c r="J61" s="76"/>
      <c r="K61" s="77"/>
      <c r="L61" s="77"/>
      <c r="M61" s="77"/>
      <c r="N61" s="77"/>
      <c r="O61" s="12"/>
      <c r="P61" s="63" t="s">
        <v>489</v>
      </c>
      <c r="Q61" s="12"/>
      <c r="R61" s="55"/>
      <c r="S61" s="78">
        <f t="shared" si="7"/>
        <v>0</v>
      </c>
      <c r="T61" s="79"/>
      <c r="U61" s="79"/>
      <c r="V61" s="79"/>
      <c r="W61" s="79"/>
      <c r="X61" s="79"/>
      <c r="Y61" s="79"/>
      <c r="Z61" s="79"/>
      <c r="AA61" s="79"/>
      <c r="AB61" s="79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</row>
    <row r="62" spans="1:56" s="43" customFormat="1">
      <c r="B62" s="14"/>
      <c r="C62" s="14"/>
      <c r="D62" s="15"/>
      <c r="I62" s="44"/>
    </row>
    <row r="63" spans="1:56" ht="26.1" customHeight="1"/>
    <row r="64" spans="1:56" ht="26.1" customHeight="1"/>
    <row r="65" ht="26.1" customHeight="1"/>
    <row r="66" ht="26.1" customHeight="1"/>
    <row r="67" ht="26.1" customHeight="1"/>
    <row r="68" ht="26.1" customHeight="1"/>
    <row r="69" ht="26.1" customHeight="1"/>
    <row r="70" ht="26.1" customHeight="1"/>
    <row r="71" ht="26.1" customHeight="1"/>
    <row r="72" ht="26.1" customHeight="1"/>
    <row r="73" ht="26.1" customHeight="1"/>
    <row r="74" ht="26.1" customHeight="1"/>
    <row r="75" ht="26.1" customHeight="1"/>
    <row r="76" ht="26.1" customHeight="1"/>
    <row r="77" ht="26.1" customHeight="1"/>
    <row r="78" ht="26.1" customHeight="1"/>
    <row r="79" ht="26.1" customHeight="1"/>
    <row r="80" ht="26.1" customHeight="1"/>
    <row r="81" ht="26.1" customHeight="1"/>
    <row r="82" ht="26.1" customHeight="1"/>
    <row r="83" ht="26.1" customHeight="1"/>
  </sheetData>
  <mergeCells count="70">
    <mergeCell ref="O21:Q21"/>
    <mergeCell ref="A1:H1"/>
    <mergeCell ref="I1:N1"/>
    <mergeCell ref="O1:W1"/>
    <mergeCell ref="O9:Q9"/>
    <mergeCell ref="O16:Q16"/>
    <mergeCell ref="A15:C15"/>
    <mergeCell ref="O15:Q15"/>
    <mergeCell ref="A16:C16"/>
    <mergeCell ref="K5:K6"/>
    <mergeCell ref="A8:C8"/>
    <mergeCell ref="I5:I6"/>
    <mergeCell ref="J5:J6"/>
    <mergeCell ref="F4:F6"/>
    <mergeCell ref="O13:Q13"/>
    <mergeCell ref="O20:Q20"/>
    <mergeCell ref="X1:AB1"/>
    <mergeCell ref="Z4:Z6"/>
    <mergeCell ref="AA4:AA6"/>
    <mergeCell ref="N5:N6"/>
    <mergeCell ref="U5:U6"/>
    <mergeCell ref="Y5:Y6"/>
    <mergeCell ref="AB4:AB6"/>
    <mergeCell ref="X5:X6"/>
    <mergeCell ref="V5:V6"/>
    <mergeCell ref="W5:W6"/>
    <mergeCell ref="S3:Y3"/>
    <mergeCell ref="S4:Y4"/>
    <mergeCell ref="S5:S6"/>
    <mergeCell ref="T5:T6"/>
    <mergeCell ref="A22:C22"/>
    <mergeCell ref="A18:C18"/>
    <mergeCell ref="A17:C17"/>
    <mergeCell ref="A20:C20"/>
    <mergeCell ref="A13:C13"/>
    <mergeCell ref="O19:Q19"/>
    <mergeCell ref="A11:C11"/>
    <mergeCell ref="E3:E6"/>
    <mergeCell ref="H5:H6"/>
    <mergeCell ref="A7:C7"/>
    <mergeCell ref="A3:C6"/>
    <mergeCell ref="G5:G6"/>
    <mergeCell ref="F3:N3"/>
    <mergeCell ref="M5:M6"/>
    <mergeCell ref="G4:N4"/>
    <mergeCell ref="L5:L6"/>
    <mergeCell ref="O3:Q6"/>
    <mergeCell ref="O7:Q7"/>
    <mergeCell ref="O8:Q8"/>
    <mergeCell ref="AD14:AF14"/>
    <mergeCell ref="O10:Q10"/>
    <mergeCell ref="O11:Q11"/>
    <mergeCell ref="AQ14:AS14"/>
    <mergeCell ref="O14:Q14"/>
    <mergeCell ref="O51:Q51"/>
    <mergeCell ref="A29:C29"/>
    <mergeCell ref="A14:C14"/>
    <mergeCell ref="A9:C9"/>
    <mergeCell ref="A40:C40"/>
    <mergeCell ref="A51:C51"/>
    <mergeCell ref="A21:C21"/>
    <mergeCell ref="A19:C19"/>
    <mergeCell ref="A12:C12"/>
    <mergeCell ref="A10:C10"/>
    <mergeCell ref="O29:Q29"/>
    <mergeCell ref="O40:Q40"/>
    <mergeCell ref="O22:Q22"/>
    <mergeCell ref="O12:Q12"/>
    <mergeCell ref="O17:Q17"/>
    <mergeCell ref="O18:Q18"/>
  </mergeCells>
  <phoneticPr fontId="3" type="noConversion"/>
  <printOptions horizontalCentered="1"/>
  <pageMargins left="0.36" right="0.45" top="0.78740157480314965" bottom="0.78740157480314965" header="0.82" footer="0.81"/>
  <pageSetup paperSize="9" scale="90" firstPageNumber="71" pageOrder="overThenDown" orientation="portrait" r:id="rId1"/>
  <headerFooter alignWithMargins="0">
    <oddFooter>&amp;C&amp;P</oddFooter>
  </headerFooter>
  <colBreaks count="3" manualBreakCount="3">
    <brk id="8" max="43" man="1"/>
    <brk id="14" max="1048575" man="1"/>
    <brk id="23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BC76"/>
  <sheetViews>
    <sheetView view="pageBreakPreview" zoomScaleNormal="50" zoomScaleSheetLayoutView="75" workbookViewId="0">
      <selection activeCell="A33" sqref="A33:C33"/>
    </sheetView>
  </sheetViews>
  <sheetFormatPr defaultRowHeight="15.75"/>
  <cols>
    <col min="1" max="1" width="2.28515625" style="767" customWidth="1"/>
    <col min="2" max="2" width="17.28515625" style="767" customWidth="1"/>
    <col min="3" max="3" width="2.28515625" style="767" customWidth="1"/>
    <col min="4" max="4" width="1.7109375" style="768" customWidth="1"/>
    <col min="5" max="9" width="15.28515625" style="747" customWidth="1"/>
    <col min="10" max="10" width="15.28515625" style="751" customWidth="1"/>
    <col min="11" max="13" width="15.28515625" style="747" customWidth="1"/>
    <col min="14" max="14" width="15.28515625" style="751" customWidth="1"/>
    <col min="15" max="15" width="2.28515625" style="127" customWidth="1"/>
    <col min="16" max="16" width="17.28515625" style="127" customWidth="1"/>
    <col min="17" max="17" width="2.28515625" style="127" customWidth="1"/>
    <col min="18" max="18" width="1.7109375" style="128" customWidth="1"/>
    <col min="19" max="19" width="14.140625" style="118" customWidth="1"/>
    <col min="20" max="22" width="13.85546875" style="118" customWidth="1"/>
    <col min="23" max="23" width="15.5703125" style="118" customWidth="1"/>
    <col min="24" max="24" width="23.42578125" style="118" customWidth="1"/>
    <col min="25" max="25" width="18.28515625" style="118" customWidth="1"/>
    <col min="26" max="26" width="20.85546875" style="118" customWidth="1"/>
    <col min="27" max="28" width="19.7109375" style="118" customWidth="1"/>
    <col min="29" max="29" width="11.42578125" style="118" customWidth="1"/>
    <col min="30" max="33" width="9.140625" style="118"/>
    <col min="34" max="36" width="13.5703125" style="118" bestFit="1" customWidth="1"/>
    <col min="37" max="37" width="12.28515625" style="118" bestFit="1" customWidth="1"/>
    <col min="38" max="41" width="11" style="118" bestFit="1" customWidth="1"/>
    <col min="42" max="42" width="12.28515625" style="118" bestFit="1" customWidth="1"/>
    <col min="43" max="46" width="9.140625" style="118"/>
    <col min="47" max="47" width="12.28515625" style="118" bestFit="1" customWidth="1"/>
    <col min="48" max="51" width="11" style="118" bestFit="1" customWidth="1"/>
    <col min="52" max="53" width="12.28515625" style="118" bestFit="1" customWidth="1"/>
    <col min="54" max="54" width="11" style="118" bestFit="1" customWidth="1"/>
    <col min="55" max="55" width="12.28515625" style="118" bestFit="1" customWidth="1"/>
    <col min="56" max="16384" width="9.140625" style="118"/>
  </cols>
  <sheetData>
    <row r="1" spans="1:55" s="117" customFormat="1" ht="35.1" customHeight="1">
      <c r="A1" s="1305" t="s">
        <v>616</v>
      </c>
      <c r="B1" s="1305"/>
      <c r="C1" s="1305"/>
      <c r="D1" s="1305"/>
      <c r="E1" s="1305"/>
      <c r="F1" s="1305"/>
      <c r="G1" s="1305"/>
      <c r="H1" s="1305"/>
      <c r="I1" s="1306" t="s">
        <v>316</v>
      </c>
      <c r="J1" s="1306"/>
      <c r="K1" s="1306"/>
      <c r="L1" s="1306"/>
      <c r="M1" s="1306"/>
      <c r="N1" s="1306"/>
      <c r="O1" s="1307" t="s">
        <v>617</v>
      </c>
      <c r="P1" s="1307"/>
      <c r="Q1" s="1307"/>
      <c r="R1" s="1307"/>
      <c r="S1" s="1307"/>
      <c r="T1" s="1307"/>
      <c r="U1" s="1307"/>
      <c r="V1" s="1307"/>
      <c r="W1" s="1307"/>
      <c r="X1" s="1308" t="s">
        <v>318</v>
      </c>
      <c r="Y1" s="1308"/>
      <c r="Z1" s="1308"/>
      <c r="AA1" s="1308"/>
      <c r="AB1" s="1308"/>
    </row>
    <row r="2" spans="1:55" ht="12.95" customHeight="1" thickBot="1">
      <c r="A2" s="747"/>
      <c r="B2" s="748"/>
      <c r="C2" s="748"/>
      <c r="D2" s="749"/>
      <c r="E2" s="750"/>
      <c r="F2" s="750"/>
      <c r="G2" s="750"/>
      <c r="H2" s="750"/>
      <c r="I2" s="750"/>
      <c r="K2" s="750"/>
      <c r="L2" s="750"/>
      <c r="M2" s="750"/>
      <c r="N2" s="752" t="s">
        <v>68</v>
      </c>
      <c r="O2" s="118"/>
      <c r="P2" s="119"/>
      <c r="Q2" s="119"/>
      <c r="R2" s="120"/>
      <c r="S2" s="121"/>
      <c r="T2" s="121"/>
      <c r="U2" s="122"/>
      <c r="V2" s="121"/>
      <c r="W2" s="121"/>
      <c r="X2" s="121"/>
      <c r="Y2" s="121"/>
      <c r="Z2" s="121"/>
      <c r="AA2" s="121"/>
      <c r="AB2" s="122" t="s">
        <v>68</v>
      </c>
    </row>
    <row r="3" spans="1:55" ht="21" customHeight="1">
      <c r="A3" s="1327" t="s">
        <v>25</v>
      </c>
      <c r="B3" s="1327"/>
      <c r="C3" s="1327"/>
      <c r="D3" s="753"/>
      <c r="E3" s="1330" t="s">
        <v>80</v>
      </c>
      <c r="F3" s="1332" t="s">
        <v>229</v>
      </c>
      <c r="G3" s="1333"/>
      <c r="H3" s="1333"/>
      <c r="I3" s="1333"/>
      <c r="J3" s="1333"/>
      <c r="K3" s="1333"/>
      <c r="L3" s="1333"/>
      <c r="M3" s="1333"/>
      <c r="N3" s="1333"/>
      <c r="O3" s="1302" t="s">
        <v>25</v>
      </c>
      <c r="P3" s="1302"/>
      <c r="Q3" s="1302"/>
      <c r="R3" s="123"/>
      <c r="S3" s="1316" t="s">
        <v>230</v>
      </c>
      <c r="T3" s="1317"/>
      <c r="U3" s="1317"/>
      <c r="V3" s="1317"/>
      <c r="W3" s="1317"/>
      <c r="X3" s="1317"/>
      <c r="Y3" s="1318"/>
      <c r="Z3" s="135" t="s">
        <v>876</v>
      </c>
      <c r="AA3" s="135"/>
      <c r="AB3" s="136"/>
    </row>
    <row r="4" spans="1:55" ht="20.25" customHeight="1">
      <c r="A4" s="1328"/>
      <c r="B4" s="1328"/>
      <c r="C4" s="1328"/>
      <c r="D4" s="754"/>
      <c r="E4" s="1331"/>
      <c r="F4" s="1298" t="s">
        <v>206</v>
      </c>
      <c r="G4" s="1319" t="s">
        <v>231</v>
      </c>
      <c r="H4" s="1320"/>
      <c r="I4" s="1320"/>
      <c r="J4" s="1320"/>
      <c r="K4" s="1320"/>
      <c r="L4" s="1320"/>
      <c r="M4" s="1320"/>
      <c r="N4" s="1321"/>
      <c r="O4" s="1303"/>
      <c r="P4" s="1303"/>
      <c r="Q4" s="1303"/>
      <c r="R4" s="124"/>
      <c r="S4" s="1322" t="s">
        <v>232</v>
      </c>
      <c r="T4" s="1323"/>
      <c r="U4" s="1323"/>
      <c r="V4" s="1323"/>
      <c r="W4" s="1323"/>
      <c r="X4" s="1323"/>
      <c r="Y4" s="1324"/>
      <c r="Z4" s="1300" t="s">
        <v>206</v>
      </c>
      <c r="AA4" s="1300" t="s">
        <v>233</v>
      </c>
      <c r="AB4" s="1309" t="s">
        <v>545</v>
      </c>
    </row>
    <row r="5" spans="1:55" ht="15" customHeight="1">
      <c r="A5" s="1328"/>
      <c r="B5" s="1328"/>
      <c r="C5" s="1328"/>
      <c r="D5" s="754"/>
      <c r="E5" s="1331"/>
      <c r="F5" s="1331"/>
      <c r="G5" s="1298" t="s">
        <v>70</v>
      </c>
      <c r="H5" s="1298" t="s">
        <v>235</v>
      </c>
      <c r="I5" s="1312" t="s">
        <v>236</v>
      </c>
      <c r="J5" s="1298" t="s">
        <v>237</v>
      </c>
      <c r="K5" s="1298" t="s">
        <v>181</v>
      </c>
      <c r="L5" s="1298" t="s">
        <v>238</v>
      </c>
      <c r="M5" s="1298" t="s">
        <v>239</v>
      </c>
      <c r="N5" s="1298" t="s">
        <v>240</v>
      </c>
      <c r="O5" s="1303"/>
      <c r="P5" s="1303"/>
      <c r="Q5" s="1303"/>
      <c r="R5" s="124"/>
      <c r="S5" s="1300" t="s">
        <v>70</v>
      </c>
      <c r="T5" s="1300" t="s">
        <v>170</v>
      </c>
      <c r="U5" s="1300" t="s">
        <v>241</v>
      </c>
      <c r="V5" s="1300" t="s">
        <v>242</v>
      </c>
      <c r="W5" s="1300" t="s">
        <v>243</v>
      </c>
      <c r="X5" s="1296" t="s">
        <v>244</v>
      </c>
      <c r="Y5" s="1300" t="s">
        <v>245</v>
      </c>
      <c r="Z5" s="1314"/>
      <c r="AA5" s="1314"/>
      <c r="AB5" s="1310"/>
    </row>
    <row r="6" spans="1:55" ht="48.75" customHeight="1">
      <c r="A6" s="1329"/>
      <c r="B6" s="1329"/>
      <c r="C6" s="1329"/>
      <c r="D6" s="755"/>
      <c r="E6" s="1299"/>
      <c r="F6" s="1299"/>
      <c r="G6" s="1299"/>
      <c r="H6" s="1299"/>
      <c r="I6" s="1313"/>
      <c r="J6" s="1299"/>
      <c r="K6" s="1299"/>
      <c r="L6" s="1299"/>
      <c r="M6" s="1299"/>
      <c r="N6" s="1299"/>
      <c r="O6" s="1304"/>
      <c r="P6" s="1304"/>
      <c r="Q6" s="1304"/>
      <c r="R6" s="125"/>
      <c r="S6" s="1301"/>
      <c r="T6" s="1301"/>
      <c r="U6" s="1301"/>
      <c r="V6" s="1301"/>
      <c r="W6" s="1301"/>
      <c r="X6" s="1297"/>
      <c r="Y6" s="1301"/>
      <c r="Z6" s="1315"/>
      <c r="AA6" s="1315"/>
      <c r="AB6" s="1311"/>
    </row>
    <row r="7" spans="1:55" s="139" customFormat="1" ht="24.6" hidden="1" customHeight="1">
      <c r="A7" s="1335" t="s">
        <v>214</v>
      </c>
      <c r="B7" s="1335"/>
      <c r="C7" s="1335"/>
      <c r="D7" s="756"/>
      <c r="E7" s="757">
        <v>33164217</v>
      </c>
      <c r="F7" s="758">
        <v>31816173</v>
      </c>
      <c r="G7" s="758"/>
      <c r="H7" s="758">
        <v>18735446</v>
      </c>
      <c r="I7" s="758">
        <v>6632984</v>
      </c>
      <c r="J7" s="758">
        <v>240112</v>
      </c>
      <c r="K7" s="758">
        <v>283593</v>
      </c>
      <c r="L7" s="758">
        <v>46955</v>
      </c>
      <c r="M7" s="758">
        <v>267556</v>
      </c>
      <c r="N7" s="758">
        <v>2209893</v>
      </c>
      <c r="O7" s="1336" t="s">
        <v>866</v>
      </c>
      <c r="P7" s="1336"/>
      <c r="Q7" s="1336"/>
      <c r="R7" s="126"/>
      <c r="S7" s="138"/>
      <c r="T7" s="137">
        <v>1558551</v>
      </c>
      <c r="U7" s="138">
        <v>85271</v>
      </c>
      <c r="V7" s="138">
        <v>97919</v>
      </c>
      <c r="W7" s="138">
        <v>198580</v>
      </c>
      <c r="X7" s="138">
        <v>110347</v>
      </c>
      <c r="Y7" s="138">
        <v>1071222</v>
      </c>
      <c r="Z7" s="138">
        <v>1348044</v>
      </c>
      <c r="AA7" s="138">
        <v>709039</v>
      </c>
      <c r="AB7" s="138">
        <v>639005</v>
      </c>
    </row>
    <row r="8" spans="1:55" s="139" customFormat="1" ht="24.6" hidden="1" customHeight="1">
      <c r="A8" s="1326" t="s">
        <v>228</v>
      </c>
      <c r="B8" s="1326"/>
      <c r="C8" s="1326"/>
      <c r="D8" s="756"/>
      <c r="E8" s="759">
        <v>32569579</v>
      </c>
      <c r="F8" s="760">
        <v>30497935</v>
      </c>
      <c r="G8" s="760"/>
      <c r="H8" s="760">
        <v>16632055</v>
      </c>
      <c r="I8" s="760">
        <v>6210973</v>
      </c>
      <c r="J8" s="760">
        <v>100491</v>
      </c>
      <c r="K8" s="760">
        <v>234783</v>
      </c>
      <c r="L8" s="760">
        <v>48324</v>
      </c>
      <c r="M8" s="760">
        <v>283747</v>
      </c>
      <c r="N8" s="760">
        <v>3743315</v>
      </c>
      <c r="O8" s="1325" t="s">
        <v>867</v>
      </c>
      <c r="P8" s="1325"/>
      <c r="Q8" s="1325"/>
      <c r="R8" s="126"/>
      <c r="S8" s="141"/>
      <c r="T8" s="140">
        <v>1497076</v>
      </c>
      <c r="U8" s="141">
        <v>79351</v>
      </c>
      <c r="V8" s="141">
        <v>95354</v>
      </c>
      <c r="W8" s="141">
        <v>176297</v>
      </c>
      <c r="X8" s="141">
        <v>158591</v>
      </c>
      <c r="Y8" s="141">
        <v>919943</v>
      </c>
      <c r="Z8" s="141">
        <v>2071644</v>
      </c>
      <c r="AA8" s="141">
        <v>1060079</v>
      </c>
      <c r="AB8" s="141">
        <v>1011565</v>
      </c>
    </row>
    <row r="9" spans="1:55" s="139" customFormat="1" ht="24.6" hidden="1" customHeight="1">
      <c r="A9" s="1326" t="s">
        <v>216</v>
      </c>
      <c r="B9" s="1326"/>
      <c r="C9" s="1326"/>
      <c r="D9" s="756"/>
      <c r="E9" s="759">
        <v>29201524.025547665</v>
      </c>
      <c r="F9" s="760">
        <v>28297136.69193577</v>
      </c>
      <c r="G9" s="760"/>
      <c r="H9" s="760">
        <v>18772155.554229092</v>
      </c>
      <c r="I9" s="760">
        <v>4216461.2054557195</v>
      </c>
      <c r="J9" s="760">
        <v>119841.52092162597</v>
      </c>
      <c r="K9" s="760">
        <v>163522.35420521698</v>
      </c>
      <c r="L9" s="760">
        <v>45199.988061839656</v>
      </c>
      <c r="M9" s="760">
        <v>184681.12934996604</v>
      </c>
      <c r="N9" s="760">
        <v>1494556.8554885692</v>
      </c>
      <c r="O9" s="1325" t="s">
        <v>868</v>
      </c>
      <c r="P9" s="1325"/>
      <c r="Q9" s="1325"/>
      <c r="R9" s="126"/>
      <c r="S9" s="141"/>
      <c r="T9" s="140">
        <v>1167945.47018445</v>
      </c>
      <c r="U9" s="141">
        <v>88504.864800334268</v>
      </c>
      <c r="V9" s="141">
        <v>85530.925804332641</v>
      </c>
      <c r="W9" s="141">
        <v>118027.9376828027</v>
      </c>
      <c r="X9" s="141">
        <v>83527.965140571832</v>
      </c>
      <c r="Y9" s="141">
        <v>1504531.7853518773</v>
      </c>
      <c r="Z9" s="141">
        <v>904387.33361189044</v>
      </c>
      <c r="AA9" s="141">
        <v>567391.69104041066</v>
      </c>
      <c r="AB9" s="141">
        <v>336995.64257147972</v>
      </c>
    </row>
    <row r="10" spans="1:55" s="139" customFormat="1" ht="19.5" hidden="1" customHeight="1">
      <c r="A10" s="1326" t="s">
        <v>217</v>
      </c>
      <c r="B10" s="1326"/>
      <c r="C10" s="1326"/>
      <c r="D10" s="756"/>
      <c r="E10" s="759">
        <v>25087212.535658658</v>
      </c>
      <c r="F10" s="760">
        <v>23737494.640367161</v>
      </c>
      <c r="G10" s="760"/>
      <c r="H10" s="760">
        <v>12882690.680809325</v>
      </c>
      <c r="I10" s="760">
        <v>4067613.3498103791</v>
      </c>
      <c r="J10" s="760">
        <v>230862.17764400443</v>
      </c>
      <c r="K10" s="760">
        <v>190551.19871767145</v>
      </c>
      <c r="L10" s="760">
        <v>49495.545086136648</v>
      </c>
      <c r="M10" s="760">
        <v>269317.19912553782</v>
      </c>
      <c r="N10" s="760">
        <v>3464463.2458956982</v>
      </c>
      <c r="O10" s="1325" t="s">
        <v>869</v>
      </c>
      <c r="P10" s="1325"/>
      <c r="Q10" s="1325"/>
      <c r="R10" s="126"/>
      <c r="S10" s="141"/>
      <c r="T10" s="140">
        <v>1399251.3642824898</v>
      </c>
      <c r="U10" s="141">
        <v>61182.034253389764</v>
      </c>
      <c r="V10" s="141">
        <v>81608.328833412612</v>
      </c>
      <c r="W10" s="141">
        <v>157574.9738807042</v>
      </c>
      <c r="X10" s="141">
        <v>206322.99131916655</v>
      </c>
      <c r="Y10" s="141">
        <v>676561.55070922768</v>
      </c>
      <c r="Z10" s="141">
        <f>AA10+AB10</f>
        <v>1344076.1577283787</v>
      </c>
      <c r="AA10" s="141">
        <v>516386.71295122779</v>
      </c>
      <c r="AB10" s="141">
        <v>827689.44477715099</v>
      </c>
    </row>
    <row r="11" spans="1:55" s="139" customFormat="1" ht="19.5" hidden="1" customHeight="1">
      <c r="A11" s="1326" t="s">
        <v>218</v>
      </c>
      <c r="B11" s="1326"/>
      <c r="C11" s="1326"/>
      <c r="D11" s="756"/>
      <c r="E11" s="759">
        <v>28831743.493352219</v>
      </c>
      <c r="F11" s="760">
        <v>27623095.609976135</v>
      </c>
      <c r="G11" s="760"/>
      <c r="H11" s="760">
        <v>15872061.056433925</v>
      </c>
      <c r="I11" s="760">
        <v>4679300.595802715</v>
      </c>
      <c r="J11" s="760">
        <v>134082.74837730234</v>
      </c>
      <c r="K11" s="760">
        <v>250388.18022977101</v>
      </c>
      <c r="L11" s="760">
        <v>60296.178449042956</v>
      </c>
      <c r="M11" s="760">
        <v>253695.57969457618</v>
      </c>
      <c r="N11" s="760">
        <v>3786891.3702023816</v>
      </c>
      <c r="O11" s="1325" t="s">
        <v>870</v>
      </c>
      <c r="P11" s="1325"/>
      <c r="Q11" s="1325"/>
      <c r="R11" s="126"/>
      <c r="S11" s="141"/>
      <c r="T11" s="140">
        <v>1415643.9064882374</v>
      </c>
      <c r="U11" s="141">
        <v>64698.294354612597</v>
      </c>
      <c r="V11" s="141">
        <v>85620.210751060702</v>
      </c>
      <c r="W11" s="141">
        <v>153108.98892748181</v>
      </c>
      <c r="X11" s="141">
        <v>129173.76020868019</v>
      </c>
      <c r="Y11" s="141">
        <v>738134.74005633092</v>
      </c>
      <c r="Z11" s="141">
        <v>1208647.8833760421</v>
      </c>
      <c r="AA11" s="141">
        <v>459899.36144985352</v>
      </c>
      <c r="AB11" s="141">
        <v>748748.52192618744</v>
      </c>
    </row>
    <row r="12" spans="1:55" s="142" customFormat="1" ht="15" hidden="1" customHeight="1">
      <c r="A12" s="1196" t="s">
        <v>219</v>
      </c>
      <c r="B12" s="1196"/>
      <c r="C12" s="1196"/>
      <c r="D12" s="22"/>
      <c r="E12" s="50">
        <v>38156267.566526264</v>
      </c>
      <c r="F12" s="50">
        <v>36992274.407296374</v>
      </c>
      <c r="G12" s="50">
        <f>SUM(H12:N12)</f>
        <v>33793534.0702032</v>
      </c>
      <c r="H12" s="50">
        <v>21851352.915336061</v>
      </c>
      <c r="I12" s="50">
        <v>6340630.3084233301</v>
      </c>
      <c r="J12" s="50">
        <v>297616.24920692848</v>
      </c>
      <c r="K12" s="50">
        <v>305068.77746287436</v>
      </c>
      <c r="L12" s="50">
        <v>60374.470641156062</v>
      </c>
      <c r="M12" s="50">
        <v>335132.7925878641</v>
      </c>
      <c r="N12" s="50">
        <v>4603358.5565449912</v>
      </c>
      <c r="O12" s="1334" t="s">
        <v>871</v>
      </c>
      <c r="P12" s="1334"/>
      <c r="Q12" s="1334"/>
      <c r="R12" s="134"/>
      <c r="S12" s="111">
        <f>SUM(T12:Y12)</f>
        <v>3198740.3370931558</v>
      </c>
      <c r="T12" s="111">
        <v>1699366.0599113428</v>
      </c>
      <c r="U12" s="111">
        <v>75157.552211297429</v>
      </c>
      <c r="V12" s="111">
        <v>95789.529005912424</v>
      </c>
      <c r="W12" s="111">
        <v>143612.43606145002</v>
      </c>
      <c r="X12" s="111">
        <v>106911.49805856984</v>
      </c>
      <c r="Y12" s="111">
        <v>1077903.2618445836</v>
      </c>
      <c r="Z12" s="111">
        <v>1163993.159229842</v>
      </c>
      <c r="AA12" s="111">
        <v>449973.81647946709</v>
      </c>
      <c r="AB12" s="111">
        <v>714019.34275037365</v>
      </c>
    </row>
    <row r="13" spans="1:55" s="139" customFormat="1" ht="19.5" hidden="1" customHeight="1">
      <c r="A13" s="1326" t="s">
        <v>220</v>
      </c>
      <c r="B13" s="1326"/>
      <c r="C13" s="1326"/>
      <c r="D13" s="756"/>
      <c r="E13" s="50">
        <v>41772861.846913978</v>
      </c>
      <c r="F13" s="50">
        <v>40426985.007039823</v>
      </c>
      <c r="G13" s="50">
        <f>SUM(H13:N13)</f>
        <v>37002088.06108851</v>
      </c>
      <c r="H13" s="50">
        <v>24005055.943400685</v>
      </c>
      <c r="I13" s="50">
        <v>6154905.2945849318</v>
      </c>
      <c r="J13" s="50">
        <v>361809.52729559422</v>
      </c>
      <c r="K13" s="50">
        <v>352598.90561494918</v>
      </c>
      <c r="L13" s="50">
        <v>87422.202595249677</v>
      </c>
      <c r="M13" s="50">
        <v>366049.22572332196</v>
      </c>
      <c r="N13" s="50">
        <v>5674246.9618737763</v>
      </c>
      <c r="O13" s="1325" t="s">
        <v>872</v>
      </c>
      <c r="P13" s="1325"/>
      <c r="Q13" s="1325"/>
      <c r="R13" s="126"/>
      <c r="S13" s="111">
        <f>SUM(T13:Y13)</f>
        <v>3424896.94595135</v>
      </c>
      <c r="T13" s="111">
        <v>1808196.2163160311</v>
      </c>
      <c r="U13" s="111">
        <v>103150.78088428869</v>
      </c>
      <c r="V13" s="111">
        <v>99743.424295973207</v>
      </c>
      <c r="W13" s="111">
        <v>159151.46510906439</v>
      </c>
      <c r="X13" s="111">
        <v>113983.73259329573</v>
      </c>
      <c r="Y13" s="111">
        <v>1140671.3267526969</v>
      </c>
      <c r="Z13" s="111">
        <v>1345876.8398741367</v>
      </c>
      <c r="AA13" s="111">
        <v>433538.30233138299</v>
      </c>
      <c r="AB13" s="111">
        <v>912338.53754275339</v>
      </c>
    </row>
    <row r="14" spans="1:55" s="139" customFormat="1" ht="18" hidden="1" customHeight="1">
      <c r="A14" s="1196" t="s">
        <v>221</v>
      </c>
      <c r="B14" s="1196"/>
      <c r="C14" s="1196"/>
      <c r="D14" s="756"/>
      <c r="E14" s="50">
        <f>AH14/12.737</f>
        <v>42144515.372293949</v>
      </c>
      <c r="F14" s="50">
        <f>AI14/12.737</f>
        <v>40962131.687900163</v>
      </c>
      <c r="G14" s="50">
        <f>SUM(H14:N14)</f>
        <v>37380526.309127763</v>
      </c>
      <c r="H14" s="50">
        <f t="shared" ref="H14:N14" si="0">AJ14/12.737</f>
        <v>24484406.996289901</v>
      </c>
      <c r="I14" s="50">
        <f t="shared" si="0"/>
        <v>6067686.8272438096</v>
      </c>
      <c r="J14" s="50">
        <f t="shared" si="0"/>
        <v>342940.72577496857</v>
      </c>
      <c r="K14" s="50">
        <f t="shared" si="0"/>
        <v>350158.01139242103</v>
      </c>
      <c r="L14" s="50">
        <f t="shared" si="0"/>
        <v>84428.698700957393</v>
      </c>
      <c r="M14" s="50">
        <f t="shared" si="0"/>
        <v>348477.99309986003</v>
      </c>
      <c r="N14" s="50">
        <f t="shared" si="0"/>
        <v>5702427.0566258458</v>
      </c>
      <c r="O14" s="1334" t="s">
        <v>873</v>
      </c>
      <c r="P14" s="1334"/>
      <c r="Q14" s="1334"/>
      <c r="R14" s="126"/>
      <c r="S14" s="111">
        <f>SUM(T14:Y14)</f>
        <v>3581605.3787723361</v>
      </c>
      <c r="T14" s="111">
        <f>AU14/12.737</f>
        <v>1861637.6520249746</v>
      </c>
      <c r="U14" s="111">
        <f t="shared" ref="U14:AB14" si="1">AV14/12.737</f>
        <v>107514.83306439634</v>
      </c>
      <c r="V14" s="111">
        <f t="shared" si="1"/>
        <v>106302.799081467</v>
      </c>
      <c r="W14" s="111">
        <f t="shared" si="1"/>
        <v>163918.60742565122</v>
      </c>
      <c r="X14" s="111">
        <f t="shared" si="1"/>
        <v>97849.1085441459</v>
      </c>
      <c r="Y14" s="111">
        <f t="shared" si="1"/>
        <v>1244382.3786317015</v>
      </c>
      <c r="Z14" s="111">
        <f t="shared" si="1"/>
        <v>1182383.6843938048</v>
      </c>
      <c r="AA14" s="111">
        <f t="shared" si="1"/>
        <v>325730.3815733692</v>
      </c>
      <c r="AB14" s="111">
        <f t="shared" si="1"/>
        <v>856653.30282043549</v>
      </c>
      <c r="AD14" s="1338" t="s">
        <v>850</v>
      </c>
      <c r="AE14" s="1338"/>
      <c r="AF14" s="1338"/>
      <c r="AG14" s="143"/>
      <c r="AH14" s="111">
        <v>536794692.29690802</v>
      </c>
      <c r="AI14" s="111">
        <v>521734671.30878443</v>
      </c>
      <c r="AJ14" s="111">
        <v>311857891.91174448</v>
      </c>
      <c r="AK14" s="111">
        <v>77284127.118604407</v>
      </c>
      <c r="AL14" s="111">
        <v>4368036.0241957745</v>
      </c>
      <c r="AM14" s="111">
        <v>4459962.5911052665</v>
      </c>
      <c r="AN14" s="111">
        <v>1075368.3353540944</v>
      </c>
      <c r="AO14" s="111">
        <v>4438564.1981129171</v>
      </c>
      <c r="AP14" s="111">
        <v>72631813.420243397</v>
      </c>
      <c r="AQ14" s="1338" t="s">
        <v>850</v>
      </c>
      <c r="AR14" s="1338"/>
      <c r="AS14" s="1338"/>
      <c r="AT14" s="143"/>
      <c r="AU14" s="111">
        <v>23711678.7738421</v>
      </c>
      <c r="AV14" s="111">
        <v>1369416.4287412162</v>
      </c>
      <c r="AW14" s="111">
        <v>1353978.7519006452</v>
      </c>
      <c r="AX14" s="111">
        <v>2087831.3027805197</v>
      </c>
      <c r="AY14" s="111">
        <v>1246304.0955267863</v>
      </c>
      <c r="AZ14" s="111">
        <v>15849698.356631983</v>
      </c>
      <c r="BA14" s="111">
        <v>15060020.98812389</v>
      </c>
      <c r="BB14" s="111">
        <v>4148827.8701000037</v>
      </c>
      <c r="BC14" s="111">
        <v>10911193.118023887</v>
      </c>
    </row>
    <row r="15" spans="1:55" s="139" customFormat="1" ht="18" hidden="1" customHeight="1">
      <c r="A15" s="1326" t="s">
        <v>222</v>
      </c>
      <c r="B15" s="1326"/>
      <c r="C15" s="1326"/>
      <c r="D15" s="756"/>
      <c r="E15" s="50">
        <v>41212179.990529262</v>
      </c>
      <c r="F15" s="50">
        <v>40310550.64431195</v>
      </c>
      <c r="G15" s="50">
        <f>SUM(H15:N15)</f>
        <v>36647606.385123342</v>
      </c>
      <c r="H15" s="50">
        <v>24497213.916754019</v>
      </c>
      <c r="I15" s="50">
        <v>4980640.586688824</v>
      </c>
      <c r="J15" s="50">
        <v>327158.18345007277</v>
      </c>
      <c r="K15" s="50">
        <v>348765.98541615397</v>
      </c>
      <c r="L15" s="50">
        <v>94584.853173746102</v>
      </c>
      <c r="M15" s="50">
        <v>302287.58616481471</v>
      </c>
      <c r="N15" s="50">
        <v>6096955.2734757094</v>
      </c>
      <c r="O15" s="1325" t="s">
        <v>874</v>
      </c>
      <c r="P15" s="1325"/>
      <c r="Q15" s="1325"/>
      <c r="R15" s="126"/>
      <c r="S15" s="111">
        <f>SUM(T15:Y15)</f>
        <v>3662944.2591885841</v>
      </c>
      <c r="T15" s="111">
        <v>1841929.5475643608</v>
      </c>
      <c r="U15" s="111">
        <v>129832.38265855687</v>
      </c>
      <c r="V15" s="111">
        <v>109694.25423688427</v>
      </c>
      <c r="W15" s="111">
        <v>168066.91310654199</v>
      </c>
      <c r="X15" s="111">
        <v>61911.98426872195</v>
      </c>
      <c r="Y15" s="111">
        <v>1351509.1773535179</v>
      </c>
      <c r="Z15" s="111">
        <v>901629.3462173657</v>
      </c>
      <c r="AA15" s="111">
        <v>408653.58576893999</v>
      </c>
      <c r="AB15" s="111">
        <v>492975.76044842595</v>
      </c>
    </row>
    <row r="16" spans="1:55" s="139" customFormat="1" ht="18" hidden="1" customHeight="1">
      <c r="A16" s="1326" t="s">
        <v>223</v>
      </c>
      <c r="B16" s="1326"/>
      <c r="C16" s="1326"/>
      <c r="D16" s="756"/>
      <c r="E16" s="759">
        <v>41831884.227947295</v>
      </c>
      <c r="F16" s="760">
        <v>40639292.013985299</v>
      </c>
      <c r="G16" s="50">
        <v>37144025.03356915</v>
      </c>
      <c r="H16" s="760">
        <v>25220554.404049248</v>
      </c>
      <c r="I16" s="760">
        <v>4528842.5505770566</v>
      </c>
      <c r="J16" s="760">
        <v>528069.32979502797</v>
      </c>
      <c r="K16" s="760">
        <v>306626.31201307115</v>
      </c>
      <c r="L16" s="760">
        <v>72384.646764055607</v>
      </c>
      <c r="M16" s="760">
        <v>264556.71945534582</v>
      </c>
      <c r="N16" s="760">
        <v>6222991.070915347</v>
      </c>
      <c r="O16" s="1325" t="s">
        <v>875</v>
      </c>
      <c r="P16" s="1325"/>
      <c r="Q16" s="1325"/>
      <c r="R16" s="126"/>
      <c r="S16" s="111">
        <v>3495266.9804162392</v>
      </c>
      <c r="T16" s="111">
        <v>1677890.5310544758</v>
      </c>
      <c r="U16" s="141">
        <v>129480.98877031762</v>
      </c>
      <c r="V16" s="141">
        <v>87704.423459701793</v>
      </c>
      <c r="W16" s="141">
        <v>152052.8716760223</v>
      </c>
      <c r="X16" s="141">
        <v>120250.72469266465</v>
      </c>
      <c r="Y16" s="141">
        <v>1327887.4407630572</v>
      </c>
      <c r="Z16" s="141">
        <v>1192592.2139619431</v>
      </c>
      <c r="AA16" s="141">
        <v>432079.00909810874</v>
      </c>
      <c r="AB16" s="141">
        <v>760513.20486383454</v>
      </c>
    </row>
    <row r="17" spans="1:28" s="139" customFormat="1" ht="17.25" hidden="1" customHeight="1">
      <c r="A17" s="1326" t="s">
        <v>224</v>
      </c>
      <c r="B17" s="1326"/>
      <c r="C17" s="1326"/>
      <c r="D17" s="756"/>
      <c r="E17" s="759">
        <v>36351802.774204522</v>
      </c>
      <c r="F17" s="760">
        <v>35749044.815590635</v>
      </c>
      <c r="G17" s="50">
        <f>H17+I17+J17+K17+L17+M17+N17</f>
        <v>32382352.940521002</v>
      </c>
      <c r="H17" s="760">
        <v>21903701.178061981</v>
      </c>
      <c r="I17" s="760">
        <v>4589259.9875735166</v>
      </c>
      <c r="J17" s="760">
        <v>504252.56089278834</v>
      </c>
      <c r="K17" s="760">
        <v>391515.31883234152</v>
      </c>
      <c r="L17" s="760">
        <v>80222.394129865919</v>
      </c>
      <c r="M17" s="760">
        <v>235464.23961526551</v>
      </c>
      <c r="N17" s="760">
        <v>4677937.261415245</v>
      </c>
      <c r="O17" s="1325" t="s">
        <v>851</v>
      </c>
      <c r="P17" s="1325"/>
      <c r="Q17" s="1325"/>
      <c r="R17" s="126"/>
      <c r="S17" s="111">
        <f>T17+U17+V17+W17+X17+Y17</f>
        <v>3366691.8750696299</v>
      </c>
      <c r="T17" s="141">
        <v>1651137.6294629022</v>
      </c>
      <c r="U17" s="141">
        <v>122243.5883777549</v>
      </c>
      <c r="V17" s="141">
        <v>73591.683529628717</v>
      </c>
      <c r="W17" s="141">
        <v>150791.28913493053</v>
      </c>
      <c r="X17" s="141">
        <v>90016.913380786063</v>
      </c>
      <c r="Y17" s="141">
        <v>1278910.7711836274</v>
      </c>
      <c r="Z17" s="141">
        <v>602757.95861388464</v>
      </c>
      <c r="AA17" s="141">
        <v>223589.97104516294</v>
      </c>
      <c r="AB17" s="141">
        <v>379167.98756872257</v>
      </c>
    </row>
    <row r="18" spans="1:28" s="139" customFormat="1" ht="18.75" hidden="1" customHeight="1">
      <c r="A18" s="1326" t="s">
        <v>367</v>
      </c>
      <c r="B18" s="1326"/>
      <c r="C18" s="1326"/>
      <c r="D18" s="756"/>
      <c r="E18" s="746">
        <v>39820027.144423097</v>
      </c>
      <c r="F18" s="746">
        <v>39297108.755200997</v>
      </c>
      <c r="G18" s="294">
        <f>SUM(H18:N18)</f>
        <v>35698591.665724911</v>
      </c>
      <c r="H18" s="746">
        <v>23847461.748577144</v>
      </c>
      <c r="I18" s="746">
        <v>4910125.0430121087</v>
      </c>
      <c r="J18" s="746">
        <v>180815.64004305933</v>
      </c>
      <c r="K18" s="746">
        <v>368448.10162745614</v>
      </c>
      <c r="L18" s="746">
        <v>75843.604297378479</v>
      </c>
      <c r="M18" s="746">
        <v>247212.02716947367</v>
      </c>
      <c r="N18" s="746">
        <v>6068685.5009982921</v>
      </c>
      <c r="O18" s="1325" t="s">
        <v>852</v>
      </c>
      <c r="P18" s="1325"/>
      <c r="Q18" s="1325"/>
      <c r="R18" s="126"/>
      <c r="S18" s="100">
        <f>SUM(T18:Y18)</f>
        <v>3598517.089476089</v>
      </c>
      <c r="T18" s="101">
        <v>1787945.0079228687</v>
      </c>
      <c r="U18" s="101">
        <v>131014.24712993942</v>
      </c>
      <c r="V18" s="101">
        <v>84957.940175508556</v>
      </c>
      <c r="W18" s="101">
        <v>145924.7944457572</v>
      </c>
      <c r="X18" s="101">
        <v>79615.45602337498</v>
      </c>
      <c r="Y18" s="101">
        <v>1369059.6437786401</v>
      </c>
      <c r="Z18" s="101">
        <v>522918.38922212279</v>
      </c>
      <c r="AA18" s="101">
        <v>203114.99980638223</v>
      </c>
      <c r="AB18" s="101">
        <v>319803.38941573998</v>
      </c>
    </row>
    <row r="19" spans="1:28" s="139" customFormat="1" ht="18" customHeight="1">
      <c r="A19" s="1326" t="s">
        <v>1023</v>
      </c>
      <c r="B19" s="1326"/>
      <c r="C19" s="1326"/>
      <c r="D19" s="756"/>
      <c r="E19" s="746">
        <f>'[1]27'!E19/'[1]1'!$E$19*1000</f>
        <v>38731168.642797194</v>
      </c>
      <c r="F19" s="746">
        <f>'[1]27'!F19/'[1]1'!$E$19*1000</f>
        <v>37948680.708628163</v>
      </c>
      <c r="G19" s="746">
        <f>'[1]27'!G19/'[1]1'!$E$19*1000</f>
        <v>34390071.643255785</v>
      </c>
      <c r="H19" s="746">
        <f>'[1]27'!H19/'[1]1'!$E$19*1000</f>
        <v>23131522.16182119</v>
      </c>
      <c r="I19" s="746">
        <f>'[1]27'!I19/'[1]1'!$E$19*1000</f>
        <v>4811458.786175698</v>
      </c>
      <c r="J19" s="746">
        <f>'[1]27'!J19/'[1]1'!$E$19*1000</f>
        <v>268320.21658502525</v>
      </c>
      <c r="K19" s="746">
        <f>'[1]27'!K19/'[1]1'!$E$19*1000</f>
        <v>379357.30632263271</v>
      </c>
      <c r="L19" s="746">
        <f>'[1]27'!L19/'[1]1'!$E$19*1000</f>
        <v>84419.453244180826</v>
      </c>
      <c r="M19" s="746">
        <f>'[1]27'!M19/'[1]1'!$E$19*1000</f>
        <v>272357.22414207767</v>
      </c>
      <c r="N19" s="746">
        <f>'[1]27'!N19/'[1]1'!$E$19*1000</f>
        <v>5442636.4949649787</v>
      </c>
      <c r="O19" s="1325" t="s">
        <v>853</v>
      </c>
      <c r="P19" s="1325"/>
      <c r="Q19" s="1325"/>
      <c r="R19" s="126"/>
      <c r="S19" s="101">
        <f>'[1]27'!S19/'[1]1'!$E$19*1000</f>
        <v>3558609.0653724414</v>
      </c>
      <c r="T19" s="101">
        <f>'[1]27'!T19/'[1]1'!$E$19*1000</f>
        <v>1729083.0239460042</v>
      </c>
      <c r="U19" s="101">
        <f>'[1]27'!U19/'[1]1'!$E$19*1000</f>
        <v>137004.3743022258</v>
      </c>
      <c r="V19" s="101">
        <f>'[1]27'!V19/'[1]1'!$E$19*1000</f>
        <v>79589.772452883422</v>
      </c>
      <c r="W19" s="101">
        <f>'[1]27'!W19/'[1]1'!$E$19*1000</f>
        <v>150021.32611465079</v>
      </c>
      <c r="X19" s="101">
        <f>'[1]27'!X19/'[1]1'!$E$19*1000</f>
        <v>85494.679066022261</v>
      </c>
      <c r="Y19" s="101">
        <f>'[1]27'!Y19/'[1]1'!$E$19*1000</f>
        <v>1377415.8894906547</v>
      </c>
      <c r="Z19" s="101">
        <f>'[1]27'!Z19/'[1]1'!$E$19*1000</f>
        <v>782487.93416902062</v>
      </c>
      <c r="AA19" s="101">
        <f>'[1]27'!AA19/'[1]1'!$E$19*1000</f>
        <v>321935.26692492998</v>
      </c>
      <c r="AB19" s="101">
        <f>'[1]27'!AB19/'[1]1'!$E$19*1000</f>
        <v>460552.6672440907</v>
      </c>
    </row>
    <row r="20" spans="1:28" s="139" customFormat="1" ht="18" customHeight="1">
      <c r="A20" s="1326" t="s">
        <v>1024</v>
      </c>
      <c r="B20" s="1326"/>
      <c r="C20" s="1326"/>
      <c r="D20" s="756"/>
      <c r="E20" s="746">
        <v>36707776.877159506</v>
      </c>
      <c r="F20" s="746">
        <v>36109927.227299348</v>
      </c>
      <c r="G20" s="250">
        <f>SUM(H20:N20)</f>
        <v>32582708.048462242</v>
      </c>
      <c r="H20" s="746">
        <v>21944892.469442315</v>
      </c>
      <c r="I20" s="746">
        <v>4613387.0277209803</v>
      </c>
      <c r="J20" s="746">
        <v>84306.807110392983</v>
      </c>
      <c r="K20" s="746">
        <v>349479.779129092</v>
      </c>
      <c r="L20" s="746">
        <v>90965.499421935863</v>
      </c>
      <c r="M20" s="746">
        <v>312094.9100682576</v>
      </c>
      <c r="N20" s="746">
        <v>5187581.5555692697</v>
      </c>
      <c r="O20" s="1325" t="s">
        <v>877</v>
      </c>
      <c r="P20" s="1325"/>
      <c r="Q20" s="1325"/>
      <c r="R20" s="126"/>
      <c r="S20" s="100">
        <f>SUM(T20:Y20)</f>
        <v>3527219.1788371084</v>
      </c>
      <c r="T20" s="101">
        <v>1646567.00131221</v>
      </c>
      <c r="U20" s="101">
        <v>148853.27875719883</v>
      </c>
      <c r="V20" s="101">
        <v>75704.177905202319</v>
      </c>
      <c r="W20" s="101">
        <v>143084.10321228</v>
      </c>
      <c r="X20" s="101">
        <v>78544.680508857826</v>
      </c>
      <c r="Y20" s="101">
        <v>1434465.9371413596</v>
      </c>
      <c r="Z20" s="101">
        <v>597849.64986015542</v>
      </c>
      <c r="AA20" s="101">
        <v>234897.5389928284</v>
      </c>
      <c r="AB20" s="101">
        <v>362952.11086732667</v>
      </c>
    </row>
    <row r="21" spans="1:28" s="139" customFormat="1" ht="18" customHeight="1">
      <c r="A21" s="1326" t="s">
        <v>1025</v>
      </c>
      <c r="B21" s="1326"/>
      <c r="C21" s="1326"/>
      <c r="D21" s="756"/>
      <c r="E21" s="760">
        <v>36384650.84097667</v>
      </c>
      <c r="F21" s="760">
        <v>35758658.805392958</v>
      </c>
      <c r="G21" s="250">
        <f>SUM(H21:N21)</f>
        <v>32424972.655164994</v>
      </c>
      <c r="H21" s="760">
        <v>21430915.401220392</v>
      </c>
      <c r="I21" s="760">
        <v>4206994.3103250666</v>
      </c>
      <c r="J21" s="760">
        <v>254589.81023957525</v>
      </c>
      <c r="K21" s="760">
        <v>552082.55035323929</v>
      </c>
      <c r="L21" s="760">
        <v>133107.384415523</v>
      </c>
      <c r="M21" s="760">
        <v>463525.75636522658</v>
      </c>
      <c r="N21" s="760">
        <v>5383757.4422459686</v>
      </c>
      <c r="O21" s="1325" t="s">
        <v>854</v>
      </c>
      <c r="P21" s="1325"/>
      <c r="Q21" s="1325"/>
      <c r="R21" s="126"/>
      <c r="S21" s="111">
        <f>SUM(T21:Y21)</f>
        <v>3333686.1502279462</v>
      </c>
      <c r="T21" s="141">
        <v>1545780.9203717569</v>
      </c>
      <c r="U21" s="141">
        <v>142785.79705631375</v>
      </c>
      <c r="V21" s="141">
        <v>67652.575744273257</v>
      </c>
      <c r="W21" s="141">
        <v>154443.40886367502</v>
      </c>
      <c r="X21" s="141">
        <v>68985.155228734351</v>
      </c>
      <c r="Y21" s="141">
        <v>1354038.2929631926</v>
      </c>
      <c r="Z21" s="141">
        <v>625992.03558372671</v>
      </c>
      <c r="AA21" s="141">
        <v>256469.74629398581</v>
      </c>
      <c r="AB21" s="141">
        <v>369522.28928974055</v>
      </c>
    </row>
    <row r="22" spans="1:28" s="139" customFormat="1" ht="18" customHeight="1">
      <c r="A22" s="1326" t="s">
        <v>1026</v>
      </c>
      <c r="B22" s="1326"/>
      <c r="C22" s="1326"/>
      <c r="D22" s="756"/>
      <c r="E22" s="746">
        <v>38180245.582422793</v>
      </c>
      <c r="F22" s="746">
        <v>37562421.366287068</v>
      </c>
      <c r="G22" s="250">
        <f>SUM(H22:N22)</f>
        <v>34040341.959376939</v>
      </c>
      <c r="H22" s="746">
        <v>23358123.538604774</v>
      </c>
      <c r="I22" s="746">
        <v>4471807.5374186626</v>
      </c>
      <c r="J22" s="746">
        <v>200045.66643148119</v>
      </c>
      <c r="K22" s="746">
        <v>372284.03011080495</v>
      </c>
      <c r="L22" s="746">
        <v>124354.28463366062</v>
      </c>
      <c r="M22" s="746">
        <v>351175.06538276246</v>
      </c>
      <c r="N22" s="746">
        <v>5162551.8367947908</v>
      </c>
      <c r="O22" s="1325" t="s">
        <v>855</v>
      </c>
      <c r="P22" s="1325"/>
      <c r="Q22" s="1325"/>
      <c r="R22" s="126"/>
      <c r="S22" s="100">
        <f>SUM(T22:Y22)</f>
        <v>3522079.4069100781</v>
      </c>
      <c r="T22" s="101">
        <v>1641694.440087311</v>
      </c>
      <c r="U22" s="101">
        <v>149953.67267053155</v>
      </c>
      <c r="V22" s="101">
        <v>72570.890879590399</v>
      </c>
      <c r="W22" s="101">
        <v>168760.46264781919</v>
      </c>
      <c r="X22" s="101">
        <v>73403.46386352976</v>
      </c>
      <c r="Y22" s="101">
        <v>1415696.4767612964</v>
      </c>
      <c r="Z22" s="101">
        <v>617824.21613576845</v>
      </c>
      <c r="AA22" s="101">
        <v>263277.42664065841</v>
      </c>
      <c r="AB22" s="101">
        <v>354546.78949511022</v>
      </c>
    </row>
    <row r="23" spans="1:28" s="139" customFormat="1" ht="18" customHeight="1">
      <c r="A23" s="1326" t="s">
        <v>1027</v>
      </c>
      <c r="B23" s="1326"/>
      <c r="C23" s="1326"/>
      <c r="D23" s="756"/>
      <c r="E23" s="746">
        <v>37099225.316913657</v>
      </c>
      <c r="F23" s="746">
        <v>36354160.471500121</v>
      </c>
      <c r="G23" s="250">
        <f>SUM(H23:N23)</f>
        <v>32810343.420956161</v>
      </c>
      <c r="H23" s="746">
        <v>21585450.285761792</v>
      </c>
      <c r="I23" s="746">
        <v>4530244.1227941802</v>
      </c>
      <c r="J23" s="746">
        <v>169703.53043394125</v>
      </c>
      <c r="K23" s="746">
        <v>627466.3240918559</v>
      </c>
      <c r="L23" s="746">
        <v>167920.25383174527</v>
      </c>
      <c r="M23" s="746">
        <v>303342.0762695595</v>
      </c>
      <c r="N23" s="746">
        <v>5426216.8277730858</v>
      </c>
      <c r="O23" s="1325" t="s">
        <v>856</v>
      </c>
      <c r="P23" s="1325"/>
      <c r="Q23" s="1325"/>
      <c r="R23" s="126"/>
      <c r="S23" s="100">
        <f>SUM(T23:Y23)</f>
        <v>3543817.0505438913</v>
      </c>
      <c r="T23" s="101">
        <v>1603873.9874431142</v>
      </c>
      <c r="U23" s="101">
        <v>166631.727788652</v>
      </c>
      <c r="V23" s="101">
        <v>74963.177167108035</v>
      </c>
      <c r="W23" s="101">
        <v>153106.63195481148</v>
      </c>
      <c r="X23" s="101">
        <v>94979.457404389424</v>
      </c>
      <c r="Y23" s="101">
        <v>1450262.0687858162</v>
      </c>
      <c r="Z23" s="101">
        <v>745064.8454135647</v>
      </c>
      <c r="AA23" s="101">
        <v>243716.67051033876</v>
      </c>
      <c r="AB23" s="101">
        <v>501348.17490322591</v>
      </c>
    </row>
    <row r="24" spans="1:28" s="129" customFormat="1" ht="18" customHeight="1">
      <c r="A24" s="1326" t="s">
        <v>65</v>
      </c>
      <c r="B24" s="1326"/>
      <c r="C24" s="1326"/>
      <c r="D24" s="756"/>
      <c r="E24" s="250"/>
      <c r="F24" s="250"/>
      <c r="G24" s="480"/>
      <c r="H24" s="250"/>
      <c r="I24" s="250"/>
      <c r="J24" s="250"/>
      <c r="K24" s="250"/>
      <c r="L24" s="250"/>
      <c r="M24" s="250"/>
      <c r="N24" s="250"/>
      <c r="O24" s="1325" t="s">
        <v>65</v>
      </c>
      <c r="P24" s="1325"/>
      <c r="Q24" s="1325"/>
      <c r="R24" s="126"/>
      <c r="S24" s="145"/>
      <c r="T24" s="101"/>
      <c r="U24" s="100"/>
      <c r="V24" s="100"/>
      <c r="W24" s="100"/>
      <c r="X24" s="100"/>
      <c r="Y24" s="100"/>
      <c r="Z24" s="100"/>
      <c r="AA24" s="100"/>
      <c r="AB24" s="100"/>
    </row>
    <row r="25" spans="1:28" ht="18" customHeight="1">
      <c r="A25" s="761"/>
      <c r="B25" s="761" t="s">
        <v>66</v>
      </c>
      <c r="C25" s="761"/>
      <c r="D25" s="762"/>
      <c r="E25" s="491">
        <v>51726612.814833336</v>
      </c>
      <c r="F25" s="491">
        <v>50645451.639108993</v>
      </c>
      <c r="G25" s="480">
        <f t="shared" ref="G25:G54" si="2">SUM(H25:N25)</f>
        <v>45820104.158877924</v>
      </c>
      <c r="H25" s="491">
        <v>30062631.565199964</v>
      </c>
      <c r="I25" s="491">
        <v>6364767.9408426294</v>
      </c>
      <c r="J25" s="491">
        <v>247319.51735730219</v>
      </c>
      <c r="K25" s="491">
        <v>804678.1108178132</v>
      </c>
      <c r="L25" s="491">
        <v>205911.66201889567</v>
      </c>
      <c r="M25" s="491">
        <v>414119.42046960659</v>
      </c>
      <c r="N25" s="491">
        <v>7720675.9421717133</v>
      </c>
      <c r="O25" s="130"/>
      <c r="P25" s="130" t="s">
        <v>54</v>
      </c>
      <c r="Q25" s="130"/>
      <c r="R25" s="132"/>
      <c r="S25" s="98">
        <f>SUM(T25:Y25)</f>
        <v>4825347.4802309852</v>
      </c>
      <c r="T25" s="98">
        <v>2257587.8521654848</v>
      </c>
      <c r="U25" s="98">
        <v>234405.29555574057</v>
      </c>
      <c r="V25" s="98">
        <v>100333.18875691511</v>
      </c>
      <c r="W25" s="98">
        <v>204466.70126428272</v>
      </c>
      <c r="X25" s="98">
        <v>137904.12092086489</v>
      </c>
      <c r="Y25" s="98">
        <v>1890650.3215676968</v>
      </c>
      <c r="Z25" s="98">
        <v>1081161.1757243632</v>
      </c>
      <c r="AA25" s="98">
        <v>352174.02405276365</v>
      </c>
      <c r="AB25" s="98">
        <v>728987.15167159971</v>
      </c>
    </row>
    <row r="26" spans="1:28" ht="18" customHeight="1">
      <c r="A26" s="761"/>
      <c r="B26" s="761" t="s">
        <v>27</v>
      </c>
      <c r="C26" s="761"/>
      <c r="D26" s="762"/>
      <c r="E26" s="491">
        <v>5117163.4013273949</v>
      </c>
      <c r="F26" s="491">
        <v>5106956.6190594388</v>
      </c>
      <c r="G26" s="480">
        <f t="shared" si="2"/>
        <v>4365142.6982467081</v>
      </c>
      <c r="H26" s="491">
        <v>3050511.1801150553</v>
      </c>
      <c r="I26" s="491">
        <v>519148.20133947593</v>
      </c>
      <c r="J26" s="491">
        <v>0</v>
      </c>
      <c r="K26" s="491">
        <v>240001.48554517661</v>
      </c>
      <c r="L26" s="491">
        <v>84853.912075602319</v>
      </c>
      <c r="M26" s="491">
        <v>61132.872366676398</v>
      </c>
      <c r="N26" s="491">
        <v>409495.04680472182</v>
      </c>
      <c r="O26" s="130"/>
      <c r="P26" s="130" t="s">
        <v>27</v>
      </c>
      <c r="Q26" s="130"/>
      <c r="R26" s="132"/>
      <c r="S26" s="98">
        <f>SUM(T26:Y26)</f>
        <v>741813.92081272975</v>
      </c>
      <c r="T26" s="98">
        <v>174560.83773665052</v>
      </c>
      <c r="U26" s="98">
        <v>18448.161798107078</v>
      </c>
      <c r="V26" s="98">
        <v>19492.897079172541</v>
      </c>
      <c r="W26" s="98">
        <v>40810.37147234608</v>
      </c>
      <c r="X26" s="98">
        <v>1126.79598519204</v>
      </c>
      <c r="Y26" s="98">
        <v>487374.85674126149</v>
      </c>
      <c r="Z26" s="98">
        <v>10206.782267956492</v>
      </c>
      <c r="AA26" s="98">
        <v>6580.0118494629778</v>
      </c>
      <c r="AB26" s="98">
        <v>3626.7704184935178</v>
      </c>
    </row>
    <row r="27" spans="1:28" ht="18" customHeight="1">
      <c r="A27" s="1326" t="s">
        <v>28</v>
      </c>
      <c r="B27" s="1326"/>
      <c r="C27" s="1326"/>
      <c r="D27" s="756"/>
      <c r="E27" s="491"/>
      <c r="F27" s="491"/>
      <c r="G27" s="491"/>
      <c r="H27" s="491"/>
      <c r="I27" s="491"/>
      <c r="J27" s="491"/>
      <c r="K27" s="491"/>
      <c r="L27" s="491"/>
      <c r="M27" s="491"/>
      <c r="N27" s="491"/>
      <c r="O27" s="1325" t="s">
        <v>28</v>
      </c>
      <c r="P27" s="1325"/>
      <c r="Q27" s="1325"/>
      <c r="R27" s="126"/>
      <c r="S27" s="98"/>
      <c r="T27" s="98"/>
      <c r="U27" s="98"/>
      <c r="V27" s="98"/>
      <c r="W27" s="98"/>
      <c r="X27" s="98"/>
      <c r="Y27" s="98"/>
      <c r="Z27" s="98"/>
      <c r="AA27" s="98"/>
      <c r="AB27" s="98"/>
    </row>
    <row r="28" spans="1:28" ht="18" customHeight="1">
      <c r="A28" s="761"/>
      <c r="B28" s="102" t="s">
        <v>83</v>
      </c>
      <c r="C28" s="761"/>
      <c r="D28" s="762"/>
      <c r="E28" s="491">
        <v>161371902.53650412</v>
      </c>
      <c r="F28" s="491">
        <v>157984883.35244179</v>
      </c>
      <c r="G28" s="480">
        <f t="shared" si="2"/>
        <v>145508751.61732715</v>
      </c>
      <c r="H28" s="491">
        <v>96243793.478596106</v>
      </c>
      <c r="I28" s="491">
        <v>19886631.968227699</v>
      </c>
      <c r="J28" s="491">
        <v>850670.94500516856</v>
      </c>
      <c r="K28" s="491">
        <v>1802009.2219153314</v>
      </c>
      <c r="L28" s="491">
        <v>526062.101174657</v>
      </c>
      <c r="M28" s="491">
        <v>1039641.0706857244</v>
      </c>
      <c r="N28" s="491">
        <v>25159942.831722464</v>
      </c>
      <c r="O28" s="130"/>
      <c r="P28" s="130" t="s">
        <v>83</v>
      </c>
      <c r="Q28" s="130"/>
      <c r="R28" s="132"/>
      <c r="S28" s="98">
        <f>SUM(T28:Y28)</f>
        <v>12476131.735114226</v>
      </c>
      <c r="T28" s="98">
        <v>6601099.6201969394</v>
      </c>
      <c r="U28" s="98">
        <v>591464.96589695592</v>
      </c>
      <c r="V28" s="98">
        <v>289556.13460108673</v>
      </c>
      <c r="W28" s="98">
        <v>548615.95748074329</v>
      </c>
      <c r="X28" s="98">
        <v>296272.98255632084</v>
      </c>
      <c r="Y28" s="98">
        <v>4149122.0743821803</v>
      </c>
      <c r="Z28" s="98">
        <v>3387019.1840623412</v>
      </c>
      <c r="AA28" s="98">
        <v>1127302.441790984</v>
      </c>
      <c r="AB28" s="98">
        <v>2259716.7422713577</v>
      </c>
    </row>
    <row r="29" spans="1:28" ht="18" customHeight="1">
      <c r="A29" s="761"/>
      <c r="B29" s="102" t="s">
        <v>84</v>
      </c>
      <c r="C29" s="761"/>
      <c r="D29" s="762"/>
      <c r="E29" s="491">
        <v>37458778.76633174</v>
      </c>
      <c r="F29" s="491">
        <v>37160468.215832733</v>
      </c>
      <c r="G29" s="480">
        <f t="shared" si="2"/>
        <v>33432941.851494521</v>
      </c>
      <c r="H29" s="491">
        <v>21871106.444534969</v>
      </c>
      <c r="I29" s="491">
        <v>4796335.163177371</v>
      </c>
      <c r="J29" s="491">
        <v>45647.144445074759</v>
      </c>
      <c r="K29" s="491">
        <v>871982.95173939003</v>
      </c>
      <c r="L29" s="491">
        <v>164357.95777907228</v>
      </c>
      <c r="M29" s="491">
        <v>263914.75354464166</v>
      </c>
      <c r="N29" s="491">
        <v>5419597.4362739976</v>
      </c>
      <c r="O29" s="130"/>
      <c r="P29" s="130" t="s">
        <v>84</v>
      </c>
      <c r="Q29" s="130"/>
      <c r="R29" s="132"/>
      <c r="S29" s="98">
        <f>SUM(T29:Y29)</f>
        <v>3727526.3643382303</v>
      </c>
      <c r="T29" s="98">
        <v>1476459.6852125933</v>
      </c>
      <c r="U29" s="98">
        <v>221158.05322673882</v>
      </c>
      <c r="V29" s="98">
        <v>77943.687210878677</v>
      </c>
      <c r="W29" s="98">
        <v>175260.05083624282</v>
      </c>
      <c r="X29" s="98">
        <v>16110.154920879218</v>
      </c>
      <c r="Y29" s="98">
        <v>1760594.7329308975</v>
      </c>
      <c r="Z29" s="98">
        <v>298310.55049901945</v>
      </c>
      <c r="AA29" s="98">
        <v>178646.08908574455</v>
      </c>
      <c r="AB29" s="98">
        <v>119664.46141327497</v>
      </c>
    </row>
    <row r="30" spans="1:28" ht="18" customHeight="1">
      <c r="A30" s="761"/>
      <c r="B30" s="102" t="s">
        <v>85</v>
      </c>
      <c r="C30" s="761"/>
      <c r="D30" s="762"/>
      <c r="E30" s="491">
        <v>15364636.4295361</v>
      </c>
      <c r="F30" s="491">
        <v>15236342.367658744</v>
      </c>
      <c r="G30" s="480">
        <f t="shared" si="2"/>
        <v>13124098.171218455</v>
      </c>
      <c r="H30" s="491">
        <v>8858920.5658085793</v>
      </c>
      <c r="I30" s="491">
        <v>1727702.163276185</v>
      </c>
      <c r="J30" s="491">
        <v>59195.864201898126</v>
      </c>
      <c r="K30" s="491">
        <v>452418.45381573954</v>
      </c>
      <c r="L30" s="491">
        <v>106637.41489891347</v>
      </c>
      <c r="M30" s="491">
        <v>170052.40838506661</v>
      </c>
      <c r="N30" s="491">
        <v>1749171.3008320732</v>
      </c>
      <c r="O30" s="130"/>
      <c r="P30" s="130" t="s">
        <v>85</v>
      </c>
      <c r="Q30" s="130"/>
      <c r="R30" s="132"/>
      <c r="S30" s="98">
        <f>SUM(T30:Y30)</f>
        <v>2112244.1964402902</v>
      </c>
      <c r="T30" s="98">
        <v>826951.96811265219</v>
      </c>
      <c r="U30" s="98">
        <v>108613.41027965593</v>
      </c>
      <c r="V30" s="98">
        <v>39348.095970178059</v>
      </c>
      <c r="W30" s="98">
        <v>82845.642580348445</v>
      </c>
      <c r="X30" s="98">
        <v>6186.8267688102696</v>
      </c>
      <c r="Y30" s="98">
        <v>1048298.2527286453</v>
      </c>
      <c r="Z30" s="98">
        <v>128294.06187734754</v>
      </c>
      <c r="AA30" s="98">
        <v>100538.46802213098</v>
      </c>
      <c r="AB30" s="98">
        <v>27755.593855216528</v>
      </c>
    </row>
    <row r="31" spans="1:28" ht="18" customHeight="1">
      <c r="A31" s="761"/>
      <c r="B31" s="102" t="s">
        <v>346</v>
      </c>
      <c r="C31" s="761"/>
      <c r="D31" s="762"/>
      <c r="E31" s="491">
        <v>5399905.1098083276</v>
      </c>
      <c r="F31" s="491">
        <v>5390340.4373153225</v>
      </c>
      <c r="G31" s="480">
        <f t="shared" si="2"/>
        <v>4538672.8773250338</v>
      </c>
      <c r="H31" s="491">
        <v>2971162.4528435133</v>
      </c>
      <c r="I31" s="491">
        <v>826792.9559586629</v>
      </c>
      <c r="J31" s="491">
        <v>0</v>
      </c>
      <c r="K31" s="491">
        <v>242458.14908627627</v>
      </c>
      <c r="L31" s="491">
        <v>81813.338171958938</v>
      </c>
      <c r="M31" s="491">
        <v>55762.248101706493</v>
      </c>
      <c r="N31" s="491">
        <v>360683.73316291592</v>
      </c>
      <c r="O31" s="130"/>
      <c r="P31" s="112" t="s">
        <v>346</v>
      </c>
      <c r="Q31" s="130"/>
      <c r="R31" s="132"/>
      <c r="S31" s="98">
        <f>SUM(T31:Y31)</f>
        <v>851667.55999029439</v>
      </c>
      <c r="T31" s="98">
        <v>209584.89486213709</v>
      </c>
      <c r="U31" s="98">
        <v>27431.07871468697</v>
      </c>
      <c r="V31" s="98">
        <v>19866.758122801046</v>
      </c>
      <c r="W31" s="98">
        <v>42858.34251493273</v>
      </c>
      <c r="X31" s="98">
        <v>481.30858389378312</v>
      </c>
      <c r="Y31" s="98">
        <v>551445.17719184281</v>
      </c>
      <c r="Z31" s="98">
        <v>9564.6724930050295</v>
      </c>
      <c r="AA31" s="98">
        <v>7903.3511922529524</v>
      </c>
      <c r="AB31" s="98">
        <v>1661.321300752079</v>
      </c>
    </row>
    <row r="32" spans="1:28" ht="18" customHeight="1">
      <c r="A32" s="761"/>
      <c r="B32" s="102" t="s">
        <v>345</v>
      </c>
      <c r="C32" s="761"/>
      <c r="D32" s="762"/>
      <c r="E32" s="491">
        <v>123780237.37121212</v>
      </c>
      <c r="F32" s="491">
        <v>116004801.20151515</v>
      </c>
      <c r="G32" s="480">
        <f t="shared" si="2"/>
        <v>101874242.0378788</v>
      </c>
      <c r="H32" s="491">
        <v>60380918.153030306</v>
      </c>
      <c r="I32" s="491">
        <v>12852924.324242424</v>
      </c>
      <c r="J32" s="491">
        <v>838093.93939393945</v>
      </c>
      <c r="K32" s="491">
        <v>1610307.0151515151</v>
      </c>
      <c r="L32" s="491">
        <v>319266.3</v>
      </c>
      <c r="M32" s="491">
        <v>2056405.2303030302</v>
      </c>
      <c r="N32" s="491">
        <v>23816327.075757574</v>
      </c>
      <c r="O32" s="130"/>
      <c r="P32" s="112" t="s">
        <v>345</v>
      </c>
      <c r="Q32" s="130"/>
      <c r="R32" s="132"/>
      <c r="S32" s="98">
        <f>SUM(T32:Y32)</f>
        <v>14130559.163636364</v>
      </c>
      <c r="T32" s="98">
        <v>5941192.7999999998</v>
      </c>
      <c r="U32" s="98">
        <v>540488.37878787878</v>
      </c>
      <c r="V32" s="98">
        <v>190278.76666666666</v>
      </c>
      <c r="W32" s="98">
        <v>540286.86969696975</v>
      </c>
      <c r="X32" s="98">
        <v>2153993.8666666667</v>
      </c>
      <c r="Y32" s="98">
        <v>4764318.4818181815</v>
      </c>
      <c r="Z32" s="98">
        <v>7775436.1696969699</v>
      </c>
      <c r="AA32" s="98">
        <v>1064198.4575757575</v>
      </c>
      <c r="AB32" s="98">
        <v>6711237.7121212119</v>
      </c>
    </row>
    <row r="33" spans="1:28" ht="18" customHeight="1">
      <c r="A33" s="1326" t="s">
        <v>29</v>
      </c>
      <c r="B33" s="1326"/>
      <c r="C33" s="1326"/>
      <c r="D33" s="756"/>
      <c r="E33" s="491"/>
      <c r="F33" s="491"/>
      <c r="G33" s="491"/>
      <c r="H33" s="491"/>
      <c r="I33" s="491"/>
      <c r="J33" s="491"/>
      <c r="K33" s="491"/>
      <c r="L33" s="491"/>
      <c r="M33" s="491"/>
      <c r="N33" s="491"/>
      <c r="O33" s="1325" t="s">
        <v>29</v>
      </c>
      <c r="P33" s="1325"/>
      <c r="Q33" s="1325"/>
      <c r="R33" s="126"/>
      <c r="S33" s="98"/>
      <c r="T33" s="98"/>
      <c r="U33" s="98"/>
      <c r="V33" s="98"/>
      <c r="W33" s="98"/>
      <c r="X33" s="98"/>
      <c r="Y33" s="98"/>
      <c r="Z33" s="98"/>
      <c r="AA33" s="98"/>
      <c r="AB33" s="98"/>
    </row>
    <row r="34" spans="1:28" ht="18" customHeight="1">
      <c r="A34" s="1059" t="s">
        <v>67</v>
      </c>
      <c r="B34" s="1059"/>
      <c r="C34" s="763"/>
      <c r="D34" s="756"/>
      <c r="E34" s="491">
        <v>37565431.158258833</v>
      </c>
      <c r="F34" s="491">
        <v>36804810.425915249</v>
      </c>
      <c r="G34" s="480">
        <f t="shared" si="2"/>
        <v>33233975.804317053</v>
      </c>
      <c r="H34" s="491">
        <v>21872487.191675063</v>
      </c>
      <c r="I34" s="491">
        <v>4596802.5448589129</v>
      </c>
      <c r="J34" s="491">
        <v>152504.89007189727</v>
      </c>
      <c r="K34" s="491">
        <v>637699.66621333954</v>
      </c>
      <c r="L34" s="491">
        <v>168718.68289708183</v>
      </c>
      <c r="M34" s="491">
        <v>307681.43389621185</v>
      </c>
      <c r="N34" s="491">
        <v>5498081.3947045431</v>
      </c>
      <c r="O34" s="1340" t="s">
        <v>67</v>
      </c>
      <c r="P34" s="1340"/>
      <c r="Q34" s="133"/>
      <c r="R34" s="126"/>
      <c r="S34" s="98">
        <f t="shared" ref="S34:S48" si="3">SUM(T34:Y34)</f>
        <v>3570834.6215981394</v>
      </c>
      <c r="T34" s="98">
        <v>1627578.3043428767</v>
      </c>
      <c r="U34" s="98">
        <v>169788.24934332771</v>
      </c>
      <c r="V34" s="98">
        <v>75857.459851056003</v>
      </c>
      <c r="W34" s="98">
        <v>155473.96942213044</v>
      </c>
      <c r="X34" s="98">
        <v>97018.967861399768</v>
      </c>
      <c r="Y34" s="98">
        <v>1445117.670777349</v>
      </c>
      <c r="Z34" s="98">
        <v>760620.73234360793</v>
      </c>
      <c r="AA34" s="98">
        <v>248155.39875499223</v>
      </c>
      <c r="AB34" s="98">
        <v>512465.3335886157</v>
      </c>
    </row>
    <row r="35" spans="1:28" ht="18" customHeight="1">
      <c r="A35" s="7"/>
      <c r="B35" s="102" t="s">
        <v>30</v>
      </c>
      <c r="C35" s="764"/>
      <c r="D35" s="756"/>
      <c r="E35" s="491">
        <v>62891002.565006867</v>
      </c>
      <c r="F35" s="491">
        <v>61287442.580795929</v>
      </c>
      <c r="G35" s="480">
        <f t="shared" si="2"/>
        <v>55039388.013774738</v>
      </c>
      <c r="H35" s="491">
        <v>35137813.689922869</v>
      </c>
      <c r="I35" s="491">
        <v>7911431.9287395393</v>
      </c>
      <c r="J35" s="491">
        <v>318257.24296723999</v>
      </c>
      <c r="K35" s="491">
        <v>1036649.0480422617</v>
      </c>
      <c r="L35" s="491">
        <v>278258.12764476315</v>
      </c>
      <c r="M35" s="491">
        <v>460531.40464366251</v>
      </c>
      <c r="N35" s="491">
        <v>9896446.5718144067</v>
      </c>
      <c r="O35" s="113"/>
      <c r="P35" s="112" t="s">
        <v>30</v>
      </c>
      <c r="Q35" s="146"/>
      <c r="R35" s="126"/>
      <c r="S35" s="98">
        <f t="shared" si="3"/>
        <v>6248054.5670212526</v>
      </c>
      <c r="T35" s="98">
        <v>3130409.4020999908</v>
      </c>
      <c r="U35" s="98">
        <v>333556.08692353737</v>
      </c>
      <c r="V35" s="98">
        <v>132909.43951660159</v>
      </c>
      <c r="W35" s="98">
        <v>224969.30252431348</v>
      </c>
      <c r="X35" s="98">
        <v>240669.27820583072</v>
      </c>
      <c r="Y35" s="98">
        <v>2185541.0577509785</v>
      </c>
      <c r="Z35" s="98">
        <v>1603559.9842108586</v>
      </c>
      <c r="AA35" s="98">
        <v>435307.33027143747</v>
      </c>
      <c r="AB35" s="98">
        <v>1168252.6539394211</v>
      </c>
    </row>
    <row r="36" spans="1:28" ht="18" customHeight="1">
      <c r="A36" s="42"/>
      <c r="B36" s="42" t="s">
        <v>898</v>
      </c>
      <c r="C36" s="765"/>
      <c r="D36" s="762"/>
      <c r="E36" s="491">
        <v>43090235.944205113</v>
      </c>
      <c r="F36" s="491">
        <v>42593058.298381552</v>
      </c>
      <c r="G36" s="480">
        <f t="shared" si="2"/>
        <v>37777214.474608153</v>
      </c>
      <c r="H36" s="491">
        <v>25229975.003807418</v>
      </c>
      <c r="I36" s="491">
        <v>5285457.3771326281</v>
      </c>
      <c r="J36" s="491">
        <v>191002.07182052947</v>
      </c>
      <c r="K36" s="491">
        <v>518024.43318841408</v>
      </c>
      <c r="L36" s="491">
        <v>88522.598550326846</v>
      </c>
      <c r="M36" s="491">
        <v>383098.31280903588</v>
      </c>
      <c r="N36" s="491">
        <v>6081134.6772998031</v>
      </c>
      <c r="O36" s="114"/>
      <c r="P36" s="114" t="s">
        <v>857</v>
      </c>
      <c r="Q36" s="131"/>
      <c r="R36" s="132"/>
      <c r="S36" s="98">
        <f t="shared" si="3"/>
        <v>4815843.8237734055</v>
      </c>
      <c r="T36" s="98">
        <v>2457278.7102562478</v>
      </c>
      <c r="U36" s="98">
        <v>314075.93456162611</v>
      </c>
      <c r="V36" s="98">
        <v>75251.844952277286</v>
      </c>
      <c r="W36" s="98">
        <v>186657.72966268146</v>
      </c>
      <c r="X36" s="98">
        <v>55364.943385403443</v>
      </c>
      <c r="Y36" s="98">
        <v>1727214.6609551695</v>
      </c>
      <c r="Z36" s="98">
        <v>497177.64582356304</v>
      </c>
      <c r="AA36" s="98">
        <v>332052.85903981305</v>
      </c>
      <c r="AB36" s="98">
        <v>165124.78678375008</v>
      </c>
    </row>
    <row r="37" spans="1:28" ht="18" customHeight="1">
      <c r="A37" s="42"/>
      <c r="B37" s="42" t="s">
        <v>899</v>
      </c>
      <c r="C37" s="765"/>
      <c r="D37" s="762"/>
      <c r="E37" s="491">
        <v>159186718.91973516</v>
      </c>
      <c r="F37" s="491">
        <v>154794266.6056352</v>
      </c>
      <c r="G37" s="480">
        <f t="shared" si="2"/>
        <v>139316002.82741326</v>
      </c>
      <c r="H37" s="491">
        <v>82514902.549393743</v>
      </c>
      <c r="I37" s="491">
        <v>21315814.808358908</v>
      </c>
      <c r="J37" s="491">
        <v>1147097.4497204532</v>
      </c>
      <c r="K37" s="491">
        <v>2014443.0156537441</v>
      </c>
      <c r="L37" s="491">
        <v>591175.06723928871</v>
      </c>
      <c r="M37" s="491">
        <v>1202288.5530451506</v>
      </c>
      <c r="N37" s="491">
        <v>30530281.384001959</v>
      </c>
      <c r="O37" s="114"/>
      <c r="P37" s="114" t="s">
        <v>858</v>
      </c>
      <c r="Q37" s="131"/>
      <c r="R37" s="132"/>
      <c r="S37" s="98">
        <f t="shared" si="3"/>
        <v>15478263.778222008</v>
      </c>
      <c r="T37" s="98">
        <v>8351211.8584770244</v>
      </c>
      <c r="U37" s="98">
        <v>799734.73397463537</v>
      </c>
      <c r="V37" s="98">
        <v>352293.56353136734</v>
      </c>
      <c r="W37" s="98">
        <v>497691.45189973194</v>
      </c>
      <c r="X37" s="98">
        <v>305614.62616554525</v>
      </c>
      <c r="Y37" s="98">
        <v>5171717.5441737045</v>
      </c>
      <c r="Z37" s="98">
        <v>4392452.3141000001</v>
      </c>
      <c r="AA37" s="98">
        <v>1232179.2103804708</v>
      </c>
      <c r="AB37" s="98">
        <v>3160273.1037195288</v>
      </c>
    </row>
    <row r="38" spans="1:28" ht="18" customHeight="1">
      <c r="A38" s="42"/>
      <c r="B38" s="42" t="s">
        <v>900</v>
      </c>
      <c r="C38" s="765"/>
      <c r="D38" s="762"/>
      <c r="E38" s="491">
        <v>38052847.26254867</v>
      </c>
      <c r="F38" s="491">
        <v>37714696.017593414</v>
      </c>
      <c r="G38" s="480">
        <f t="shared" si="2"/>
        <v>34385705.179783978</v>
      </c>
      <c r="H38" s="491">
        <v>26404692.348496936</v>
      </c>
      <c r="I38" s="491">
        <v>3720466.9594597397</v>
      </c>
      <c r="J38" s="491">
        <v>21254.302088922872</v>
      </c>
      <c r="K38" s="491">
        <v>623815.44761278806</v>
      </c>
      <c r="L38" s="491">
        <v>190745.25575588018</v>
      </c>
      <c r="M38" s="491">
        <v>250248.69751551098</v>
      </c>
      <c r="N38" s="491">
        <v>3174482.1688542017</v>
      </c>
      <c r="O38" s="114"/>
      <c r="P38" s="114" t="s">
        <v>859</v>
      </c>
      <c r="Q38" s="131"/>
      <c r="R38" s="132"/>
      <c r="S38" s="98">
        <f t="shared" si="3"/>
        <v>3328990.8378094216</v>
      </c>
      <c r="T38" s="98">
        <v>1547785.808440052</v>
      </c>
      <c r="U38" s="98">
        <v>178243.82695811335</v>
      </c>
      <c r="V38" s="98">
        <v>85772.715345521196</v>
      </c>
      <c r="W38" s="98">
        <v>159088.09417386964</v>
      </c>
      <c r="X38" s="98">
        <v>41620.704233938421</v>
      </c>
      <c r="Y38" s="98">
        <v>1316479.6886579271</v>
      </c>
      <c r="Z38" s="98">
        <v>338151.24495526007</v>
      </c>
      <c r="AA38" s="98">
        <v>181973.13542403208</v>
      </c>
      <c r="AB38" s="98">
        <v>156178.10953122811</v>
      </c>
    </row>
    <row r="39" spans="1:28" ht="18" customHeight="1">
      <c r="A39" s="42"/>
      <c r="B39" s="42" t="s">
        <v>31</v>
      </c>
      <c r="C39" s="765"/>
      <c r="D39" s="762"/>
      <c r="E39" s="491">
        <v>28965800.790231351</v>
      </c>
      <c r="F39" s="491">
        <v>27150437.908815335</v>
      </c>
      <c r="G39" s="480">
        <f t="shared" si="2"/>
        <v>24197200.948277157</v>
      </c>
      <c r="H39" s="491">
        <v>15214345.284806598</v>
      </c>
      <c r="I39" s="491">
        <v>3751490.128878613</v>
      </c>
      <c r="J39" s="491">
        <v>55106.261936382863</v>
      </c>
      <c r="K39" s="491">
        <v>1241489.93522627</v>
      </c>
      <c r="L39" s="491">
        <v>329113.09236012673</v>
      </c>
      <c r="M39" s="491">
        <v>125433.01735126748</v>
      </c>
      <c r="N39" s="491">
        <v>3480223.2277179016</v>
      </c>
      <c r="O39" s="114"/>
      <c r="P39" s="114" t="s">
        <v>860</v>
      </c>
      <c r="Q39" s="131"/>
      <c r="R39" s="132"/>
      <c r="S39" s="98">
        <f t="shared" si="3"/>
        <v>2953236.9605381778</v>
      </c>
      <c r="T39" s="98">
        <v>1030683.8042627258</v>
      </c>
      <c r="U39" s="98">
        <v>109838.02326210671</v>
      </c>
      <c r="V39" s="98">
        <v>61754.941735113367</v>
      </c>
      <c r="W39" s="98">
        <v>102613.33705787951</v>
      </c>
      <c r="X39" s="98">
        <v>609171.17240213777</v>
      </c>
      <c r="Y39" s="98">
        <v>1039175.6818182148</v>
      </c>
      <c r="Z39" s="98">
        <v>1815362.8814160086</v>
      </c>
      <c r="AA39" s="98">
        <v>127049.96156473143</v>
      </c>
      <c r="AB39" s="98">
        <v>1688312.9198512768</v>
      </c>
    </row>
    <row r="40" spans="1:28" ht="18" customHeight="1">
      <c r="A40" s="42"/>
      <c r="B40" s="102" t="s">
        <v>32</v>
      </c>
      <c r="C40" s="765"/>
      <c r="D40" s="762"/>
      <c r="E40" s="491">
        <v>26662260.870277911</v>
      </c>
      <c r="F40" s="491">
        <v>26376067.567093331</v>
      </c>
      <c r="G40" s="480">
        <f t="shared" si="2"/>
        <v>24180744.715987265</v>
      </c>
      <c r="H40" s="491">
        <v>17031690.962565638</v>
      </c>
      <c r="I40" s="491">
        <v>3233491.4946912159</v>
      </c>
      <c r="J40" s="491">
        <v>2457.0282674265031</v>
      </c>
      <c r="K40" s="491">
        <v>267669.75163823465</v>
      </c>
      <c r="L40" s="491">
        <v>97943.373546360002</v>
      </c>
      <c r="M40" s="491">
        <v>186803.31229601384</v>
      </c>
      <c r="N40" s="491">
        <v>3360688.7929823785</v>
      </c>
      <c r="O40" s="114"/>
      <c r="P40" s="112" t="s">
        <v>32</v>
      </c>
      <c r="Q40" s="131"/>
      <c r="R40" s="132"/>
      <c r="S40" s="98">
        <f t="shared" si="3"/>
        <v>2195322.8511060555</v>
      </c>
      <c r="T40" s="98">
        <v>871128.82617826806</v>
      </c>
      <c r="U40" s="98">
        <v>111645.8411240139</v>
      </c>
      <c r="V40" s="98">
        <v>50895.331404482742</v>
      </c>
      <c r="W40" s="98">
        <v>127024.7070816967</v>
      </c>
      <c r="X40" s="98">
        <v>24555.88851608599</v>
      </c>
      <c r="Y40" s="98">
        <v>1010072.2568015085</v>
      </c>
      <c r="Z40" s="98">
        <v>286193.30318460066</v>
      </c>
      <c r="AA40" s="98">
        <v>142818.68453675314</v>
      </c>
      <c r="AB40" s="98">
        <v>143374.61864784791</v>
      </c>
    </row>
    <row r="41" spans="1:28" ht="18" customHeight="1">
      <c r="A41" s="42"/>
      <c r="B41" s="42" t="s">
        <v>901</v>
      </c>
      <c r="C41" s="765"/>
      <c r="D41" s="762"/>
      <c r="E41" s="491">
        <v>38861966.38597282</v>
      </c>
      <c r="F41" s="491">
        <v>38513651.248959862</v>
      </c>
      <c r="G41" s="480">
        <f t="shared" si="2"/>
        <v>35483421.237154119</v>
      </c>
      <c r="H41" s="491">
        <v>24592140.697902255</v>
      </c>
      <c r="I41" s="491">
        <v>5069168.2138935653</v>
      </c>
      <c r="J41" s="491">
        <v>5215.8574770357973</v>
      </c>
      <c r="K41" s="491">
        <v>241665.80337498034</v>
      </c>
      <c r="L41" s="491">
        <v>122304.24625805502</v>
      </c>
      <c r="M41" s="491">
        <v>219544.90339336061</v>
      </c>
      <c r="N41" s="491">
        <v>5233381.5148548679</v>
      </c>
      <c r="O41" s="114"/>
      <c r="P41" s="114" t="s">
        <v>861</v>
      </c>
      <c r="Q41" s="131"/>
      <c r="R41" s="132"/>
      <c r="S41" s="98">
        <f t="shared" si="3"/>
        <v>3030230.0118057481</v>
      </c>
      <c r="T41" s="98">
        <v>1351878.040908112</v>
      </c>
      <c r="U41" s="98">
        <v>177750.15739801287</v>
      </c>
      <c r="V41" s="98">
        <v>61608.27830568135</v>
      </c>
      <c r="W41" s="98">
        <v>161999.38186934861</v>
      </c>
      <c r="X41" s="98">
        <v>42356.654634286526</v>
      </c>
      <c r="Y41" s="98">
        <v>1234637.4986903067</v>
      </c>
      <c r="Z41" s="98">
        <v>348315.13701296819</v>
      </c>
      <c r="AA41" s="98">
        <v>206322.22558820332</v>
      </c>
      <c r="AB41" s="98">
        <v>141992.91142476487</v>
      </c>
    </row>
    <row r="42" spans="1:28" ht="18" customHeight="1">
      <c r="A42" s="42"/>
      <c r="B42" s="42" t="s">
        <v>902</v>
      </c>
      <c r="C42" s="765"/>
      <c r="D42" s="762"/>
      <c r="E42" s="491">
        <v>15797136.924969843</v>
      </c>
      <c r="F42" s="491">
        <v>15566269.664154608</v>
      </c>
      <c r="G42" s="480">
        <f t="shared" si="2"/>
        <v>14114519.661766671</v>
      </c>
      <c r="H42" s="491">
        <v>10298313.394473998</v>
      </c>
      <c r="I42" s="491">
        <v>1598627.8455653412</v>
      </c>
      <c r="J42" s="491">
        <v>0</v>
      </c>
      <c r="K42" s="491">
        <v>290829.00909606146</v>
      </c>
      <c r="L42" s="491">
        <v>76247.448092428123</v>
      </c>
      <c r="M42" s="491">
        <v>157643.47356207026</v>
      </c>
      <c r="N42" s="491">
        <v>1692858.4909767695</v>
      </c>
      <c r="O42" s="114"/>
      <c r="P42" s="114" t="s">
        <v>862</v>
      </c>
      <c r="Q42" s="131"/>
      <c r="R42" s="132"/>
      <c r="S42" s="98">
        <f t="shared" si="3"/>
        <v>1451750.0023879437</v>
      </c>
      <c r="T42" s="98">
        <v>442970.96630785085</v>
      </c>
      <c r="U42" s="98">
        <v>52772.978273936133</v>
      </c>
      <c r="V42" s="98">
        <v>41354.322750521278</v>
      </c>
      <c r="W42" s="98">
        <v>95876.07189326518</v>
      </c>
      <c r="X42" s="98">
        <v>8702.4295988300619</v>
      </c>
      <c r="Y42" s="98">
        <v>810073.23356354027</v>
      </c>
      <c r="Z42" s="98">
        <v>230867.26081524254</v>
      </c>
      <c r="AA42" s="98">
        <v>86262.086215399046</v>
      </c>
      <c r="AB42" s="98">
        <v>144605.17459984357</v>
      </c>
    </row>
    <row r="43" spans="1:28" ht="18" customHeight="1">
      <c r="A43" s="42"/>
      <c r="B43" s="102" t="s">
        <v>33</v>
      </c>
      <c r="C43" s="765"/>
      <c r="D43" s="762"/>
      <c r="E43" s="491">
        <v>26205321.188219219</v>
      </c>
      <c r="F43" s="491">
        <v>25760611.01128393</v>
      </c>
      <c r="G43" s="480">
        <f t="shared" si="2"/>
        <v>23254709.5549132</v>
      </c>
      <c r="H43" s="491">
        <v>15447106.227438714</v>
      </c>
      <c r="I43" s="491">
        <v>2936162.3704285668</v>
      </c>
      <c r="J43" s="491">
        <v>144943.61006153477</v>
      </c>
      <c r="K43" s="491">
        <v>628334.36818926025</v>
      </c>
      <c r="L43" s="491">
        <v>132134.05552907669</v>
      </c>
      <c r="M43" s="491">
        <v>297853.43041321822</v>
      </c>
      <c r="N43" s="491">
        <v>3668175.4928528294</v>
      </c>
      <c r="O43" s="114"/>
      <c r="P43" s="112" t="s">
        <v>33</v>
      </c>
      <c r="Q43" s="131"/>
      <c r="R43" s="132"/>
      <c r="S43" s="98">
        <f t="shared" si="3"/>
        <v>2505901.4563707002</v>
      </c>
      <c r="T43" s="98">
        <v>980276.66847868776</v>
      </c>
      <c r="U43" s="98">
        <v>78081.452063535486</v>
      </c>
      <c r="V43" s="98">
        <v>48361.800226285835</v>
      </c>
      <c r="W43" s="98">
        <v>126279.43086343633</v>
      </c>
      <c r="X43" s="98">
        <v>32401.307870046257</v>
      </c>
      <c r="Y43" s="98">
        <v>1240500.7968687087</v>
      </c>
      <c r="Z43" s="98">
        <v>444710.1769352975</v>
      </c>
      <c r="AA43" s="98">
        <v>184509.0459201372</v>
      </c>
      <c r="AB43" s="98">
        <v>260201.13101516006</v>
      </c>
    </row>
    <row r="44" spans="1:28" ht="18" customHeight="1">
      <c r="A44" s="42"/>
      <c r="B44" s="42" t="s">
        <v>903</v>
      </c>
      <c r="C44" s="763"/>
      <c r="D44" s="756"/>
      <c r="E44" s="491">
        <v>20378954.710713055</v>
      </c>
      <c r="F44" s="491">
        <v>20029559.389421854</v>
      </c>
      <c r="G44" s="480">
        <f t="shared" si="2"/>
        <v>17748008.399365969</v>
      </c>
      <c r="H44" s="491">
        <v>11674335.028234864</v>
      </c>
      <c r="I44" s="491">
        <v>2761413.2259804355</v>
      </c>
      <c r="J44" s="491">
        <v>51498.517128585008</v>
      </c>
      <c r="K44" s="491">
        <v>555380.9167118835</v>
      </c>
      <c r="L44" s="491">
        <v>134624.62254328144</v>
      </c>
      <c r="M44" s="491">
        <v>327197.28222928441</v>
      </c>
      <c r="N44" s="491">
        <v>2243558.806537637</v>
      </c>
      <c r="O44" s="114"/>
      <c r="P44" s="114" t="s">
        <v>863</v>
      </c>
      <c r="Q44" s="133"/>
      <c r="R44" s="126"/>
      <c r="S44" s="98">
        <f t="shared" si="3"/>
        <v>2281550.9900558824</v>
      </c>
      <c r="T44" s="98">
        <v>882844.24731835979</v>
      </c>
      <c r="U44" s="98">
        <v>64918.464682524944</v>
      </c>
      <c r="V44" s="98">
        <v>39052.715571359011</v>
      </c>
      <c r="W44" s="98">
        <v>84426.009669779567</v>
      </c>
      <c r="X44" s="98">
        <v>24556.744587154295</v>
      </c>
      <c r="Y44" s="98">
        <v>1185752.8082267051</v>
      </c>
      <c r="Z44" s="98">
        <v>349395.32129120681</v>
      </c>
      <c r="AA44" s="98">
        <v>130940.03044141378</v>
      </c>
      <c r="AB44" s="98">
        <v>218455.29084979303</v>
      </c>
    </row>
    <row r="45" spans="1:28" ht="18" customHeight="1">
      <c r="A45" s="42"/>
      <c r="B45" s="42" t="s">
        <v>904</v>
      </c>
      <c r="C45" s="763"/>
      <c r="D45" s="756"/>
      <c r="E45" s="491">
        <v>37627309.606278956</v>
      </c>
      <c r="F45" s="491">
        <v>36899434.70782382</v>
      </c>
      <c r="G45" s="480">
        <f t="shared" si="2"/>
        <v>33637158.492393941</v>
      </c>
      <c r="H45" s="491">
        <v>21716567.119592171</v>
      </c>
      <c r="I45" s="491">
        <v>4128578.9930571844</v>
      </c>
      <c r="J45" s="491">
        <v>327499.74292008788</v>
      </c>
      <c r="K45" s="491">
        <v>775063.96983041335</v>
      </c>
      <c r="L45" s="491">
        <v>163792.58649687681</v>
      </c>
      <c r="M45" s="491">
        <v>367769.78127529146</v>
      </c>
      <c r="N45" s="491">
        <v>6157886.2992219143</v>
      </c>
      <c r="O45" s="114"/>
      <c r="P45" s="114" t="s">
        <v>864</v>
      </c>
      <c r="Q45" s="133"/>
      <c r="R45" s="126"/>
      <c r="S45" s="98">
        <f t="shared" si="3"/>
        <v>3262276.2154298876</v>
      </c>
      <c r="T45" s="98">
        <v>1392454.612787338</v>
      </c>
      <c r="U45" s="98">
        <v>108391.00284599228</v>
      </c>
      <c r="V45" s="98">
        <v>55538.568122885394</v>
      </c>
      <c r="W45" s="98">
        <v>182620.66300638975</v>
      </c>
      <c r="X45" s="98">
        <v>56183.966060751205</v>
      </c>
      <c r="Y45" s="98">
        <v>1467087.402606531</v>
      </c>
      <c r="Z45" s="98">
        <v>727874.89845516114</v>
      </c>
      <c r="AA45" s="98">
        <v>281373.33007950109</v>
      </c>
      <c r="AB45" s="98">
        <v>446501.56837566034</v>
      </c>
    </row>
    <row r="46" spans="1:28" ht="18" customHeight="1">
      <c r="A46" s="42"/>
      <c r="B46" s="42" t="s">
        <v>34</v>
      </c>
      <c r="C46" s="763"/>
      <c r="D46" s="756"/>
      <c r="E46" s="491">
        <v>17119897.341820452</v>
      </c>
      <c r="F46" s="491">
        <v>16941109.045256022</v>
      </c>
      <c r="G46" s="480">
        <f t="shared" si="2"/>
        <v>15170574.292320535</v>
      </c>
      <c r="H46" s="491">
        <v>10936100.326044142</v>
      </c>
      <c r="I46" s="491">
        <v>1628684.4320448472</v>
      </c>
      <c r="J46" s="491">
        <v>0</v>
      </c>
      <c r="K46" s="491">
        <v>510052.84235779609</v>
      </c>
      <c r="L46" s="491">
        <v>91516.088188177018</v>
      </c>
      <c r="M46" s="491">
        <v>188405.39839944165</v>
      </c>
      <c r="N46" s="491">
        <v>1815815.2052861303</v>
      </c>
      <c r="O46" s="114"/>
      <c r="P46" s="114" t="s">
        <v>865</v>
      </c>
      <c r="Q46" s="133"/>
      <c r="R46" s="126"/>
      <c r="S46" s="98">
        <f t="shared" si="3"/>
        <v>1770534.7529354892</v>
      </c>
      <c r="T46" s="98">
        <v>558989.0081833374</v>
      </c>
      <c r="U46" s="98">
        <v>52069.283359886402</v>
      </c>
      <c r="V46" s="98">
        <v>47330.528096122114</v>
      </c>
      <c r="W46" s="98">
        <v>92323.421932722616</v>
      </c>
      <c r="X46" s="98">
        <v>9933.6817780097608</v>
      </c>
      <c r="Y46" s="98">
        <v>1009888.8295854109</v>
      </c>
      <c r="Z46" s="98">
        <v>178788.29656442656</v>
      </c>
      <c r="AA46" s="98">
        <v>110903.69991099118</v>
      </c>
      <c r="AB46" s="98">
        <v>67884.596653435394</v>
      </c>
    </row>
    <row r="47" spans="1:28" ht="18" customHeight="1">
      <c r="A47" s="42"/>
      <c r="B47" s="102" t="s">
        <v>35</v>
      </c>
      <c r="C47" s="763"/>
      <c r="D47" s="756"/>
      <c r="E47" s="491">
        <v>9528037.5010893438</v>
      </c>
      <c r="F47" s="491">
        <v>9392940.211717397</v>
      </c>
      <c r="G47" s="480">
        <f t="shared" si="2"/>
        <v>8245258.5451580239</v>
      </c>
      <c r="H47" s="491">
        <v>4720453.7026923997</v>
      </c>
      <c r="I47" s="491">
        <v>1633324.2689162754</v>
      </c>
      <c r="J47" s="491">
        <v>40050.373126182742</v>
      </c>
      <c r="K47" s="491">
        <v>366779.52786561911</v>
      </c>
      <c r="L47" s="491">
        <v>116561.66708568165</v>
      </c>
      <c r="M47" s="491">
        <v>111735.83778557176</v>
      </c>
      <c r="N47" s="491">
        <v>1256353.1676862927</v>
      </c>
      <c r="O47" s="114"/>
      <c r="P47" s="112" t="s">
        <v>35</v>
      </c>
      <c r="Q47" s="133"/>
      <c r="R47" s="126"/>
      <c r="S47" s="98">
        <f t="shared" si="3"/>
        <v>1147681.6665593737</v>
      </c>
      <c r="T47" s="98">
        <v>484055.3555890093</v>
      </c>
      <c r="U47" s="98">
        <v>26760.759501988097</v>
      </c>
      <c r="V47" s="98">
        <v>27365.804888111696</v>
      </c>
      <c r="W47" s="98">
        <v>56638.633179822347</v>
      </c>
      <c r="X47" s="98">
        <v>6203.3166941165309</v>
      </c>
      <c r="Y47" s="98">
        <v>546657.79670632572</v>
      </c>
      <c r="Z47" s="98">
        <v>135097.2893719491</v>
      </c>
      <c r="AA47" s="98">
        <v>67889.581264566164</v>
      </c>
      <c r="AB47" s="98">
        <v>67207.708107382918</v>
      </c>
    </row>
    <row r="48" spans="1:28" ht="18" customHeight="1">
      <c r="A48" s="1059" t="s">
        <v>36</v>
      </c>
      <c r="B48" s="1059"/>
      <c r="C48" s="763"/>
      <c r="D48" s="756"/>
      <c r="E48" s="491">
        <v>16075355.938577086</v>
      </c>
      <c r="F48" s="491">
        <v>16031794.390371732</v>
      </c>
      <c r="G48" s="480">
        <f t="shared" si="2"/>
        <v>13706353.075158441</v>
      </c>
      <c r="H48" s="491">
        <v>8641325.8636602443</v>
      </c>
      <c r="I48" s="491">
        <v>1528746.8282095152</v>
      </c>
      <c r="J48" s="491">
        <v>945287.9105293781</v>
      </c>
      <c r="K48" s="491">
        <v>165986.80370419854</v>
      </c>
      <c r="L48" s="491">
        <v>131914.55229640694</v>
      </c>
      <c r="M48" s="491">
        <v>107655.79386392713</v>
      </c>
      <c r="N48" s="491">
        <v>2185435.3228947688</v>
      </c>
      <c r="O48" s="1340" t="s">
        <v>36</v>
      </c>
      <c r="P48" s="1340"/>
      <c r="Q48" s="133"/>
      <c r="R48" s="126"/>
      <c r="S48" s="98">
        <f t="shared" si="3"/>
        <v>2325441.3152132928</v>
      </c>
      <c r="T48" s="98">
        <v>534911.70081597997</v>
      </c>
      <c r="U48" s="98">
        <v>24286.242232488101</v>
      </c>
      <c r="V48" s="98">
        <v>34634.891531776266</v>
      </c>
      <c r="W48" s="98">
        <v>46349.939366526654</v>
      </c>
      <c r="X48" s="98">
        <v>3006.3467281845128</v>
      </c>
      <c r="Y48" s="98">
        <v>1682252.1945383374</v>
      </c>
      <c r="Z48" s="98">
        <v>43561.548205350671</v>
      </c>
      <c r="AA48" s="98">
        <v>43549.202526115158</v>
      </c>
      <c r="AB48" s="98">
        <v>12.345679235509854</v>
      </c>
    </row>
    <row r="49" spans="1:28" ht="18" customHeight="1">
      <c r="A49" s="1045" t="s">
        <v>166</v>
      </c>
      <c r="B49" s="1045"/>
      <c r="C49" s="1045"/>
      <c r="D49" s="762"/>
      <c r="E49" s="491"/>
      <c r="F49" s="491"/>
      <c r="G49" s="491"/>
      <c r="H49" s="491"/>
      <c r="I49" s="491"/>
      <c r="J49" s="491"/>
      <c r="K49" s="491"/>
      <c r="L49" s="491"/>
      <c r="M49" s="491"/>
      <c r="N49" s="491"/>
      <c r="O49" s="1337" t="s">
        <v>166</v>
      </c>
      <c r="P49" s="1337"/>
      <c r="Q49" s="1337"/>
      <c r="R49" s="132"/>
      <c r="S49" s="98"/>
      <c r="T49" s="98"/>
      <c r="U49" s="98"/>
      <c r="V49" s="98"/>
      <c r="W49" s="98"/>
      <c r="X49" s="98"/>
      <c r="Y49" s="98"/>
      <c r="Z49" s="98"/>
      <c r="AA49" s="98"/>
      <c r="AB49" s="98"/>
    </row>
    <row r="50" spans="1:28" ht="18" customHeight="1">
      <c r="A50" s="1059" t="s">
        <v>37</v>
      </c>
      <c r="B50" s="1059" t="s">
        <v>37</v>
      </c>
      <c r="C50" s="106"/>
      <c r="D50" s="762"/>
      <c r="E50" s="491">
        <v>51051598.580789879</v>
      </c>
      <c r="F50" s="491">
        <v>49740844.438006707</v>
      </c>
      <c r="G50" s="494">
        <f t="shared" si="2"/>
        <v>45274079.543614745</v>
      </c>
      <c r="H50" s="491">
        <v>28877368.910520114</v>
      </c>
      <c r="I50" s="491">
        <v>5611746.7007236518</v>
      </c>
      <c r="J50" s="491">
        <v>276229.71761369752</v>
      </c>
      <c r="K50" s="491">
        <v>863935.84967872768</v>
      </c>
      <c r="L50" s="491">
        <v>212220.38186899282</v>
      </c>
      <c r="M50" s="491">
        <v>542960.44791460154</v>
      </c>
      <c r="N50" s="491">
        <v>8889617.5352949537</v>
      </c>
      <c r="O50" s="1340" t="s">
        <v>37</v>
      </c>
      <c r="P50" s="1340" t="s">
        <v>37</v>
      </c>
      <c r="Q50" s="115"/>
      <c r="R50" s="132"/>
      <c r="S50" s="147">
        <f>SUM(T50:Y50)</f>
        <v>4466764.8943920033</v>
      </c>
      <c r="T50" s="98">
        <v>1865733.6537823142</v>
      </c>
      <c r="U50" s="98">
        <v>179409.0170542011</v>
      </c>
      <c r="V50" s="98">
        <v>102583.42904693748</v>
      </c>
      <c r="W50" s="98">
        <v>195492.03843804437</v>
      </c>
      <c r="X50" s="98">
        <v>191943.34373058396</v>
      </c>
      <c r="Y50" s="98">
        <v>1931603.4123399227</v>
      </c>
      <c r="Z50" s="98">
        <v>1310754.1427831231</v>
      </c>
      <c r="AA50" s="98">
        <v>319290.07031907793</v>
      </c>
      <c r="AB50" s="98">
        <v>991464.07246404642</v>
      </c>
    </row>
    <row r="51" spans="1:28" ht="18" customHeight="1">
      <c r="A51" s="102"/>
      <c r="B51" s="102" t="s">
        <v>38</v>
      </c>
      <c r="C51" s="102"/>
      <c r="D51" s="762"/>
      <c r="E51" s="491">
        <v>31091718.522625383</v>
      </c>
      <c r="F51" s="491">
        <v>30146132.580152761</v>
      </c>
      <c r="G51" s="494">
        <f t="shared" si="2"/>
        <v>26847747.384201311</v>
      </c>
      <c r="H51" s="491">
        <v>17159367.466265034</v>
      </c>
      <c r="I51" s="491">
        <v>3143867.2109092609</v>
      </c>
      <c r="J51" s="491">
        <v>199615.84427149434</v>
      </c>
      <c r="K51" s="491">
        <v>789855.42809523002</v>
      </c>
      <c r="L51" s="491">
        <v>206808.07426967306</v>
      </c>
      <c r="M51" s="491">
        <v>436759.29817016789</v>
      </c>
      <c r="N51" s="491">
        <v>4911474.0622204449</v>
      </c>
      <c r="O51" s="112"/>
      <c r="P51" s="112" t="s">
        <v>38</v>
      </c>
      <c r="Q51" s="112"/>
      <c r="R51" s="132"/>
      <c r="S51" s="147">
        <f>SUM(T51:Y51)</f>
        <v>3298385.1959514394</v>
      </c>
      <c r="T51" s="98">
        <v>1120537.7749193897</v>
      </c>
      <c r="U51" s="98">
        <v>128801.0503037375</v>
      </c>
      <c r="V51" s="98">
        <v>67091.369357663702</v>
      </c>
      <c r="W51" s="98">
        <v>149296.43227635874</v>
      </c>
      <c r="X51" s="98">
        <v>248221.8380930296</v>
      </c>
      <c r="Y51" s="98">
        <v>1584436.73100126</v>
      </c>
      <c r="Z51" s="98">
        <v>945585.94247263484</v>
      </c>
      <c r="AA51" s="98">
        <v>213992.34811826234</v>
      </c>
      <c r="AB51" s="98">
        <v>731593.59435437212</v>
      </c>
    </row>
    <row r="52" spans="1:28" ht="18" customHeight="1">
      <c r="A52" s="102"/>
      <c r="B52" s="1249" t="s">
        <v>39</v>
      </c>
      <c r="C52" s="1249"/>
      <c r="D52" s="762"/>
      <c r="E52" s="491">
        <v>67354663.848469615</v>
      </c>
      <c r="F52" s="491">
        <v>65315173.595930561</v>
      </c>
      <c r="G52" s="494">
        <f t="shared" si="2"/>
        <v>60137625.705777511</v>
      </c>
      <c r="H52" s="491">
        <v>35433321.244163863</v>
      </c>
      <c r="I52" s="491">
        <v>7518374.5951444833</v>
      </c>
      <c r="J52" s="491">
        <v>212255.35884591154</v>
      </c>
      <c r="K52" s="491">
        <v>821402.27709276218</v>
      </c>
      <c r="L52" s="491">
        <v>152341.80152154632</v>
      </c>
      <c r="M52" s="491">
        <v>716506.96812573355</v>
      </c>
      <c r="N52" s="491">
        <v>15283423.460883219</v>
      </c>
      <c r="O52" s="112"/>
      <c r="P52" s="112" t="s">
        <v>39</v>
      </c>
      <c r="Q52" s="112"/>
      <c r="R52" s="132"/>
      <c r="S52" s="147">
        <f>SUM(T52:Y52)</f>
        <v>5177547.8901530504</v>
      </c>
      <c r="T52" s="98">
        <v>2397247.0606480157</v>
      </c>
      <c r="U52" s="98">
        <v>194762.70435832415</v>
      </c>
      <c r="V52" s="98">
        <v>84186.287539423633</v>
      </c>
      <c r="W52" s="98">
        <v>219301.15742446511</v>
      </c>
      <c r="X52" s="98">
        <v>44702.918661166528</v>
      </c>
      <c r="Y52" s="98">
        <v>2237347.7615216551</v>
      </c>
      <c r="Z52" s="98">
        <v>2039490.2525390508</v>
      </c>
      <c r="AA52" s="98">
        <v>452319.68307901738</v>
      </c>
      <c r="AB52" s="98">
        <v>1587170.5694600355</v>
      </c>
    </row>
    <row r="53" spans="1:28" ht="18" customHeight="1">
      <c r="A53" s="102"/>
      <c r="B53" s="1249" t="s">
        <v>40</v>
      </c>
      <c r="C53" s="1249"/>
      <c r="D53" s="762"/>
      <c r="E53" s="491">
        <v>112666885.37225758</v>
      </c>
      <c r="F53" s="491">
        <v>110954290.79241188</v>
      </c>
      <c r="G53" s="494">
        <f t="shared" si="2"/>
        <v>102470380.27531879</v>
      </c>
      <c r="H53" s="491">
        <v>70131505.060440764</v>
      </c>
      <c r="I53" s="491">
        <v>13413863.337032596</v>
      </c>
      <c r="J53" s="491">
        <v>725995.9381126177</v>
      </c>
      <c r="K53" s="491">
        <v>1266262.7366383893</v>
      </c>
      <c r="L53" s="491">
        <v>337283.70322198811</v>
      </c>
      <c r="M53" s="491">
        <v>724521.50787621969</v>
      </c>
      <c r="N53" s="491">
        <v>15870947.991996216</v>
      </c>
      <c r="O53" s="112"/>
      <c r="P53" s="112" t="s">
        <v>40</v>
      </c>
      <c r="Q53" s="112"/>
      <c r="R53" s="132"/>
      <c r="S53" s="147">
        <f>SUM(T53:Y53)</f>
        <v>8483910.5170931462</v>
      </c>
      <c r="T53" s="98">
        <v>4296143.4197338754</v>
      </c>
      <c r="U53" s="98">
        <v>379418.72236880951</v>
      </c>
      <c r="V53" s="98">
        <v>292000.99962722999</v>
      </c>
      <c r="W53" s="98">
        <v>361558.72605456959</v>
      </c>
      <c r="X53" s="98">
        <v>188876.41944284496</v>
      </c>
      <c r="Y53" s="98">
        <v>2965912.2298658174</v>
      </c>
      <c r="Z53" s="98">
        <v>1712594.5798456429</v>
      </c>
      <c r="AA53" s="98">
        <v>565096.96489412896</v>
      </c>
      <c r="AB53" s="98">
        <v>1147497.6149515137</v>
      </c>
    </row>
    <row r="54" spans="1:28" ht="18" customHeight="1" thickBot="1">
      <c r="A54" s="1060" t="s">
        <v>41</v>
      </c>
      <c r="B54" s="1060"/>
      <c r="C54" s="104"/>
      <c r="D54" s="766"/>
      <c r="E54" s="504">
        <v>28882463.710578125</v>
      </c>
      <c r="F54" s="504">
        <v>28470541.765790317</v>
      </c>
      <c r="G54" s="488">
        <f t="shared" si="2"/>
        <v>25470262.525234308</v>
      </c>
      <c r="H54" s="504">
        <v>17291130.182703491</v>
      </c>
      <c r="I54" s="504">
        <v>3893331.0549298394</v>
      </c>
      <c r="J54" s="504">
        <v>106968.66315841043</v>
      </c>
      <c r="K54" s="504">
        <v>488205.87841977738</v>
      </c>
      <c r="L54" s="504">
        <v>141831.24486331193</v>
      </c>
      <c r="M54" s="504">
        <v>162227.22798756592</v>
      </c>
      <c r="N54" s="504">
        <v>3386568.2731719078</v>
      </c>
      <c r="O54" s="1339" t="s">
        <v>41</v>
      </c>
      <c r="P54" s="1339"/>
      <c r="Q54" s="116"/>
      <c r="R54" s="148"/>
      <c r="S54" s="144">
        <f>SUM(T54:Y54)</f>
        <v>3000279.2405559625</v>
      </c>
      <c r="T54" s="99">
        <v>1449660.9075655444</v>
      </c>
      <c r="U54" s="99">
        <v>159106.9907504</v>
      </c>
      <c r="V54" s="99">
        <v>58697.197114016024</v>
      </c>
      <c r="W54" s="99">
        <v>128145.23118996405</v>
      </c>
      <c r="X54" s="99">
        <v>37875.972334293008</v>
      </c>
      <c r="Y54" s="99">
        <v>1166792.9416017456</v>
      </c>
      <c r="Z54" s="99">
        <v>411921.94478779373</v>
      </c>
      <c r="AA54" s="99">
        <v>199210.36335638363</v>
      </c>
      <c r="AB54" s="99">
        <v>212711.58143140996</v>
      </c>
    </row>
    <row r="55" spans="1:28" s="110" customFormat="1">
      <c r="A55" s="43"/>
      <c r="B55" s="14"/>
      <c r="C55" s="14"/>
      <c r="D55" s="15"/>
      <c r="E55" s="43"/>
      <c r="F55" s="43"/>
      <c r="G55" s="43"/>
      <c r="H55" s="43"/>
      <c r="I55" s="44"/>
      <c r="J55" s="43"/>
      <c r="K55" s="43"/>
      <c r="L55" s="43"/>
      <c r="M55" s="43"/>
      <c r="N55" s="43"/>
    </row>
    <row r="56" spans="1:28" ht="26.1" customHeight="1"/>
    <row r="57" spans="1:28" ht="26.1" customHeight="1"/>
    <row r="58" spans="1:28" ht="26.1" customHeight="1"/>
    <row r="59" spans="1:28" ht="26.1" customHeight="1"/>
    <row r="60" spans="1:28" ht="26.1" customHeight="1"/>
    <row r="61" spans="1:28" ht="26.1" customHeight="1"/>
    <row r="62" spans="1:28" ht="26.1" customHeight="1"/>
    <row r="63" spans="1:28" ht="26.1" customHeight="1"/>
    <row r="64" spans="1:28" ht="26.1" customHeight="1"/>
    <row r="65" ht="26.1" customHeight="1"/>
    <row r="66" ht="26.1" customHeight="1"/>
    <row r="67" ht="26.1" customHeight="1"/>
    <row r="68" ht="26.1" customHeight="1"/>
    <row r="69" ht="26.1" customHeight="1"/>
    <row r="70" ht="26.1" customHeight="1"/>
    <row r="71" ht="26.1" customHeight="1"/>
    <row r="72" ht="26.1" customHeight="1"/>
    <row r="73" ht="26.1" customHeight="1"/>
    <row r="74" ht="26.1" customHeight="1"/>
    <row r="75" ht="26.1" customHeight="1"/>
    <row r="76" ht="26.1" customHeight="1"/>
  </sheetData>
  <mergeCells count="84">
    <mergeCell ref="B52:C52"/>
    <mergeCell ref="B53:C53"/>
    <mergeCell ref="A18:C18"/>
    <mergeCell ref="O18:Q18"/>
    <mergeCell ref="A54:B54"/>
    <mergeCell ref="O54:P54"/>
    <mergeCell ref="A33:C33"/>
    <mergeCell ref="O33:Q33"/>
    <mergeCell ref="A34:B34"/>
    <mergeCell ref="O34:P34"/>
    <mergeCell ref="A48:B48"/>
    <mergeCell ref="O48:P48"/>
    <mergeCell ref="A21:C21"/>
    <mergeCell ref="O21:Q21"/>
    <mergeCell ref="A50:B50"/>
    <mergeCell ref="O50:P50"/>
    <mergeCell ref="AD14:AF14"/>
    <mergeCell ref="AQ14:AS14"/>
    <mergeCell ref="A14:C14"/>
    <mergeCell ref="O14:Q14"/>
    <mergeCell ref="A15:C15"/>
    <mergeCell ref="O15:Q15"/>
    <mergeCell ref="A49:C49"/>
    <mergeCell ref="O49:Q49"/>
    <mergeCell ref="A22:C22"/>
    <mergeCell ref="A19:C19"/>
    <mergeCell ref="O19:Q19"/>
    <mergeCell ref="A27:C27"/>
    <mergeCell ref="O27:Q27"/>
    <mergeCell ref="A24:C24"/>
    <mergeCell ref="O24:Q24"/>
    <mergeCell ref="A20:C20"/>
    <mergeCell ref="O20:Q20"/>
    <mergeCell ref="O22:Q22"/>
    <mergeCell ref="A23:C23"/>
    <mergeCell ref="O23:Q23"/>
    <mergeCell ref="A17:C17"/>
    <mergeCell ref="O17:Q17"/>
    <mergeCell ref="A16:C16"/>
    <mergeCell ref="O16:Q16"/>
    <mergeCell ref="U5:U6"/>
    <mergeCell ref="O8:Q8"/>
    <mergeCell ref="K5:K6"/>
    <mergeCell ref="O10:Q10"/>
    <mergeCell ref="A12:C12"/>
    <mergeCell ref="O12:Q12"/>
    <mergeCell ref="A11:C11"/>
    <mergeCell ref="O11:Q11"/>
    <mergeCell ref="A7:C7"/>
    <mergeCell ref="O7:Q7"/>
    <mergeCell ref="L5:L6"/>
    <mergeCell ref="M5:M6"/>
    <mergeCell ref="A3:C6"/>
    <mergeCell ref="E3:E6"/>
    <mergeCell ref="F3:N3"/>
    <mergeCell ref="F4:F6"/>
    <mergeCell ref="A13:C13"/>
    <mergeCell ref="O13:Q13"/>
    <mergeCell ref="A9:C9"/>
    <mergeCell ref="O9:Q9"/>
    <mergeCell ref="A10:C10"/>
    <mergeCell ref="A8:C8"/>
    <mergeCell ref="A1:H1"/>
    <mergeCell ref="I1:N1"/>
    <mergeCell ref="O1:W1"/>
    <mergeCell ref="X1:AB1"/>
    <mergeCell ref="AB4:AB6"/>
    <mergeCell ref="G5:G6"/>
    <mergeCell ref="H5:H6"/>
    <mergeCell ref="I5:I6"/>
    <mergeCell ref="Z4:Z6"/>
    <mergeCell ref="S3:Y3"/>
    <mergeCell ref="G4:N4"/>
    <mergeCell ref="J5:J6"/>
    <mergeCell ref="AA4:AA6"/>
    <mergeCell ref="V5:V6"/>
    <mergeCell ref="S4:Y4"/>
    <mergeCell ref="W5:W6"/>
    <mergeCell ref="X5:X6"/>
    <mergeCell ref="N5:N6"/>
    <mergeCell ref="T5:T6"/>
    <mergeCell ref="Y5:Y6"/>
    <mergeCell ref="S5:S6"/>
    <mergeCell ref="O3:Q6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8" pageOrder="overThenDown" orientation="portrait" r:id="rId1"/>
  <headerFooter alignWithMargins="0">
    <oddFooter>&amp;C&amp;P</oddFooter>
  </headerFooter>
  <colBreaks count="3" manualBreakCount="3">
    <brk id="8" max="43" man="1"/>
    <brk id="14" max="1048575" man="1"/>
    <brk id="23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BD85"/>
  <sheetViews>
    <sheetView view="pageBreakPreview" topLeftCell="A2" zoomScaleNormal="50" zoomScaleSheetLayoutView="75" workbookViewId="0">
      <selection activeCell="A33" sqref="A33:C33"/>
    </sheetView>
  </sheetViews>
  <sheetFormatPr defaultRowHeight="15.75"/>
  <cols>
    <col min="1" max="1" width="2.28515625" style="767" customWidth="1"/>
    <col min="2" max="2" width="17.28515625" style="767" customWidth="1"/>
    <col min="3" max="3" width="2.28515625" style="767" customWidth="1"/>
    <col min="4" max="4" width="1.7109375" style="768" customWidth="1"/>
    <col min="5" max="8" width="15.85546875" style="747" customWidth="1"/>
    <col min="9" max="9" width="15.28515625" style="747" customWidth="1"/>
    <col min="10" max="10" width="15.28515625" style="751" customWidth="1"/>
    <col min="11" max="13" width="15.28515625" style="747" customWidth="1"/>
    <col min="14" max="14" width="15.28515625" style="751" customWidth="1"/>
    <col min="15" max="15" width="2.28515625" style="767" customWidth="1"/>
    <col min="16" max="16" width="17.28515625" style="767" customWidth="1"/>
    <col min="17" max="17" width="2.28515625" style="767" customWidth="1"/>
    <col min="18" max="18" width="1.7109375" style="768" customWidth="1"/>
    <col min="19" max="19" width="14.140625" style="747" customWidth="1"/>
    <col min="20" max="22" width="13.85546875" style="747" customWidth="1"/>
    <col min="23" max="23" width="13.28515625" style="747" customWidth="1"/>
    <col min="24" max="24" width="20.85546875" style="747" customWidth="1"/>
    <col min="25" max="25" width="19.28515625" style="747" customWidth="1"/>
    <col min="26" max="28" width="18.28515625" style="747" customWidth="1"/>
    <col min="29" max="29" width="11.42578125" style="747" customWidth="1"/>
    <col min="30" max="33" width="9.140625" style="747"/>
    <col min="34" max="36" width="13.5703125" style="747" bestFit="1" customWidth="1"/>
    <col min="37" max="37" width="12.28515625" style="747" bestFit="1" customWidth="1"/>
    <col min="38" max="41" width="11" style="747" bestFit="1" customWidth="1"/>
    <col min="42" max="42" width="12.28515625" style="747" bestFit="1" customWidth="1"/>
    <col min="43" max="46" width="9.140625" style="747"/>
    <col min="47" max="47" width="12.28515625" style="747" bestFit="1" customWidth="1"/>
    <col min="48" max="51" width="11" style="747" bestFit="1" customWidth="1"/>
    <col min="52" max="53" width="12.28515625" style="747" bestFit="1" customWidth="1"/>
    <col min="54" max="54" width="11" style="747" bestFit="1" customWidth="1"/>
    <col min="55" max="55" width="12.28515625" style="747" bestFit="1" customWidth="1"/>
    <col min="56" max="16384" width="9.140625" style="747"/>
  </cols>
  <sheetData>
    <row r="1" spans="1:55" s="782" customFormat="1" ht="35.1" customHeight="1">
      <c r="A1" s="1305" t="s">
        <v>618</v>
      </c>
      <c r="B1" s="1305"/>
      <c r="C1" s="1305"/>
      <c r="D1" s="1305"/>
      <c r="E1" s="1305"/>
      <c r="F1" s="1305"/>
      <c r="G1" s="1305"/>
      <c r="H1" s="1305"/>
      <c r="I1" s="1306" t="s">
        <v>397</v>
      </c>
      <c r="J1" s="1306"/>
      <c r="K1" s="1306"/>
      <c r="L1" s="1306"/>
      <c r="M1" s="1306"/>
      <c r="N1" s="1306"/>
      <c r="O1" s="1305" t="s">
        <v>619</v>
      </c>
      <c r="P1" s="1305"/>
      <c r="Q1" s="1305"/>
      <c r="R1" s="1305"/>
      <c r="S1" s="1305"/>
      <c r="T1" s="1305"/>
      <c r="U1" s="1305"/>
      <c r="V1" s="1305"/>
      <c r="W1" s="1305"/>
      <c r="X1" s="1306" t="s">
        <v>398</v>
      </c>
      <c r="Y1" s="1306"/>
      <c r="Z1" s="1306"/>
      <c r="AA1" s="1306"/>
      <c r="AB1" s="1306"/>
    </row>
    <row r="2" spans="1:55" ht="12.95" customHeight="1" thickBot="1">
      <c r="A2" s="747"/>
      <c r="B2" s="748"/>
      <c r="C2" s="748"/>
      <c r="D2" s="749"/>
      <c r="E2" s="750"/>
      <c r="F2" s="750"/>
      <c r="G2" s="750"/>
      <c r="H2" s="750"/>
      <c r="I2" s="750"/>
      <c r="K2" s="750"/>
      <c r="L2" s="750"/>
      <c r="M2" s="750"/>
      <c r="N2" s="752" t="s">
        <v>68</v>
      </c>
      <c r="O2" s="747"/>
      <c r="P2" s="748"/>
      <c r="Q2" s="748"/>
      <c r="R2" s="749"/>
      <c r="S2" s="750"/>
      <c r="T2" s="750"/>
      <c r="U2" s="752"/>
      <c r="V2" s="750"/>
      <c r="W2" s="750"/>
      <c r="X2" s="750"/>
      <c r="Y2" s="750"/>
      <c r="Z2" s="750"/>
      <c r="AA2" s="750"/>
      <c r="AB2" s="752" t="s">
        <v>68</v>
      </c>
    </row>
    <row r="3" spans="1:55" ht="15" customHeight="1">
      <c r="A3" s="1327" t="s">
        <v>25</v>
      </c>
      <c r="B3" s="1327"/>
      <c r="C3" s="1327"/>
      <c r="D3" s="753"/>
      <c r="E3" s="1330" t="s">
        <v>80</v>
      </c>
      <c r="F3" s="1332" t="s">
        <v>229</v>
      </c>
      <c r="G3" s="1333"/>
      <c r="H3" s="1333"/>
      <c r="I3" s="1333"/>
      <c r="J3" s="1333"/>
      <c r="K3" s="1333"/>
      <c r="L3" s="1333"/>
      <c r="M3" s="1333"/>
      <c r="N3" s="1333"/>
      <c r="O3" s="1327" t="s">
        <v>25</v>
      </c>
      <c r="P3" s="1327"/>
      <c r="Q3" s="1327"/>
      <c r="R3" s="753"/>
      <c r="S3" s="1342" t="s">
        <v>230</v>
      </c>
      <c r="T3" s="1194"/>
      <c r="U3" s="1194"/>
      <c r="V3" s="1194"/>
      <c r="W3" s="1194"/>
      <c r="X3" s="1194"/>
      <c r="Y3" s="1195"/>
      <c r="Z3" s="783" t="s">
        <v>969</v>
      </c>
      <c r="AA3" s="783"/>
      <c r="AB3" s="784"/>
    </row>
    <row r="4" spans="1:55" ht="15" customHeight="1">
      <c r="A4" s="1328"/>
      <c r="B4" s="1328"/>
      <c r="C4" s="1328"/>
      <c r="D4" s="754"/>
      <c r="E4" s="1331"/>
      <c r="F4" s="1298" t="s">
        <v>206</v>
      </c>
      <c r="G4" s="1343" t="s">
        <v>231</v>
      </c>
      <c r="H4" s="1344"/>
      <c r="I4" s="1344"/>
      <c r="J4" s="1344"/>
      <c r="K4" s="1344"/>
      <c r="L4" s="1344"/>
      <c r="M4" s="1344"/>
      <c r="N4" s="1345"/>
      <c r="O4" s="1328"/>
      <c r="P4" s="1328"/>
      <c r="Q4" s="1328"/>
      <c r="R4" s="754"/>
      <c r="S4" s="1346" t="s">
        <v>232</v>
      </c>
      <c r="T4" s="1189"/>
      <c r="U4" s="1189"/>
      <c r="V4" s="1189"/>
      <c r="W4" s="1189"/>
      <c r="X4" s="1189"/>
      <c r="Y4" s="1190"/>
      <c r="Z4" s="1298" t="s">
        <v>206</v>
      </c>
      <c r="AA4" s="1298" t="s">
        <v>233</v>
      </c>
      <c r="AB4" s="1341" t="s">
        <v>545</v>
      </c>
    </row>
    <row r="5" spans="1:55" ht="15" customHeight="1">
      <c r="A5" s="1328"/>
      <c r="B5" s="1328"/>
      <c r="C5" s="1328"/>
      <c r="D5" s="754"/>
      <c r="E5" s="1331"/>
      <c r="F5" s="1331"/>
      <c r="G5" s="1298" t="s">
        <v>70</v>
      </c>
      <c r="H5" s="1298" t="s">
        <v>235</v>
      </c>
      <c r="I5" s="1312" t="s">
        <v>236</v>
      </c>
      <c r="J5" s="1298" t="s">
        <v>237</v>
      </c>
      <c r="K5" s="1298" t="s">
        <v>181</v>
      </c>
      <c r="L5" s="1298" t="s">
        <v>238</v>
      </c>
      <c r="M5" s="1298" t="s">
        <v>239</v>
      </c>
      <c r="N5" s="1298" t="s">
        <v>240</v>
      </c>
      <c r="O5" s="1328"/>
      <c r="P5" s="1328"/>
      <c r="Q5" s="1328"/>
      <c r="R5" s="754"/>
      <c r="S5" s="1298" t="s">
        <v>70</v>
      </c>
      <c r="T5" s="1298" t="s">
        <v>170</v>
      </c>
      <c r="U5" s="1298" t="s">
        <v>241</v>
      </c>
      <c r="V5" s="1298" t="s">
        <v>242</v>
      </c>
      <c r="W5" s="1298" t="s">
        <v>243</v>
      </c>
      <c r="X5" s="1312" t="s">
        <v>244</v>
      </c>
      <c r="Y5" s="1298" t="s">
        <v>245</v>
      </c>
      <c r="Z5" s="1183"/>
      <c r="AA5" s="1183"/>
      <c r="AB5" s="1181"/>
    </row>
    <row r="6" spans="1:55" ht="48.75" customHeight="1">
      <c r="A6" s="1329"/>
      <c r="B6" s="1329"/>
      <c r="C6" s="1329"/>
      <c r="D6" s="755"/>
      <c r="E6" s="1299"/>
      <c r="F6" s="1299"/>
      <c r="G6" s="1299"/>
      <c r="H6" s="1299"/>
      <c r="I6" s="1313"/>
      <c r="J6" s="1299"/>
      <c r="K6" s="1299"/>
      <c r="L6" s="1299"/>
      <c r="M6" s="1299"/>
      <c r="N6" s="1299"/>
      <c r="O6" s="1329"/>
      <c r="P6" s="1329"/>
      <c r="Q6" s="1329"/>
      <c r="R6" s="755"/>
      <c r="S6" s="1299"/>
      <c r="T6" s="1299"/>
      <c r="U6" s="1299"/>
      <c r="V6" s="1299"/>
      <c r="W6" s="1299"/>
      <c r="X6" s="1313"/>
      <c r="Y6" s="1299"/>
      <c r="Z6" s="1184"/>
      <c r="AA6" s="1184"/>
      <c r="AB6" s="1182"/>
    </row>
    <row r="7" spans="1:55" s="785" customFormat="1" ht="24.6" hidden="1" customHeight="1">
      <c r="A7" s="1335" t="s">
        <v>214</v>
      </c>
      <c r="B7" s="1335"/>
      <c r="C7" s="1335"/>
      <c r="D7" s="756"/>
      <c r="E7" s="757">
        <v>33164217</v>
      </c>
      <c r="F7" s="758">
        <v>31816173</v>
      </c>
      <c r="G7" s="758"/>
      <c r="H7" s="758">
        <v>18735446</v>
      </c>
      <c r="I7" s="758">
        <v>6632984</v>
      </c>
      <c r="J7" s="758">
        <v>240112</v>
      </c>
      <c r="K7" s="758">
        <v>283593</v>
      </c>
      <c r="L7" s="758">
        <v>46955</v>
      </c>
      <c r="M7" s="758">
        <v>267556</v>
      </c>
      <c r="N7" s="758">
        <v>2209893</v>
      </c>
      <c r="O7" s="1335" t="s">
        <v>214</v>
      </c>
      <c r="P7" s="1335"/>
      <c r="Q7" s="1335"/>
      <c r="R7" s="756"/>
      <c r="S7" s="758"/>
      <c r="T7" s="757">
        <v>1558551</v>
      </c>
      <c r="U7" s="758">
        <v>85271</v>
      </c>
      <c r="V7" s="758">
        <v>97919</v>
      </c>
      <c r="W7" s="758">
        <v>198580</v>
      </c>
      <c r="X7" s="758">
        <v>110347</v>
      </c>
      <c r="Y7" s="758">
        <v>1071222</v>
      </c>
      <c r="Z7" s="758">
        <v>1348044</v>
      </c>
      <c r="AA7" s="758">
        <v>709039</v>
      </c>
      <c r="AB7" s="758">
        <v>639005</v>
      </c>
    </row>
    <row r="8" spans="1:55" s="785" customFormat="1" ht="24.6" hidden="1" customHeight="1">
      <c r="A8" s="1326" t="s">
        <v>228</v>
      </c>
      <c r="B8" s="1326"/>
      <c r="C8" s="1326"/>
      <c r="D8" s="756"/>
      <c r="E8" s="759">
        <v>32569579</v>
      </c>
      <c r="F8" s="760">
        <v>30497935</v>
      </c>
      <c r="G8" s="760"/>
      <c r="H8" s="760">
        <v>16632055</v>
      </c>
      <c r="I8" s="760">
        <v>6210973</v>
      </c>
      <c r="J8" s="760">
        <v>100491</v>
      </c>
      <c r="K8" s="760">
        <v>234783</v>
      </c>
      <c r="L8" s="760">
        <v>48324</v>
      </c>
      <c r="M8" s="760">
        <v>283747</v>
      </c>
      <c r="N8" s="760">
        <v>3743315</v>
      </c>
      <c r="O8" s="1326" t="s">
        <v>215</v>
      </c>
      <c r="P8" s="1326"/>
      <c r="Q8" s="1326"/>
      <c r="R8" s="756"/>
      <c r="S8" s="760"/>
      <c r="T8" s="759">
        <v>1497076</v>
      </c>
      <c r="U8" s="760">
        <v>79351</v>
      </c>
      <c r="V8" s="760">
        <v>95354</v>
      </c>
      <c r="W8" s="760">
        <v>176297</v>
      </c>
      <c r="X8" s="760">
        <v>158591</v>
      </c>
      <c r="Y8" s="760">
        <v>919943</v>
      </c>
      <c r="Z8" s="760">
        <v>2071644</v>
      </c>
      <c r="AA8" s="760">
        <v>1060079</v>
      </c>
      <c r="AB8" s="760">
        <v>1011565</v>
      </c>
    </row>
    <row r="9" spans="1:55" s="785" customFormat="1" ht="24.6" hidden="1" customHeight="1">
      <c r="A9" s="1326" t="s">
        <v>216</v>
      </c>
      <c r="B9" s="1326"/>
      <c r="C9" s="1326"/>
      <c r="D9" s="756"/>
      <c r="E9" s="759">
        <v>29201524.025547665</v>
      </c>
      <c r="F9" s="760">
        <v>28297136.69193577</v>
      </c>
      <c r="G9" s="760"/>
      <c r="H9" s="760">
        <v>18772155.554229092</v>
      </c>
      <c r="I9" s="760">
        <v>4216461.2054557195</v>
      </c>
      <c r="J9" s="760">
        <v>119841.52092162597</v>
      </c>
      <c r="K9" s="760">
        <v>163522.35420521698</v>
      </c>
      <c r="L9" s="760">
        <v>45199.988061839656</v>
      </c>
      <c r="M9" s="760">
        <v>184681.12934996604</v>
      </c>
      <c r="N9" s="760">
        <v>1494556.8554885692</v>
      </c>
      <c r="O9" s="1326" t="s">
        <v>216</v>
      </c>
      <c r="P9" s="1326"/>
      <c r="Q9" s="1326"/>
      <c r="R9" s="756"/>
      <c r="S9" s="760"/>
      <c r="T9" s="759">
        <v>1167945.47018445</v>
      </c>
      <c r="U9" s="760">
        <v>88504.864800334268</v>
      </c>
      <c r="V9" s="760">
        <v>85530.925804332641</v>
      </c>
      <c r="W9" s="760">
        <v>118027.9376828027</v>
      </c>
      <c r="X9" s="760">
        <v>83527.965140571832</v>
      </c>
      <c r="Y9" s="760">
        <v>1504531.7853518773</v>
      </c>
      <c r="Z9" s="760">
        <v>904387.33361189044</v>
      </c>
      <c r="AA9" s="760">
        <v>567391.69104041066</v>
      </c>
      <c r="AB9" s="760">
        <v>336995.64257147972</v>
      </c>
    </row>
    <row r="10" spans="1:55" s="785" customFormat="1" ht="19.5" hidden="1" customHeight="1">
      <c r="A10" s="1326" t="s">
        <v>217</v>
      </c>
      <c r="B10" s="1326"/>
      <c r="C10" s="1326"/>
      <c r="D10" s="756"/>
      <c r="E10" s="759">
        <v>25087212.535658658</v>
      </c>
      <c r="F10" s="760">
        <v>23737494.640367161</v>
      </c>
      <c r="G10" s="760"/>
      <c r="H10" s="760">
        <v>12882690.680809325</v>
      </c>
      <c r="I10" s="760">
        <v>4067613.3498103791</v>
      </c>
      <c r="J10" s="760">
        <v>230862.17764400443</v>
      </c>
      <c r="K10" s="760">
        <v>190551.19871767145</v>
      </c>
      <c r="L10" s="760">
        <v>49495.545086136648</v>
      </c>
      <c r="M10" s="760">
        <v>269317.19912553782</v>
      </c>
      <c r="N10" s="760">
        <v>3464463.2458956982</v>
      </c>
      <c r="O10" s="1326" t="s">
        <v>217</v>
      </c>
      <c r="P10" s="1326"/>
      <c r="Q10" s="1326"/>
      <c r="R10" s="756"/>
      <c r="S10" s="760"/>
      <c r="T10" s="759">
        <v>1399251.3642824898</v>
      </c>
      <c r="U10" s="760">
        <v>61182.034253389764</v>
      </c>
      <c r="V10" s="760">
        <v>81608.328833412612</v>
      </c>
      <c r="W10" s="760">
        <v>157574.9738807042</v>
      </c>
      <c r="X10" s="760">
        <v>206322.99131916655</v>
      </c>
      <c r="Y10" s="760">
        <v>676561.55070922768</v>
      </c>
      <c r="Z10" s="760">
        <f>AA10+AB10</f>
        <v>1344076.1577283787</v>
      </c>
      <c r="AA10" s="760">
        <v>516386.71295122779</v>
      </c>
      <c r="AB10" s="760">
        <v>827689.44477715099</v>
      </c>
    </row>
    <row r="11" spans="1:55" s="785" customFormat="1" ht="19.5" hidden="1" customHeight="1">
      <c r="A11" s="1326" t="s">
        <v>218</v>
      </c>
      <c r="B11" s="1326"/>
      <c r="C11" s="1326"/>
      <c r="D11" s="756"/>
      <c r="E11" s="759">
        <v>28831743.493352219</v>
      </c>
      <c r="F11" s="760">
        <v>27623095.609976135</v>
      </c>
      <c r="G11" s="760"/>
      <c r="H11" s="760">
        <v>15872061.056433925</v>
      </c>
      <c r="I11" s="760">
        <v>4679300.595802715</v>
      </c>
      <c r="J11" s="760">
        <v>134082.74837730234</v>
      </c>
      <c r="K11" s="760">
        <v>250388.18022977101</v>
      </c>
      <c r="L11" s="760">
        <v>60296.178449042956</v>
      </c>
      <c r="M11" s="760">
        <v>253695.57969457618</v>
      </c>
      <c r="N11" s="760">
        <v>3786891.3702023816</v>
      </c>
      <c r="O11" s="1326" t="s">
        <v>218</v>
      </c>
      <c r="P11" s="1326"/>
      <c r="Q11" s="1326"/>
      <c r="R11" s="756"/>
      <c r="S11" s="760"/>
      <c r="T11" s="759">
        <v>1415643.9064882374</v>
      </c>
      <c r="U11" s="760">
        <v>64698.294354612597</v>
      </c>
      <c r="V11" s="760">
        <v>85620.210751060702</v>
      </c>
      <c r="W11" s="760">
        <v>153108.98892748181</v>
      </c>
      <c r="X11" s="760">
        <v>129173.76020868019</v>
      </c>
      <c r="Y11" s="760">
        <v>738134.74005633092</v>
      </c>
      <c r="Z11" s="760">
        <v>1208647.8833760421</v>
      </c>
      <c r="AA11" s="760">
        <v>459899.36144985352</v>
      </c>
      <c r="AB11" s="760">
        <v>748748.52192618744</v>
      </c>
    </row>
    <row r="12" spans="1:55" s="23" customFormat="1" ht="15" hidden="1" customHeight="1">
      <c r="A12" s="1196" t="s">
        <v>219</v>
      </c>
      <c r="B12" s="1196"/>
      <c r="C12" s="1196"/>
      <c r="D12" s="22"/>
      <c r="E12" s="50">
        <v>38156267.566526264</v>
      </c>
      <c r="F12" s="50">
        <v>36992274.407296374</v>
      </c>
      <c r="G12" s="50">
        <f>SUM(H12:N12)</f>
        <v>33793534.0702032</v>
      </c>
      <c r="H12" s="50">
        <v>21851352.915336061</v>
      </c>
      <c r="I12" s="50">
        <v>6340630.3084233301</v>
      </c>
      <c r="J12" s="50">
        <v>297616.24920692848</v>
      </c>
      <c r="K12" s="50">
        <v>305068.77746287436</v>
      </c>
      <c r="L12" s="50">
        <v>60374.470641156062</v>
      </c>
      <c r="M12" s="50">
        <v>335132.7925878641</v>
      </c>
      <c r="N12" s="50">
        <v>4603358.5565449912</v>
      </c>
      <c r="O12" s="1196" t="s">
        <v>219</v>
      </c>
      <c r="P12" s="1196"/>
      <c r="Q12" s="1196"/>
      <c r="R12" s="22"/>
      <c r="S12" s="50">
        <f>SUM(T12:Y12)</f>
        <v>3198740.3370931558</v>
      </c>
      <c r="T12" s="50">
        <v>1699366.0599113428</v>
      </c>
      <c r="U12" s="50">
        <v>75157.552211297429</v>
      </c>
      <c r="V12" s="50">
        <v>95789.529005912424</v>
      </c>
      <c r="W12" s="50">
        <v>143612.43606145002</v>
      </c>
      <c r="X12" s="50">
        <v>106911.49805856984</v>
      </c>
      <c r="Y12" s="50">
        <v>1077903.2618445836</v>
      </c>
      <c r="Z12" s="50">
        <v>1163993.159229842</v>
      </c>
      <c r="AA12" s="50">
        <v>449973.81647946709</v>
      </c>
      <c r="AB12" s="50">
        <v>714019.34275037365</v>
      </c>
    </row>
    <row r="13" spans="1:55" s="785" customFormat="1" ht="19.5" hidden="1" customHeight="1">
      <c r="A13" s="1326" t="s">
        <v>220</v>
      </c>
      <c r="B13" s="1326"/>
      <c r="C13" s="1326"/>
      <c r="D13" s="756"/>
      <c r="E13" s="50">
        <v>41772861.846913978</v>
      </c>
      <c r="F13" s="50">
        <v>40426985.007039823</v>
      </c>
      <c r="G13" s="50">
        <f>SUM(H13:N13)</f>
        <v>37002088.06108851</v>
      </c>
      <c r="H13" s="50">
        <v>24005055.943400685</v>
      </c>
      <c r="I13" s="50">
        <v>6154905.2945849318</v>
      </c>
      <c r="J13" s="50">
        <v>361809.52729559422</v>
      </c>
      <c r="K13" s="50">
        <v>352598.90561494918</v>
      </c>
      <c r="L13" s="50">
        <v>87422.202595249677</v>
      </c>
      <c r="M13" s="50">
        <v>366049.22572332196</v>
      </c>
      <c r="N13" s="50">
        <v>5674246.9618737763</v>
      </c>
      <c r="O13" s="1326" t="s">
        <v>220</v>
      </c>
      <c r="P13" s="1326"/>
      <c r="Q13" s="1326"/>
      <c r="R13" s="756"/>
      <c r="S13" s="50">
        <f>SUM(T13:Y13)</f>
        <v>3424896.94595135</v>
      </c>
      <c r="T13" s="50">
        <v>1808196.2163160311</v>
      </c>
      <c r="U13" s="50">
        <v>103150.78088428869</v>
      </c>
      <c r="V13" s="50">
        <v>99743.424295973207</v>
      </c>
      <c r="W13" s="50">
        <v>159151.46510906439</v>
      </c>
      <c r="X13" s="50">
        <v>113983.73259329573</v>
      </c>
      <c r="Y13" s="50">
        <v>1140671.3267526969</v>
      </c>
      <c r="Z13" s="50">
        <v>1345876.8398741367</v>
      </c>
      <c r="AA13" s="50">
        <v>433538.30233138299</v>
      </c>
      <c r="AB13" s="50">
        <v>912338.53754275339</v>
      </c>
    </row>
    <row r="14" spans="1:55" s="785" customFormat="1" ht="13.7" hidden="1" customHeight="1">
      <c r="A14" s="1196" t="s">
        <v>221</v>
      </c>
      <c r="B14" s="1196"/>
      <c r="C14" s="1196"/>
      <c r="D14" s="756"/>
      <c r="E14" s="50">
        <f>AH14/12.737</f>
        <v>42144515.372293949</v>
      </c>
      <c r="F14" s="50">
        <f>AI14/12.737</f>
        <v>40962131.687900163</v>
      </c>
      <c r="G14" s="50">
        <f>SUM(H14:N14)</f>
        <v>37380526.309127763</v>
      </c>
      <c r="H14" s="50">
        <f t="shared" ref="H14:N14" si="0">AJ14/12.737</f>
        <v>24484406.996289901</v>
      </c>
      <c r="I14" s="50">
        <f t="shared" si="0"/>
        <v>6067686.8272438096</v>
      </c>
      <c r="J14" s="50">
        <f t="shared" si="0"/>
        <v>342940.72577496857</v>
      </c>
      <c r="K14" s="50">
        <f t="shared" si="0"/>
        <v>350158.01139242103</v>
      </c>
      <c r="L14" s="50">
        <f t="shared" si="0"/>
        <v>84428.698700957393</v>
      </c>
      <c r="M14" s="50">
        <f t="shared" si="0"/>
        <v>348477.99309986003</v>
      </c>
      <c r="N14" s="50">
        <f t="shared" si="0"/>
        <v>5702427.0566258458</v>
      </c>
      <c r="O14" s="1196" t="s">
        <v>221</v>
      </c>
      <c r="P14" s="1196"/>
      <c r="Q14" s="1196"/>
      <c r="R14" s="756"/>
      <c r="S14" s="50">
        <f>SUM(T14:Y14)</f>
        <v>3581605.3787723361</v>
      </c>
      <c r="T14" s="50">
        <f t="shared" ref="T14:AB14" si="1">AU14/12.737</f>
        <v>1861637.6520249746</v>
      </c>
      <c r="U14" s="50">
        <f t="shared" si="1"/>
        <v>107514.83306439634</v>
      </c>
      <c r="V14" s="50">
        <f t="shared" si="1"/>
        <v>106302.799081467</v>
      </c>
      <c r="W14" s="50">
        <f t="shared" si="1"/>
        <v>163918.60742565122</v>
      </c>
      <c r="X14" s="50">
        <f t="shared" si="1"/>
        <v>97849.1085441459</v>
      </c>
      <c r="Y14" s="50">
        <f t="shared" si="1"/>
        <v>1244382.3786317015</v>
      </c>
      <c r="Z14" s="50">
        <f t="shared" si="1"/>
        <v>1182383.6843938048</v>
      </c>
      <c r="AA14" s="50">
        <f t="shared" si="1"/>
        <v>325730.3815733692</v>
      </c>
      <c r="AB14" s="50">
        <f t="shared" si="1"/>
        <v>856653.30282043549</v>
      </c>
      <c r="AD14" s="1152" t="s">
        <v>18</v>
      </c>
      <c r="AE14" s="1152"/>
      <c r="AF14" s="1152"/>
      <c r="AG14" s="381"/>
      <c r="AH14" s="50">
        <v>536794692.29690802</v>
      </c>
      <c r="AI14" s="50">
        <v>521734671.30878443</v>
      </c>
      <c r="AJ14" s="50">
        <v>311857891.91174448</v>
      </c>
      <c r="AK14" s="50">
        <v>77284127.118604407</v>
      </c>
      <c r="AL14" s="50">
        <v>4368036.0241957745</v>
      </c>
      <c r="AM14" s="50">
        <v>4459962.5911052665</v>
      </c>
      <c r="AN14" s="50">
        <v>1075368.3353540944</v>
      </c>
      <c r="AO14" s="50">
        <v>4438564.1981129171</v>
      </c>
      <c r="AP14" s="50">
        <v>72631813.420243397</v>
      </c>
      <c r="AQ14" s="1152" t="s">
        <v>18</v>
      </c>
      <c r="AR14" s="1152"/>
      <c r="AS14" s="1152"/>
      <c r="AT14" s="381"/>
      <c r="AU14" s="50">
        <v>23711678.7738421</v>
      </c>
      <c r="AV14" s="50">
        <v>1369416.4287412162</v>
      </c>
      <c r="AW14" s="50">
        <v>1353978.7519006452</v>
      </c>
      <c r="AX14" s="50">
        <v>2087831.3027805197</v>
      </c>
      <c r="AY14" s="50">
        <v>1246304.0955267863</v>
      </c>
      <c r="AZ14" s="50">
        <v>15849698.356631983</v>
      </c>
      <c r="BA14" s="50">
        <v>15060020.98812389</v>
      </c>
      <c r="BB14" s="50">
        <v>4148827.8701000037</v>
      </c>
      <c r="BC14" s="50">
        <v>10911193.118023887</v>
      </c>
    </row>
    <row r="15" spans="1:55" s="785" customFormat="1" ht="13.7" hidden="1" customHeight="1">
      <c r="A15" s="1326" t="s">
        <v>222</v>
      </c>
      <c r="B15" s="1326"/>
      <c r="C15" s="1326"/>
      <c r="D15" s="756"/>
      <c r="E15" s="50">
        <v>41212179.990529262</v>
      </c>
      <c r="F15" s="50">
        <v>40310550.64431195</v>
      </c>
      <c r="G15" s="50">
        <f>SUM(H15:N15)</f>
        <v>36647606.385123342</v>
      </c>
      <c r="H15" s="50">
        <v>24497213.916754019</v>
      </c>
      <c r="I15" s="50">
        <v>4980640.586688824</v>
      </c>
      <c r="J15" s="50">
        <v>327158.18345007277</v>
      </c>
      <c r="K15" s="50">
        <v>348765.98541615397</v>
      </c>
      <c r="L15" s="50">
        <v>94584.853173746102</v>
      </c>
      <c r="M15" s="50">
        <v>302287.58616481471</v>
      </c>
      <c r="N15" s="50">
        <v>6096955.2734757094</v>
      </c>
      <c r="O15" s="1326" t="s">
        <v>222</v>
      </c>
      <c r="P15" s="1326"/>
      <c r="Q15" s="1326"/>
      <c r="R15" s="756"/>
      <c r="S15" s="50">
        <f>SUM(T15:Y15)</f>
        <v>3662944.2591885841</v>
      </c>
      <c r="T15" s="50">
        <v>1841929.5475643608</v>
      </c>
      <c r="U15" s="50">
        <v>129832.38265855687</v>
      </c>
      <c r="V15" s="50">
        <v>109694.25423688427</v>
      </c>
      <c r="W15" s="50">
        <v>168066.91310654199</v>
      </c>
      <c r="X15" s="50">
        <v>61911.98426872195</v>
      </c>
      <c r="Y15" s="50">
        <v>1351509.1773535179</v>
      </c>
      <c r="Z15" s="50">
        <v>901629.3462173657</v>
      </c>
      <c r="AA15" s="50">
        <v>408653.58576893999</v>
      </c>
      <c r="AB15" s="50">
        <v>492975.76044842595</v>
      </c>
    </row>
    <row r="16" spans="1:55" s="785" customFormat="1" ht="13.7" hidden="1" customHeight="1">
      <c r="A16" s="1326" t="s">
        <v>223</v>
      </c>
      <c r="B16" s="1326"/>
      <c r="C16" s="1326"/>
      <c r="D16" s="756"/>
      <c r="E16" s="759">
        <v>41831884.227947295</v>
      </c>
      <c r="F16" s="760">
        <v>40639292.013985299</v>
      </c>
      <c r="G16" s="50">
        <v>37144025.03356915</v>
      </c>
      <c r="H16" s="760">
        <v>25220554.404049248</v>
      </c>
      <c r="I16" s="760">
        <v>4528842.5505770566</v>
      </c>
      <c r="J16" s="760">
        <v>528069.32979502797</v>
      </c>
      <c r="K16" s="760">
        <v>306626.31201307115</v>
      </c>
      <c r="L16" s="760">
        <v>72384.646764055607</v>
      </c>
      <c r="M16" s="760">
        <v>264556.71945534582</v>
      </c>
      <c r="N16" s="760">
        <v>6222991.070915347</v>
      </c>
      <c r="O16" s="1326" t="s">
        <v>223</v>
      </c>
      <c r="P16" s="1326"/>
      <c r="Q16" s="1326"/>
      <c r="R16" s="756"/>
      <c r="S16" s="50">
        <v>3495266.9804162392</v>
      </c>
      <c r="T16" s="50">
        <v>1677890.5310544758</v>
      </c>
      <c r="U16" s="760">
        <v>129480.98877031762</v>
      </c>
      <c r="V16" s="760">
        <v>87704.423459701793</v>
      </c>
      <c r="W16" s="760">
        <v>152052.8716760223</v>
      </c>
      <c r="X16" s="760">
        <v>120250.72469266465</v>
      </c>
      <c r="Y16" s="760">
        <v>1327887.4407630572</v>
      </c>
      <c r="Z16" s="760">
        <v>1192592.2139619431</v>
      </c>
      <c r="AA16" s="760">
        <v>432079.00909810874</v>
      </c>
      <c r="AB16" s="760">
        <v>760513.20486383454</v>
      </c>
    </row>
    <row r="17" spans="1:56" s="785" customFormat="1" ht="17.25" hidden="1" customHeight="1">
      <c r="A17" s="1326" t="s">
        <v>224</v>
      </c>
      <c r="B17" s="1326"/>
      <c r="C17" s="1326"/>
      <c r="D17" s="756"/>
      <c r="E17" s="759">
        <v>36351802.774204522</v>
      </c>
      <c r="F17" s="760">
        <v>35749044.815590635</v>
      </c>
      <c r="G17" s="50">
        <f>H17+I17+J17+K17+L17+M17+N17</f>
        <v>32382352.940521002</v>
      </c>
      <c r="H17" s="760">
        <v>21903701.178061981</v>
      </c>
      <c r="I17" s="760">
        <v>4589259.9875735166</v>
      </c>
      <c r="J17" s="760">
        <v>504252.56089278834</v>
      </c>
      <c r="K17" s="760">
        <v>391515.31883234152</v>
      </c>
      <c r="L17" s="760">
        <v>80222.394129865919</v>
      </c>
      <c r="M17" s="760">
        <v>235464.23961526551</v>
      </c>
      <c r="N17" s="760">
        <v>4677937.261415245</v>
      </c>
      <c r="O17" s="1326" t="s">
        <v>224</v>
      </c>
      <c r="P17" s="1326"/>
      <c r="Q17" s="1326"/>
      <c r="R17" s="756"/>
      <c r="S17" s="50">
        <f>T17+U17+V17+W17+X17+Y17</f>
        <v>3366691.8750696299</v>
      </c>
      <c r="T17" s="760">
        <v>1651137.6294629022</v>
      </c>
      <c r="U17" s="760">
        <v>122243.5883777549</v>
      </c>
      <c r="V17" s="760">
        <v>73591.683529628717</v>
      </c>
      <c r="W17" s="760">
        <v>150791.28913493053</v>
      </c>
      <c r="X17" s="760">
        <v>90016.913380786063</v>
      </c>
      <c r="Y17" s="760">
        <v>1278910.7711836274</v>
      </c>
      <c r="Z17" s="760">
        <v>602757.95861388464</v>
      </c>
      <c r="AA17" s="760">
        <v>223589.97104516294</v>
      </c>
      <c r="AB17" s="760">
        <v>379167.98756872257</v>
      </c>
    </row>
    <row r="18" spans="1:56" s="785" customFormat="1" ht="15" hidden="1" customHeight="1">
      <c r="A18" s="1326" t="s">
        <v>367</v>
      </c>
      <c r="B18" s="1326"/>
      <c r="C18" s="1326"/>
      <c r="D18" s="756"/>
      <c r="E18" s="746">
        <v>39820027.144423097</v>
      </c>
      <c r="F18" s="746">
        <v>39297108.755200997</v>
      </c>
      <c r="G18" s="294">
        <f>SUM(H18:N18)</f>
        <v>35698591.665724911</v>
      </c>
      <c r="H18" s="746">
        <v>23847461.748577144</v>
      </c>
      <c r="I18" s="746">
        <v>4910125.0430121087</v>
      </c>
      <c r="J18" s="746">
        <v>180815.64004305933</v>
      </c>
      <c r="K18" s="746">
        <v>368448.10162745614</v>
      </c>
      <c r="L18" s="746">
        <v>75843.604297378479</v>
      </c>
      <c r="M18" s="746">
        <v>247212.02716947367</v>
      </c>
      <c r="N18" s="746">
        <v>6068685.5009982921</v>
      </c>
      <c r="O18" s="1326" t="s">
        <v>367</v>
      </c>
      <c r="P18" s="1326"/>
      <c r="Q18" s="1326"/>
      <c r="R18" s="756"/>
      <c r="S18" s="250">
        <f>SUM(T18:Y18)</f>
        <v>3598517.089476089</v>
      </c>
      <c r="T18" s="746">
        <v>1787945.0079228687</v>
      </c>
      <c r="U18" s="746">
        <v>131014.24712993942</v>
      </c>
      <c r="V18" s="746">
        <v>84957.940175508556</v>
      </c>
      <c r="W18" s="746">
        <v>145924.7944457572</v>
      </c>
      <c r="X18" s="746">
        <v>79615.45602337498</v>
      </c>
      <c r="Y18" s="746">
        <v>1369059.6437786401</v>
      </c>
      <c r="Z18" s="746">
        <v>522918.38922212279</v>
      </c>
      <c r="AA18" s="746">
        <v>203114.99980638223</v>
      </c>
      <c r="AB18" s="746">
        <v>319803.38941573998</v>
      </c>
    </row>
    <row r="19" spans="1:56" s="785" customFormat="1" ht="15" customHeight="1">
      <c r="A19" s="1326" t="s">
        <v>1023</v>
      </c>
      <c r="B19" s="1326"/>
      <c r="C19" s="1326"/>
      <c r="D19" s="756"/>
      <c r="E19" s="746">
        <f>'[1]27'!E19/'[1]1'!$E$19*1000</f>
        <v>38731168.642797194</v>
      </c>
      <c r="F19" s="746">
        <f>'[1]27'!F19/'[1]1'!$E$19*1000</f>
        <v>37948680.708628163</v>
      </c>
      <c r="G19" s="746">
        <f>'[1]27'!G19/'[1]1'!$E$19*1000</f>
        <v>34390071.643255785</v>
      </c>
      <c r="H19" s="746">
        <f>'[1]27'!H19/'[1]1'!$E$19*1000</f>
        <v>23131522.16182119</v>
      </c>
      <c r="I19" s="746">
        <f>'[1]27'!I19/'[1]1'!$E$19*1000</f>
        <v>4811458.786175698</v>
      </c>
      <c r="J19" s="746">
        <f>'[1]27'!J19/'[1]1'!$E$19*1000</f>
        <v>268320.21658502525</v>
      </c>
      <c r="K19" s="746">
        <f>'[1]27'!K19/'[1]1'!$E$19*1000</f>
        <v>379357.30632263271</v>
      </c>
      <c r="L19" s="746">
        <f>'[1]27'!L19/'[1]1'!$E$19*1000</f>
        <v>84419.453244180826</v>
      </c>
      <c r="M19" s="746">
        <f>'[1]27'!M19/'[1]1'!$E$19*1000</f>
        <v>272357.22414207767</v>
      </c>
      <c r="N19" s="746">
        <f>'[1]27'!N19/'[1]1'!$E$19*1000</f>
        <v>5442636.4949649787</v>
      </c>
      <c r="O19" s="1326" t="s">
        <v>1023</v>
      </c>
      <c r="P19" s="1326"/>
      <c r="Q19" s="1326"/>
      <c r="R19" s="756"/>
      <c r="S19" s="746">
        <f>'[1]27'!S19/'[1]1'!$E$19*1000</f>
        <v>3558609.0653724414</v>
      </c>
      <c r="T19" s="746">
        <f>'[1]27'!T19/'[1]1'!$E$19*1000</f>
        <v>1729083.0239460042</v>
      </c>
      <c r="U19" s="746">
        <f>'[1]27'!U19/'[1]1'!$E$19*1000</f>
        <v>137004.3743022258</v>
      </c>
      <c r="V19" s="746">
        <f>'[1]27'!V19/'[1]1'!$E$19*1000</f>
        <v>79589.772452883422</v>
      </c>
      <c r="W19" s="746">
        <f>'[1]27'!W19/'[1]1'!$E$19*1000</f>
        <v>150021.32611465079</v>
      </c>
      <c r="X19" s="746">
        <f>'[1]27'!X19/'[1]1'!$E$19*1000</f>
        <v>85494.679066022261</v>
      </c>
      <c r="Y19" s="746">
        <f>'[1]27'!Y19/'[1]1'!$E$19*1000</f>
        <v>1377415.8894906547</v>
      </c>
      <c r="Z19" s="746">
        <f>'[1]27'!Z19/'[1]1'!$E$19*1000</f>
        <v>782487.93416902062</v>
      </c>
      <c r="AA19" s="746">
        <f>'[1]27'!AA19/'[1]1'!$E$19*1000</f>
        <v>321935.26692492998</v>
      </c>
      <c r="AB19" s="746">
        <f>'[1]27'!AB19/'[1]1'!$E$19*1000</f>
        <v>460552.6672440907</v>
      </c>
    </row>
    <row r="20" spans="1:56" s="785" customFormat="1" ht="15" customHeight="1">
      <c r="A20" s="1326" t="s">
        <v>1024</v>
      </c>
      <c r="B20" s="1326"/>
      <c r="C20" s="1326"/>
      <c r="D20" s="756"/>
      <c r="E20" s="746">
        <v>36707776.877159506</v>
      </c>
      <c r="F20" s="746">
        <v>36109927.227299348</v>
      </c>
      <c r="G20" s="250">
        <f>SUM(H20:N20)</f>
        <v>32582708.048462242</v>
      </c>
      <c r="H20" s="746">
        <v>21944892.469442315</v>
      </c>
      <c r="I20" s="746">
        <v>4613387.0277209803</v>
      </c>
      <c r="J20" s="746">
        <v>84306.807110392983</v>
      </c>
      <c r="K20" s="746">
        <v>349479.779129092</v>
      </c>
      <c r="L20" s="746">
        <v>90965.499421935863</v>
      </c>
      <c r="M20" s="746">
        <v>312094.9100682576</v>
      </c>
      <c r="N20" s="746">
        <v>5187581.5555692697</v>
      </c>
      <c r="O20" s="1326" t="s">
        <v>1024</v>
      </c>
      <c r="P20" s="1326"/>
      <c r="Q20" s="1326"/>
      <c r="R20" s="756"/>
      <c r="S20" s="250">
        <f>SUM(T20:Y20)</f>
        <v>3527219.1788371084</v>
      </c>
      <c r="T20" s="746">
        <v>1646567.00131221</v>
      </c>
      <c r="U20" s="746">
        <v>148853.27875719883</v>
      </c>
      <c r="V20" s="746">
        <v>75704.177905202319</v>
      </c>
      <c r="W20" s="746">
        <v>143084.10321228</v>
      </c>
      <c r="X20" s="746">
        <v>78544.680508857826</v>
      </c>
      <c r="Y20" s="746">
        <v>1434465.9371413596</v>
      </c>
      <c r="Z20" s="746">
        <v>597849.64986015542</v>
      </c>
      <c r="AA20" s="746">
        <v>234897.5389928284</v>
      </c>
      <c r="AB20" s="746">
        <v>362952.11086732667</v>
      </c>
    </row>
    <row r="21" spans="1:56" s="785" customFormat="1" ht="15" customHeight="1">
      <c r="A21" s="1326" t="s">
        <v>1025</v>
      </c>
      <c r="B21" s="1326"/>
      <c r="C21" s="1326"/>
      <c r="D21" s="756"/>
      <c r="E21" s="760">
        <v>36384650.84097667</v>
      </c>
      <c r="F21" s="760">
        <v>35758658.805392958</v>
      </c>
      <c r="G21" s="250">
        <f>SUM(H21:N21)</f>
        <v>32424972.655164994</v>
      </c>
      <c r="H21" s="760">
        <v>21430915.401220392</v>
      </c>
      <c r="I21" s="760">
        <v>4206994.3103250666</v>
      </c>
      <c r="J21" s="760">
        <v>254589.81023957525</v>
      </c>
      <c r="K21" s="760">
        <v>552082.55035323929</v>
      </c>
      <c r="L21" s="760">
        <v>133107.384415523</v>
      </c>
      <c r="M21" s="760">
        <v>463525.75636522658</v>
      </c>
      <c r="N21" s="760">
        <v>5383757.4422459686</v>
      </c>
      <c r="O21" s="1326" t="s">
        <v>1025</v>
      </c>
      <c r="P21" s="1326"/>
      <c r="Q21" s="1326"/>
      <c r="R21" s="756"/>
      <c r="S21" s="50">
        <f>SUM(T21:Y21)</f>
        <v>3333686.1502279462</v>
      </c>
      <c r="T21" s="760">
        <v>1545780.9203717569</v>
      </c>
      <c r="U21" s="760">
        <v>142785.79705631375</v>
      </c>
      <c r="V21" s="760">
        <v>67652.575744273257</v>
      </c>
      <c r="W21" s="760">
        <v>154443.40886367502</v>
      </c>
      <c r="X21" s="760">
        <v>68985.155228734351</v>
      </c>
      <c r="Y21" s="760">
        <v>1354038.2929631926</v>
      </c>
      <c r="Z21" s="760">
        <v>625992.03558372671</v>
      </c>
      <c r="AA21" s="760">
        <v>256469.74629398581</v>
      </c>
      <c r="AB21" s="760">
        <v>369522.28928974055</v>
      </c>
    </row>
    <row r="22" spans="1:56" s="785" customFormat="1" ht="15" customHeight="1">
      <c r="A22" s="1326" t="s">
        <v>1026</v>
      </c>
      <c r="B22" s="1326"/>
      <c r="C22" s="1326"/>
      <c r="D22" s="756"/>
      <c r="E22" s="746">
        <v>38180245.582422793</v>
      </c>
      <c r="F22" s="746">
        <v>37562421.366287068</v>
      </c>
      <c r="G22" s="250">
        <f>SUM(H22:N22)</f>
        <v>34040341.959376939</v>
      </c>
      <c r="H22" s="746">
        <v>23358123.538604774</v>
      </c>
      <c r="I22" s="746">
        <v>4471807.5374186626</v>
      </c>
      <c r="J22" s="746">
        <v>200045.66643148119</v>
      </c>
      <c r="K22" s="746">
        <v>372284.03011080495</v>
      </c>
      <c r="L22" s="746">
        <v>124354.28463366062</v>
      </c>
      <c r="M22" s="746">
        <v>351175.06538276246</v>
      </c>
      <c r="N22" s="746">
        <v>5162551.8367947908</v>
      </c>
      <c r="O22" s="1326" t="s">
        <v>1026</v>
      </c>
      <c r="P22" s="1326"/>
      <c r="Q22" s="1326"/>
      <c r="R22" s="756"/>
      <c r="S22" s="250">
        <f>SUM(T22:Y22)</f>
        <v>3522079.4069100781</v>
      </c>
      <c r="T22" s="746">
        <v>1641694.440087311</v>
      </c>
      <c r="U22" s="746">
        <v>149953.67267053155</v>
      </c>
      <c r="V22" s="746">
        <v>72570.890879590399</v>
      </c>
      <c r="W22" s="746">
        <v>168760.46264781919</v>
      </c>
      <c r="X22" s="746">
        <v>73403.46386352976</v>
      </c>
      <c r="Y22" s="746">
        <v>1415696.4767612964</v>
      </c>
      <c r="Z22" s="746">
        <v>617824.21613576845</v>
      </c>
      <c r="AA22" s="746">
        <v>263277.42664065841</v>
      </c>
      <c r="AB22" s="746">
        <v>354546.78949511022</v>
      </c>
    </row>
    <row r="23" spans="1:56" s="785" customFormat="1" ht="18" customHeight="1">
      <c r="A23" s="1326" t="s">
        <v>1027</v>
      </c>
      <c r="B23" s="1326"/>
      <c r="C23" s="1326"/>
      <c r="D23" s="756"/>
      <c r="E23" s="746">
        <v>37099225.316913657</v>
      </c>
      <c r="F23" s="746">
        <v>36354160.471500121</v>
      </c>
      <c r="G23" s="250">
        <f>SUM(H23:N23)</f>
        <v>32810343.420956161</v>
      </c>
      <c r="H23" s="746">
        <v>21585450.285761792</v>
      </c>
      <c r="I23" s="746">
        <v>4530244.1227941802</v>
      </c>
      <c r="J23" s="746">
        <v>169703.53043394125</v>
      </c>
      <c r="K23" s="746">
        <v>627466.3240918559</v>
      </c>
      <c r="L23" s="746">
        <v>167920.25383174527</v>
      </c>
      <c r="M23" s="746">
        <v>303342.0762695595</v>
      </c>
      <c r="N23" s="746">
        <v>5426216.8277730858</v>
      </c>
      <c r="O23" s="1326" t="s">
        <v>1027</v>
      </c>
      <c r="P23" s="1326"/>
      <c r="Q23" s="1326"/>
      <c r="R23" s="756"/>
      <c r="S23" s="250">
        <f>SUM(T23:Y23)</f>
        <v>3543817.0505438973</v>
      </c>
      <c r="T23" s="746">
        <v>1603873.9874431179</v>
      </c>
      <c r="U23" s="746">
        <v>166631.72778865224</v>
      </c>
      <c r="V23" s="746">
        <v>74963.177167107919</v>
      </c>
      <c r="W23" s="746">
        <v>153106.6319548116</v>
      </c>
      <c r="X23" s="746">
        <v>94979.457404389323</v>
      </c>
      <c r="Y23" s="746">
        <v>1450262.0687858185</v>
      </c>
      <c r="Z23" s="746">
        <v>745064.84541356505</v>
      </c>
      <c r="AA23" s="746">
        <v>243716.67051033836</v>
      </c>
      <c r="AB23" s="746">
        <v>501348.17490322533</v>
      </c>
    </row>
    <row r="24" spans="1:56" s="375" customFormat="1" ht="13.7" customHeight="1">
      <c r="A24" s="1045" t="s">
        <v>19</v>
      </c>
      <c r="B24" s="1045"/>
      <c r="C24" s="1045"/>
      <c r="D24" s="2"/>
      <c r="E24" s="769"/>
      <c r="F24" s="746"/>
      <c r="G24" s="746"/>
      <c r="H24" s="746"/>
      <c r="I24" s="746"/>
      <c r="J24" s="778"/>
      <c r="K24" s="779"/>
      <c r="L24" s="779"/>
      <c r="M24" s="779"/>
      <c r="N24" s="779"/>
      <c r="O24" s="1045" t="s">
        <v>19</v>
      </c>
      <c r="P24" s="1045"/>
      <c r="Q24" s="1045"/>
      <c r="R24" s="786"/>
      <c r="S24" s="779"/>
      <c r="T24" s="779"/>
      <c r="U24" s="779"/>
      <c r="V24" s="779"/>
      <c r="W24" s="779"/>
      <c r="X24" s="779"/>
      <c r="Y24" s="779"/>
      <c r="Z24" s="779"/>
      <c r="AA24" s="779"/>
      <c r="AB24" s="779"/>
    </row>
    <row r="25" spans="1:56" s="43" customFormat="1" ht="13.7" customHeight="1">
      <c r="A25" s="102"/>
      <c r="B25" s="42" t="s">
        <v>303</v>
      </c>
      <c r="C25" s="102"/>
      <c r="D25" s="46"/>
      <c r="E25" s="770">
        <v>11349179.008148663</v>
      </c>
      <c r="F25" s="771">
        <v>11228071.129442969</v>
      </c>
      <c r="G25" s="480">
        <f t="shared" ref="G25:G30" si="2">SUM(H25:N25)</f>
        <v>9847441.2736393008</v>
      </c>
      <c r="H25" s="491">
        <v>7128582.6584573966</v>
      </c>
      <c r="I25" s="491">
        <v>1110967.671131494</v>
      </c>
      <c r="J25" s="775">
        <v>31699.138565026838</v>
      </c>
      <c r="K25" s="491">
        <v>349903.45744835498</v>
      </c>
      <c r="L25" s="491">
        <v>101034.32154804918</v>
      </c>
      <c r="M25" s="491">
        <v>88408.474951400465</v>
      </c>
      <c r="N25" s="491">
        <v>1036845.5515375796</v>
      </c>
      <c r="O25" s="102"/>
      <c r="P25" s="42" t="s">
        <v>303</v>
      </c>
      <c r="Q25" s="102"/>
      <c r="R25" s="53"/>
      <c r="S25" s="480">
        <f t="shared" ref="S25:S30" si="3">SUM(T25:Y25)</f>
        <v>1380629.8558036597</v>
      </c>
      <c r="T25" s="491">
        <v>497121.89510201191</v>
      </c>
      <c r="U25" s="491">
        <v>62103.35860986654</v>
      </c>
      <c r="V25" s="491">
        <v>31320.083626512725</v>
      </c>
      <c r="W25" s="491">
        <v>75699.805505207521</v>
      </c>
      <c r="X25" s="491">
        <v>6495.8476210406216</v>
      </c>
      <c r="Y25" s="491">
        <v>707888.8653390205</v>
      </c>
      <c r="Z25" s="491">
        <v>121107.87870570434</v>
      </c>
      <c r="AA25" s="491">
        <v>54482.325620844196</v>
      </c>
      <c r="AB25" s="491">
        <v>66625.553084860032</v>
      </c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</row>
    <row r="26" spans="1:56" s="43" customFormat="1" ht="13.7" customHeight="1">
      <c r="A26" s="102"/>
      <c r="B26" s="42" t="s">
        <v>894</v>
      </c>
      <c r="C26" s="102"/>
      <c r="D26" s="46"/>
      <c r="E26" s="770">
        <v>52259072.308887489</v>
      </c>
      <c r="F26" s="771">
        <v>51415434.223164208</v>
      </c>
      <c r="G26" s="480">
        <f t="shared" si="2"/>
        <v>45646018.438612804</v>
      </c>
      <c r="H26" s="771">
        <v>29900855.873972263</v>
      </c>
      <c r="I26" s="491">
        <v>6965917.7634975296</v>
      </c>
      <c r="J26" s="775">
        <v>60299.847050205295</v>
      </c>
      <c r="K26" s="491">
        <v>769122.80652246031</v>
      </c>
      <c r="L26" s="491">
        <v>154229.50369421026</v>
      </c>
      <c r="M26" s="491">
        <v>402175.10189566412</v>
      </c>
      <c r="N26" s="491">
        <v>7393417.5419804696</v>
      </c>
      <c r="O26" s="102"/>
      <c r="P26" s="42" t="s">
        <v>894</v>
      </c>
      <c r="Q26" s="102"/>
      <c r="R26" s="53"/>
      <c r="S26" s="480">
        <f t="shared" si="3"/>
        <v>5769415.7845514528</v>
      </c>
      <c r="T26" s="491">
        <v>2781114.0792886582</v>
      </c>
      <c r="U26" s="491">
        <v>307315.46747800428</v>
      </c>
      <c r="V26" s="491">
        <v>119336.47739242643</v>
      </c>
      <c r="W26" s="491">
        <v>226173.29771199528</v>
      </c>
      <c r="X26" s="491">
        <v>88144.918025095976</v>
      </c>
      <c r="Y26" s="491">
        <v>2247331.5446552727</v>
      </c>
      <c r="Z26" s="491">
        <v>843638.08572322095</v>
      </c>
      <c r="AA26" s="491">
        <v>361610.44597420964</v>
      </c>
      <c r="AB26" s="491">
        <v>482027.63974901126</v>
      </c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</row>
    <row r="27" spans="1:56" s="43" customFormat="1" ht="13.7" customHeight="1">
      <c r="A27" s="102"/>
      <c r="B27" s="42" t="s">
        <v>895</v>
      </c>
      <c r="C27" s="102"/>
      <c r="D27" s="46"/>
      <c r="E27" s="770">
        <v>120355710.39044818</v>
      </c>
      <c r="F27" s="771">
        <v>118462557.13297601</v>
      </c>
      <c r="G27" s="480">
        <f t="shared" si="2"/>
        <v>107445328.77097228</v>
      </c>
      <c r="H27" s="771">
        <v>69752769.298984319</v>
      </c>
      <c r="I27" s="491">
        <v>16858223.274032079</v>
      </c>
      <c r="J27" s="775">
        <v>90670.82091395621</v>
      </c>
      <c r="K27" s="491">
        <v>1608030.042299073</v>
      </c>
      <c r="L27" s="491">
        <v>381377.53120596719</v>
      </c>
      <c r="M27" s="491">
        <v>967000.9602783405</v>
      </c>
      <c r="N27" s="491">
        <v>17787256.84325853</v>
      </c>
      <c r="O27" s="102"/>
      <c r="P27" s="42" t="s">
        <v>895</v>
      </c>
      <c r="Q27" s="102"/>
      <c r="R27" s="53"/>
      <c r="S27" s="480">
        <f t="shared" si="3"/>
        <v>11017228.362003732</v>
      </c>
      <c r="T27" s="491">
        <v>5271309.5633789087</v>
      </c>
      <c r="U27" s="491">
        <v>577095.10780607548</v>
      </c>
      <c r="V27" s="491">
        <v>204012.56677622953</v>
      </c>
      <c r="W27" s="491">
        <v>492777.11914919206</v>
      </c>
      <c r="X27" s="491">
        <v>226884.450905195</v>
      </c>
      <c r="Y27" s="491">
        <v>4245149.5539881308</v>
      </c>
      <c r="Z27" s="491">
        <v>1893153.257472215</v>
      </c>
      <c r="AA27" s="491">
        <v>919210.9337013968</v>
      </c>
      <c r="AB27" s="491">
        <v>973942.32377081935</v>
      </c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</row>
    <row r="28" spans="1:56" s="43" customFormat="1" ht="13.7" customHeight="1">
      <c r="A28" s="102"/>
      <c r="B28" s="42" t="s">
        <v>896</v>
      </c>
      <c r="C28" s="102"/>
      <c r="D28" s="46"/>
      <c r="E28" s="770">
        <v>293361455.95095706</v>
      </c>
      <c r="F28" s="771">
        <v>289929272.65457261</v>
      </c>
      <c r="G28" s="480">
        <f t="shared" si="2"/>
        <v>265007874.05312264</v>
      </c>
      <c r="H28" s="771">
        <v>167669471.12734649</v>
      </c>
      <c r="I28" s="491">
        <v>42304680.100482188</v>
      </c>
      <c r="J28" s="491">
        <v>3029442.0978048863</v>
      </c>
      <c r="K28" s="491">
        <v>3519039.4907326652</v>
      </c>
      <c r="L28" s="491">
        <v>1206202.7688071358</v>
      </c>
      <c r="M28" s="491">
        <v>1799638.1195880161</v>
      </c>
      <c r="N28" s="491">
        <v>45479400.348361246</v>
      </c>
      <c r="O28" s="102"/>
      <c r="P28" s="42" t="s">
        <v>896</v>
      </c>
      <c r="Q28" s="102"/>
      <c r="R28" s="53"/>
      <c r="S28" s="480">
        <f t="shared" si="3"/>
        <v>24921398.601449955</v>
      </c>
      <c r="T28" s="491">
        <v>12063789.394590182</v>
      </c>
      <c r="U28" s="491">
        <v>1239076.2016751282</v>
      </c>
      <c r="V28" s="491">
        <v>278276.04515835503</v>
      </c>
      <c r="W28" s="491">
        <v>824924.28641979198</v>
      </c>
      <c r="X28" s="491">
        <v>364649.89492219576</v>
      </c>
      <c r="Y28" s="491">
        <v>10150682.778684303</v>
      </c>
      <c r="Z28" s="491">
        <v>3432183.2963844882</v>
      </c>
      <c r="AA28" s="491">
        <v>1743113.9699765462</v>
      </c>
      <c r="AB28" s="491">
        <v>1689069.3264079425</v>
      </c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</row>
    <row r="29" spans="1:56" s="43" customFormat="1" ht="13.7" customHeight="1">
      <c r="A29" s="102"/>
      <c r="B29" s="42" t="s">
        <v>897</v>
      </c>
      <c r="C29" s="102"/>
      <c r="D29" s="46"/>
      <c r="E29" s="770">
        <v>911315847.07182431</v>
      </c>
      <c r="F29" s="771">
        <v>864675270.32458758</v>
      </c>
      <c r="G29" s="480">
        <f t="shared" si="2"/>
        <v>780609587.59840608</v>
      </c>
      <c r="H29" s="771">
        <v>478638932.96707225</v>
      </c>
      <c r="I29" s="491">
        <v>110685772.89892098</v>
      </c>
      <c r="J29" s="491">
        <v>11990608.003673214</v>
      </c>
      <c r="K29" s="491">
        <v>12126636.252664719</v>
      </c>
      <c r="L29" s="491">
        <v>2898897.7943327539</v>
      </c>
      <c r="M29" s="491">
        <v>10802883.114853563</v>
      </c>
      <c r="N29" s="491">
        <v>153465856.5668886</v>
      </c>
      <c r="O29" s="102"/>
      <c r="P29" s="42" t="s">
        <v>897</v>
      </c>
      <c r="Q29" s="102"/>
      <c r="R29" s="53"/>
      <c r="S29" s="480">
        <f t="shared" si="3"/>
        <v>84065682.726181492</v>
      </c>
      <c r="T29" s="491">
        <v>43159348.168574333</v>
      </c>
      <c r="U29" s="491">
        <v>3316889.6869568066</v>
      </c>
      <c r="V29" s="491">
        <v>1484495.3513495785</v>
      </c>
      <c r="W29" s="491">
        <v>2472900.6360893375</v>
      </c>
      <c r="X29" s="491">
        <v>10540771.788921321</v>
      </c>
      <c r="Y29" s="491">
        <v>23091277.094290115</v>
      </c>
      <c r="Z29" s="491">
        <v>46640576.747236885</v>
      </c>
      <c r="AA29" s="491">
        <v>10213888.747236889</v>
      </c>
      <c r="AB29" s="491">
        <v>36426688</v>
      </c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</row>
    <row r="30" spans="1:56" s="43" customFormat="1" ht="13.7" customHeight="1">
      <c r="A30" s="102"/>
      <c r="B30" s="42" t="s">
        <v>308</v>
      </c>
      <c r="C30" s="102"/>
      <c r="D30" s="46"/>
      <c r="E30" s="770">
        <v>4362472931.0526314</v>
      </c>
      <c r="F30" s="771">
        <v>4250985267.3157897</v>
      </c>
      <c r="G30" s="480">
        <f t="shared" si="2"/>
        <v>4015473420.5263152</v>
      </c>
      <c r="H30" s="771">
        <v>2506716783.6842103</v>
      </c>
      <c r="I30" s="491">
        <v>476449685.36842108</v>
      </c>
      <c r="J30" s="491">
        <v>19840842.105263159</v>
      </c>
      <c r="K30" s="491">
        <v>34859928.263157897</v>
      </c>
      <c r="L30" s="491">
        <v>9839698.421052631</v>
      </c>
      <c r="M30" s="491">
        <v>34565547.263157897</v>
      </c>
      <c r="N30" s="491">
        <v>933200935.42105258</v>
      </c>
      <c r="O30" s="102"/>
      <c r="P30" s="42" t="s">
        <v>308</v>
      </c>
      <c r="Q30" s="102"/>
      <c r="R30" s="53"/>
      <c r="S30" s="480">
        <f t="shared" si="3"/>
        <v>235511846.78947365</v>
      </c>
      <c r="T30" s="491">
        <v>129012854.21052632</v>
      </c>
      <c r="U30" s="491">
        <v>8668736.1578947362</v>
      </c>
      <c r="V30" s="491">
        <v>9395987.6315789465</v>
      </c>
      <c r="W30" s="491">
        <v>8689658.7368421052</v>
      </c>
      <c r="X30" s="491">
        <v>4272405.1052631577</v>
      </c>
      <c r="Y30" s="491">
        <v>75472204.947368428</v>
      </c>
      <c r="Z30" s="491">
        <v>111487663.73684211</v>
      </c>
      <c r="AA30" s="491">
        <v>18123650.105263159</v>
      </c>
      <c r="AB30" s="491">
        <v>93364013.631578952</v>
      </c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</row>
    <row r="31" spans="1:56" s="43" customFormat="1" ht="13.7" customHeight="1">
      <c r="A31" s="1045" t="s">
        <v>20</v>
      </c>
      <c r="B31" s="1045"/>
      <c r="C31" s="1045"/>
      <c r="D31" s="2"/>
      <c r="E31" s="770"/>
      <c r="F31" s="771"/>
      <c r="G31" s="491"/>
      <c r="H31" s="771"/>
      <c r="I31" s="491"/>
      <c r="J31" s="491"/>
      <c r="K31" s="491"/>
      <c r="L31" s="491"/>
      <c r="M31" s="491"/>
      <c r="N31" s="491"/>
      <c r="O31" s="1045" t="s">
        <v>20</v>
      </c>
      <c r="P31" s="1045"/>
      <c r="Q31" s="1045"/>
      <c r="R31" s="53"/>
      <c r="S31" s="491"/>
      <c r="T31" s="491"/>
      <c r="U31" s="491"/>
      <c r="V31" s="491"/>
      <c r="W31" s="491"/>
      <c r="X31" s="491"/>
      <c r="Y31" s="491"/>
      <c r="Z31" s="491"/>
      <c r="AA31" s="491"/>
      <c r="AB31" s="491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</row>
    <row r="32" spans="1:56" s="43" customFormat="1" ht="13.7" customHeight="1">
      <c r="A32" s="102"/>
      <c r="B32" s="62" t="s">
        <v>490</v>
      </c>
      <c r="C32" s="102"/>
      <c r="D32" s="46"/>
      <c r="E32" s="770">
        <v>3075275.2350232699</v>
      </c>
      <c r="F32" s="771">
        <v>2999340.6189882467</v>
      </c>
      <c r="G32" s="480">
        <f t="shared" ref="G32:G41" si="4">SUM(H32:N32)</f>
        <v>2355412.1619081227</v>
      </c>
      <c r="H32" s="771">
        <v>1424124.802548741</v>
      </c>
      <c r="I32" s="491">
        <v>495054.51427715051</v>
      </c>
      <c r="J32" s="491">
        <v>0</v>
      </c>
      <c r="K32" s="491">
        <v>134078.09726457688</v>
      </c>
      <c r="L32" s="491">
        <v>52189.379165126258</v>
      </c>
      <c r="M32" s="491">
        <v>49897.306423441572</v>
      </c>
      <c r="N32" s="491">
        <v>200068.0622290865</v>
      </c>
      <c r="O32" s="102"/>
      <c r="P32" s="62" t="s">
        <v>490</v>
      </c>
      <c r="Q32" s="102"/>
      <c r="R32" s="53"/>
      <c r="S32" s="480">
        <f t="shared" ref="S32:S41" si="5">SUM(T32:Y32)</f>
        <v>643928.45708012488</v>
      </c>
      <c r="T32" s="491">
        <v>256554.15806411684</v>
      </c>
      <c r="U32" s="491">
        <v>37619.989108962967</v>
      </c>
      <c r="V32" s="491">
        <v>16928.761524045902</v>
      </c>
      <c r="W32" s="491">
        <v>42868.536640280239</v>
      </c>
      <c r="X32" s="491">
        <v>3126.3406406702948</v>
      </c>
      <c r="Y32" s="491">
        <v>286830.67110204871</v>
      </c>
      <c r="Z32" s="491">
        <v>75934.616035024388</v>
      </c>
      <c r="AA32" s="491">
        <v>22090.726115487993</v>
      </c>
      <c r="AB32" s="491">
        <v>53843.889919536356</v>
      </c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</row>
    <row r="33" spans="1:56" s="43" customFormat="1" ht="13.7" customHeight="1">
      <c r="A33" s="102"/>
      <c r="B33" s="62" t="s">
        <v>491</v>
      </c>
      <c r="C33" s="102"/>
      <c r="D33" s="46"/>
      <c r="E33" s="770">
        <v>7741972.3099368662</v>
      </c>
      <c r="F33" s="771">
        <v>7683632.6527105402</v>
      </c>
      <c r="G33" s="480">
        <f t="shared" si="4"/>
        <v>6407291.9246716965</v>
      </c>
      <c r="H33" s="771">
        <v>4366779.5552122137</v>
      </c>
      <c r="I33" s="491">
        <v>1037854.6988317508</v>
      </c>
      <c r="J33" s="491">
        <v>0</v>
      </c>
      <c r="K33" s="491">
        <v>305830.01437769685</v>
      </c>
      <c r="L33" s="491">
        <v>95576.967814710879</v>
      </c>
      <c r="M33" s="491">
        <v>85643.848717693283</v>
      </c>
      <c r="N33" s="491">
        <v>515606.83971763158</v>
      </c>
      <c r="O33" s="102"/>
      <c r="P33" s="62" t="s">
        <v>491</v>
      </c>
      <c r="Q33" s="102"/>
      <c r="R33" s="53"/>
      <c r="S33" s="480">
        <f t="shared" si="5"/>
        <v>1276340.7280388428</v>
      </c>
      <c r="T33" s="491">
        <v>520863.84673783509</v>
      </c>
      <c r="U33" s="491">
        <v>41184.482649278332</v>
      </c>
      <c r="V33" s="491">
        <v>35727.536292276767</v>
      </c>
      <c r="W33" s="491">
        <v>78214.273874074337</v>
      </c>
      <c r="X33" s="491">
        <v>6845.8005183054565</v>
      </c>
      <c r="Y33" s="491">
        <v>593504.7879670728</v>
      </c>
      <c r="Z33" s="491">
        <v>58339.657226324125</v>
      </c>
      <c r="AA33" s="491">
        <v>43182.076577105545</v>
      </c>
      <c r="AB33" s="491">
        <v>15157.580649218595</v>
      </c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</row>
    <row r="34" spans="1:56" s="43" customFormat="1" ht="13.7" customHeight="1">
      <c r="A34" s="42"/>
      <c r="B34" s="62" t="s">
        <v>492</v>
      </c>
      <c r="C34" s="42"/>
      <c r="D34" s="46"/>
      <c r="E34" s="770">
        <v>13127559.858413119</v>
      </c>
      <c r="F34" s="771">
        <v>12944301.559116097</v>
      </c>
      <c r="G34" s="480">
        <f t="shared" si="4"/>
        <v>10824751.942549501</v>
      </c>
      <c r="H34" s="771">
        <v>7364990.8604959305</v>
      </c>
      <c r="I34" s="491">
        <v>1335330.8039165277</v>
      </c>
      <c r="J34" s="491">
        <v>0</v>
      </c>
      <c r="K34" s="491">
        <v>443939.32383583143</v>
      </c>
      <c r="L34" s="491">
        <v>136117.04427738924</v>
      </c>
      <c r="M34" s="491">
        <v>127291.67978013043</v>
      </c>
      <c r="N34" s="491">
        <v>1417082.2302436912</v>
      </c>
      <c r="O34" s="42"/>
      <c r="P34" s="62" t="s">
        <v>492</v>
      </c>
      <c r="Q34" s="42"/>
      <c r="R34" s="53"/>
      <c r="S34" s="480">
        <f t="shared" si="5"/>
        <v>2119549.6165666017</v>
      </c>
      <c r="T34" s="491">
        <v>818751.67738193134</v>
      </c>
      <c r="U34" s="491">
        <v>91707.634260402803</v>
      </c>
      <c r="V34" s="491">
        <v>45084.168392441577</v>
      </c>
      <c r="W34" s="491">
        <v>98392.864979137667</v>
      </c>
      <c r="X34" s="491">
        <v>18842.439936192408</v>
      </c>
      <c r="Y34" s="491">
        <v>1046770.831616496</v>
      </c>
      <c r="Z34" s="491">
        <v>183258.29929702252</v>
      </c>
      <c r="AA34" s="491">
        <v>77939.74926141242</v>
      </c>
      <c r="AB34" s="491">
        <v>105318.55003560999</v>
      </c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</row>
    <row r="35" spans="1:56" s="43" customFormat="1" ht="13.7" customHeight="1">
      <c r="A35" s="42"/>
      <c r="B35" s="62" t="s">
        <v>493</v>
      </c>
      <c r="C35" s="42"/>
      <c r="D35" s="46"/>
      <c r="E35" s="770">
        <v>30437943.170495134</v>
      </c>
      <c r="F35" s="771">
        <v>30068921.586298585</v>
      </c>
      <c r="G35" s="480">
        <f t="shared" si="4"/>
        <v>26054547.724319987</v>
      </c>
      <c r="H35" s="771">
        <v>17030998.074262228</v>
      </c>
      <c r="I35" s="491">
        <v>3925412.8374550552</v>
      </c>
      <c r="J35" s="491">
        <v>153839.33721837247</v>
      </c>
      <c r="K35" s="491">
        <v>701313.65874644928</v>
      </c>
      <c r="L35" s="491">
        <v>167113.15426631278</v>
      </c>
      <c r="M35" s="491">
        <v>245022.49557578505</v>
      </c>
      <c r="N35" s="491">
        <v>3830848.1667957823</v>
      </c>
      <c r="O35" s="42"/>
      <c r="P35" s="62" t="s">
        <v>493</v>
      </c>
      <c r="Q35" s="42"/>
      <c r="R35" s="53"/>
      <c r="S35" s="480">
        <f t="shared" si="5"/>
        <v>4014373.8619785868</v>
      </c>
      <c r="T35" s="491">
        <v>1599203.3801870146</v>
      </c>
      <c r="U35" s="491">
        <v>210811.27735296727</v>
      </c>
      <c r="V35" s="491">
        <v>73479.513615254225</v>
      </c>
      <c r="W35" s="491">
        <v>184217.82376143109</v>
      </c>
      <c r="X35" s="491">
        <v>66945.953466188294</v>
      </c>
      <c r="Y35" s="491">
        <v>1879715.9135957316</v>
      </c>
      <c r="Z35" s="491">
        <v>369021.58419656788</v>
      </c>
      <c r="AA35" s="491">
        <v>210928.88649215375</v>
      </c>
      <c r="AB35" s="491">
        <v>158092.69770441402</v>
      </c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</row>
    <row r="36" spans="1:56" s="43" customFormat="1" ht="13.7" customHeight="1">
      <c r="A36" s="42"/>
      <c r="B36" s="62" t="s">
        <v>494</v>
      </c>
      <c r="C36" s="42"/>
      <c r="D36" s="46"/>
      <c r="E36" s="770">
        <v>66841267.070123971</v>
      </c>
      <c r="F36" s="771">
        <v>65895674.256511502</v>
      </c>
      <c r="G36" s="480">
        <f t="shared" si="4"/>
        <v>58823633.850458175</v>
      </c>
      <c r="H36" s="771">
        <v>39258379.435408756</v>
      </c>
      <c r="I36" s="491">
        <v>8842527.2462824546</v>
      </c>
      <c r="J36" s="491">
        <v>148194.30101600449</v>
      </c>
      <c r="K36" s="491">
        <v>1125984.7339295833</v>
      </c>
      <c r="L36" s="491">
        <v>279158.93906916858</v>
      </c>
      <c r="M36" s="491">
        <v>528474.91630980151</v>
      </c>
      <c r="N36" s="491">
        <v>8640914.2784424033</v>
      </c>
      <c r="O36" s="42"/>
      <c r="P36" s="62" t="s">
        <v>494</v>
      </c>
      <c r="Q36" s="42"/>
      <c r="R36" s="53"/>
      <c r="S36" s="480">
        <f t="shared" si="5"/>
        <v>7072040.4060533401</v>
      </c>
      <c r="T36" s="491">
        <v>3197432.653408648</v>
      </c>
      <c r="U36" s="491">
        <v>393740.70728506695</v>
      </c>
      <c r="V36" s="491">
        <v>146904.78271749264</v>
      </c>
      <c r="W36" s="491">
        <v>335743.30150214344</v>
      </c>
      <c r="X36" s="491">
        <v>81177.299909333742</v>
      </c>
      <c r="Y36" s="491">
        <v>2917041.6612306559</v>
      </c>
      <c r="Z36" s="491">
        <v>945592.81361243967</v>
      </c>
      <c r="AA36" s="491">
        <v>425997.78826849686</v>
      </c>
      <c r="AB36" s="491">
        <v>519595.02534394228</v>
      </c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</row>
    <row r="37" spans="1:56" s="43" customFormat="1" ht="13.7" customHeight="1">
      <c r="A37" s="42"/>
      <c r="B37" s="62" t="s">
        <v>495</v>
      </c>
      <c r="C37" s="42"/>
      <c r="D37" s="46"/>
      <c r="E37" s="770">
        <v>146826365.18262434</v>
      </c>
      <c r="F37" s="771">
        <v>144428294.95977008</v>
      </c>
      <c r="G37" s="480">
        <f t="shared" si="4"/>
        <v>130477948.34712565</v>
      </c>
      <c r="H37" s="771">
        <v>84077713.860285625</v>
      </c>
      <c r="I37" s="491">
        <v>20460430.828053929</v>
      </c>
      <c r="J37" s="491">
        <v>2065.0897307608138</v>
      </c>
      <c r="K37" s="491">
        <v>2217573.0921703367</v>
      </c>
      <c r="L37" s="491">
        <v>458745.68686956994</v>
      </c>
      <c r="M37" s="491">
        <v>1265863.0875017303</v>
      </c>
      <c r="N37" s="491">
        <v>21995556.702513672</v>
      </c>
      <c r="O37" s="42"/>
      <c r="P37" s="62" t="s">
        <v>495</v>
      </c>
      <c r="Q37" s="42"/>
      <c r="R37" s="53"/>
      <c r="S37" s="480">
        <f t="shared" si="5"/>
        <v>13950346.612644449</v>
      </c>
      <c r="T37" s="491">
        <v>6382035.485975544</v>
      </c>
      <c r="U37" s="491">
        <v>601907.15864760417</v>
      </c>
      <c r="V37" s="491">
        <v>227223.70622726373</v>
      </c>
      <c r="W37" s="491">
        <v>524629.08312337566</v>
      </c>
      <c r="X37" s="491">
        <v>184588.47721724136</v>
      </c>
      <c r="Y37" s="491">
        <v>6029962.7014534213</v>
      </c>
      <c r="Z37" s="491">
        <v>2398070.2228543228</v>
      </c>
      <c r="AA37" s="491">
        <v>1171557.2267609793</v>
      </c>
      <c r="AB37" s="491">
        <v>1226512.9960933444</v>
      </c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</row>
    <row r="38" spans="1:56" s="43" customFormat="1" ht="13.7" customHeight="1">
      <c r="A38" s="42"/>
      <c r="B38" s="62" t="s">
        <v>496</v>
      </c>
      <c r="C38" s="42"/>
      <c r="D38" s="46"/>
      <c r="E38" s="770">
        <v>333428656.49210697</v>
      </c>
      <c r="F38" s="771">
        <v>328521188.81334573</v>
      </c>
      <c r="G38" s="480">
        <f t="shared" si="4"/>
        <v>303397787.13609391</v>
      </c>
      <c r="H38" s="771">
        <v>204997894.49028563</v>
      </c>
      <c r="I38" s="491">
        <v>34270057.162986994</v>
      </c>
      <c r="J38" s="491">
        <v>227125.61694178538</v>
      </c>
      <c r="K38" s="491">
        <v>4854336.8891860247</v>
      </c>
      <c r="L38" s="491">
        <v>675082.75407925143</v>
      </c>
      <c r="M38" s="491">
        <v>1940120.6935147061</v>
      </c>
      <c r="N38" s="491">
        <v>56433169.529099524</v>
      </c>
      <c r="O38" s="42"/>
      <c r="P38" s="62" t="s">
        <v>496</v>
      </c>
      <c r="Q38" s="42"/>
      <c r="R38" s="53"/>
      <c r="S38" s="480">
        <f t="shared" si="5"/>
        <v>25123401.67725189</v>
      </c>
      <c r="T38" s="491">
        <v>14102488.47873283</v>
      </c>
      <c r="U38" s="491">
        <v>1359532.1659710682</v>
      </c>
      <c r="V38" s="491">
        <v>393481.47296341415</v>
      </c>
      <c r="W38" s="491">
        <v>796731.31871201191</v>
      </c>
      <c r="X38" s="491">
        <v>417275.87944565865</v>
      </c>
      <c r="Y38" s="491">
        <v>8053892.3614269076</v>
      </c>
      <c r="Z38" s="491">
        <v>4907467.6787611013</v>
      </c>
      <c r="AA38" s="491">
        <v>1975224.6592004593</v>
      </c>
      <c r="AB38" s="491">
        <v>2932243.0195606416</v>
      </c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</row>
    <row r="39" spans="1:56" s="43" customFormat="1" ht="13.7" customHeight="1">
      <c r="A39" s="42"/>
      <c r="B39" s="62" t="s">
        <v>497</v>
      </c>
      <c r="C39" s="42"/>
      <c r="D39" s="46"/>
      <c r="E39" s="770">
        <v>660621267.08364832</v>
      </c>
      <c r="F39" s="771">
        <v>647604401.59318864</v>
      </c>
      <c r="G39" s="480">
        <f t="shared" si="4"/>
        <v>603802740.84947968</v>
      </c>
      <c r="H39" s="771">
        <v>388487105.67407501</v>
      </c>
      <c r="I39" s="491">
        <v>80289612.735841438</v>
      </c>
      <c r="J39" s="491">
        <v>7367646.0704677468</v>
      </c>
      <c r="K39" s="491">
        <v>8939434.8317650016</v>
      </c>
      <c r="L39" s="491">
        <v>1916325.1517377917</v>
      </c>
      <c r="M39" s="491">
        <v>5087965.1551727187</v>
      </c>
      <c r="N39" s="491">
        <v>111714651.23041998</v>
      </c>
      <c r="O39" s="42"/>
      <c r="P39" s="62" t="s">
        <v>497</v>
      </c>
      <c r="Q39" s="42"/>
      <c r="R39" s="53"/>
      <c r="S39" s="480">
        <f t="shared" si="5"/>
        <v>43801660.743708819</v>
      </c>
      <c r="T39" s="491">
        <v>23596546.922689531</v>
      </c>
      <c r="U39" s="491">
        <v>1688869.7745473012</v>
      </c>
      <c r="V39" s="491">
        <v>623081.27364608471</v>
      </c>
      <c r="W39" s="491">
        <v>1920022.0541442691</v>
      </c>
      <c r="X39" s="491">
        <v>1118141.414728543</v>
      </c>
      <c r="Y39" s="491">
        <v>14854999.303953087</v>
      </c>
      <c r="Z39" s="491">
        <v>13016865.490459722</v>
      </c>
      <c r="AA39" s="491">
        <v>4852384.004608185</v>
      </c>
      <c r="AB39" s="491">
        <v>8164481.4858515402</v>
      </c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</row>
    <row r="40" spans="1:56" s="43" customFormat="1" ht="13.7" customHeight="1">
      <c r="A40" s="42"/>
      <c r="B40" s="62" t="s">
        <v>498</v>
      </c>
      <c r="C40" s="42"/>
      <c r="D40" s="46"/>
      <c r="E40" s="770">
        <v>1647335501.2820513</v>
      </c>
      <c r="F40" s="771">
        <v>1574251386.8717949</v>
      </c>
      <c r="G40" s="480">
        <f t="shared" si="4"/>
        <v>1458425473.6153846</v>
      </c>
      <c r="H40" s="771">
        <v>999703904.8974359</v>
      </c>
      <c r="I40" s="491">
        <v>195107167.33333334</v>
      </c>
      <c r="J40" s="491">
        <v>9994682.871794872</v>
      </c>
      <c r="K40" s="491">
        <v>18183018.46153846</v>
      </c>
      <c r="L40" s="491">
        <v>3776999.512820513</v>
      </c>
      <c r="M40" s="491">
        <v>15583976.307692308</v>
      </c>
      <c r="N40" s="491">
        <v>216075724.23076922</v>
      </c>
      <c r="O40" s="42"/>
      <c r="P40" s="62" t="s">
        <v>498</v>
      </c>
      <c r="Q40" s="42"/>
      <c r="R40" s="53"/>
      <c r="S40" s="480">
        <f t="shared" si="5"/>
        <v>115825913.25641027</v>
      </c>
      <c r="T40" s="491">
        <v>58002830.205128208</v>
      </c>
      <c r="U40" s="491">
        <v>4530240.102564103</v>
      </c>
      <c r="V40" s="491">
        <v>2320328.3076923075</v>
      </c>
      <c r="W40" s="491">
        <v>2614719.128205128</v>
      </c>
      <c r="X40" s="491">
        <v>19581094.128205128</v>
      </c>
      <c r="Y40" s="491">
        <v>28776701.384615384</v>
      </c>
      <c r="Z40" s="491">
        <v>73084114.410256416</v>
      </c>
      <c r="AA40" s="491">
        <v>13522219.974358974</v>
      </c>
      <c r="AB40" s="491">
        <v>59561894.435897432</v>
      </c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</row>
    <row r="41" spans="1:56" s="43" customFormat="1" ht="13.7" customHeight="1">
      <c r="A41" s="42"/>
      <c r="B41" s="62" t="s">
        <v>435</v>
      </c>
      <c r="C41" s="42"/>
      <c r="D41" s="46"/>
      <c r="E41" s="770">
        <v>5331583218.1875</v>
      </c>
      <c r="F41" s="771">
        <v>5203200710.4375</v>
      </c>
      <c r="G41" s="480">
        <f t="shared" si="4"/>
        <v>4958956222.25</v>
      </c>
      <c r="H41" s="771">
        <v>3204308420.4375</v>
      </c>
      <c r="I41" s="491">
        <v>544170861.3125</v>
      </c>
      <c r="J41" s="491">
        <v>64738877.25</v>
      </c>
      <c r="K41" s="491">
        <v>31080898.25</v>
      </c>
      <c r="L41" s="491">
        <v>19255275</v>
      </c>
      <c r="M41" s="491">
        <v>31929432.25</v>
      </c>
      <c r="N41" s="491">
        <v>1063472457.75</v>
      </c>
      <c r="O41" s="42"/>
      <c r="P41" s="62" t="s">
        <v>435</v>
      </c>
      <c r="Q41" s="42"/>
      <c r="R41" s="53"/>
      <c r="S41" s="480">
        <f t="shared" si="5"/>
        <v>244244488.1875</v>
      </c>
      <c r="T41" s="491">
        <v>120419430.1875</v>
      </c>
      <c r="U41" s="491">
        <v>9074788.3125</v>
      </c>
      <c r="V41" s="491">
        <v>10807663.75</v>
      </c>
      <c r="W41" s="491">
        <v>9657758.6875</v>
      </c>
      <c r="X41" s="491">
        <v>3896428.3125</v>
      </c>
      <c r="Y41" s="491">
        <v>90388418.9375</v>
      </c>
      <c r="Z41" s="491">
        <v>128382507.75</v>
      </c>
      <c r="AA41" s="491">
        <v>20146527.1875</v>
      </c>
      <c r="AB41" s="491">
        <v>108235980.5625</v>
      </c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</row>
    <row r="42" spans="1:56" s="43" customFormat="1" ht="13.7" customHeight="1">
      <c r="A42" s="1045" t="s">
        <v>21</v>
      </c>
      <c r="B42" s="1045"/>
      <c r="C42" s="1045"/>
      <c r="D42" s="46"/>
      <c r="E42" s="770"/>
      <c r="F42" s="771"/>
      <c r="G42" s="491"/>
      <c r="H42" s="771"/>
      <c r="I42" s="491"/>
      <c r="J42" s="491"/>
      <c r="K42" s="491"/>
      <c r="L42" s="491"/>
      <c r="M42" s="491"/>
      <c r="N42" s="491"/>
      <c r="O42" s="1045" t="s">
        <v>21</v>
      </c>
      <c r="P42" s="1045"/>
      <c r="Q42" s="1045"/>
      <c r="R42" s="53"/>
      <c r="S42" s="480"/>
      <c r="T42" s="491"/>
      <c r="U42" s="491"/>
      <c r="V42" s="491"/>
      <c r="W42" s="491"/>
      <c r="X42" s="491"/>
      <c r="Y42" s="491"/>
      <c r="Z42" s="491"/>
      <c r="AA42" s="491"/>
      <c r="AB42" s="491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</row>
    <row r="43" spans="1:56" s="43" customFormat="1" ht="13.7" customHeight="1">
      <c r="A43" s="42"/>
      <c r="B43" s="62" t="s">
        <v>490</v>
      </c>
      <c r="C43" s="42"/>
      <c r="D43" s="46"/>
      <c r="E43" s="770">
        <v>2395954.3230501306</v>
      </c>
      <c r="F43" s="771">
        <v>2307679.6262682625</v>
      </c>
      <c r="G43" s="480">
        <f t="shared" ref="G43:G52" si="6">SUM(H43:N43)</f>
        <v>1723356.2253887304</v>
      </c>
      <c r="H43" s="771">
        <v>1095163.551313811</v>
      </c>
      <c r="I43" s="491">
        <v>317121.64260691957</v>
      </c>
      <c r="J43" s="491">
        <v>0</v>
      </c>
      <c r="K43" s="491">
        <v>102359.26634410907</v>
      </c>
      <c r="L43" s="491">
        <v>44573.987250002254</v>
      </c>
      <c r="M43" s="491">
        <v>45013.978133525561</v>
      </c>
      <c r="N43" s="491">
        <v>119123.79974036281</v>
      </c>
      <c r="O43" s="42"/>
      <c r="P43" s="62" t="s">
        <v>490</v>
      </c>
      <c r="Q43" s="42"/>
      <c r="R43" s="53"/>
      <c r="S43" s="480">
        <f t="shared" ref="S43:S52" si="7">SUM(T43:Y43)</f>
        <v>584323.4008795328</v>
      </c>
      <c r="T43" s="491">
        <v>223389.34609820467</v>
      </c>
      <c r="U43" s="491">
        <v>36214.161810365447</v>
      </c>
      <c r="V43" s="491">
        <v>16923.213443851902</v>
      </c>
      <c r="W43" s="491">
        <v>41263.794879466121</v>
      </c>
      <c r="X43" s="491">
        <v>2276.9712440319072</v>
      </c>
      <c r="Y43" s="491">
        <v>264255.91340361274</v>
      </c>
      <c r="Z43" s="491">
        <v>88274.696781869046</v>
      </c>
      <c r="AA43" s="491">
        <v>21917.695068045559</v>
      </c>
      <c r="AB43" s="491">
        <v>66357.001713823498</v>
      </c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</row>
    <row r="44" spans="1:56" s="43" customFormat="1" ht="13.7" customHeight="1">
      <c r="A44" s="42"/>
      <c r="B44" s="62" t="s">
        <v>491</v>
      </c>
      <c r="C44" s="42"/>
      <c r="D44" s="46"/>
      <c r="E44" s="770">
        <v>7500246.7532631401</v>
      </c>
      <c r="F44" s="771">
        <v>7391059.586218481</v>
      </c>
      <c r="G44" s="480">
        <f t="shared" si="6"/>
        <v>6038673.4376162468</v>
      </c>
      <c r="H44" s="771">
        <v>4092938.6987822973</v>
      </c>
      <c r="I44" s="491">
        <v>944733.5644580212</v>
      </c>
      <c r="J44" s="491">
        <v>0</v>
      </c>
      <c r="K44" s="491">
        <v>211275.26964952014</v>
      </c>
      <c r="L44" s="491">
        <v>82125.686736898206</v>
      </c>
      <c r="M44" s="491">
        <v>115267.2816974498</v>
      </c>
      <c r="N44" s="491">
        <v>592332.93629205856</v>
      </c>
      <c r="O44" s="42"/>
      <c r="P44" s="62" t="s">
        <v>491</v>
      </c>
      <c r="Q44" s="42"/>
      <c r="R44" s="53"/>
      <c r="S44" s="480">
        <f t="shared" si="7"/>
        <v>1352386.1486022349</v>
      </c>
      <c r="T44" s="491">
        <v>518446.96305603249</v>
      </c>
      <c r="U44" s="491">
        <v>57642.23289688176</v>
      </c>
      <c r="V44" s="491">
        <v>29448.487273855648</v>
      </c>
      <c r="W44" s="491">
        <v>83147.503339932839</v>
      </c>
      <c r="X44" s="491">
        <v>9538.5446290138425</v>
      </c>
      <c r="Y44" s="491">
        <v>654162.41740651836</v>
      </c>
      <c r="Z44" s="491">
        <v>109187.16704466105</v>
      </c>
      <c r="AA44" s="491">
        <v>51511.075110302969</v>
      </c>
      <c r="AB44" s="491">
        <v>57676.091934358075</v>
      </c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</row>
    <row r="45" spans="1:56" s="43" customFormat="1" ht="13.7" customHeight="1">
      <c r="A45" s="42"/>
      <c r="B45" s="62" t="s">
        <v>492</v>
      </c>
      <c r="C45" s="42"/>
      <c r="D45" s="46"/>
      <c r="E45" s="770">
        <v>13068204.702940026</v>
      </c>
      <c r="F45" s="771">
        <v>12924578.741722897</v>
      </c>
      <c r="G45" s="480">
        <f t="shared" si="6"/>
        <v>10710376.068267863</v>
      </c>
      <c r="H45" s="771">
        <v>7209751.9062725008</v>
      </c>
      <c r="I45" s="491">
        <v>1412051.2821413865</v>
      </c>
      <c r="J45" s="491">
        <v>121483.68179597719</v>
      </c>
      <c r="K45" s="491">
        <v>453733.27527175285</v>
      </c>
      <c r="L45" s="491">
        <v>141102.66928427457</v>
      </c>
      <c r="M45" s="491">
        <v>120652.66940395781</v>
      </c>
      <c r="N45" s="491">
        <v>1251600.5840980131</v>
      </c>
      <c r="O45" s="42"/>
      <c r="P45" s="62" t="s">
        <v>492</v>
      </c>
      <c r="Q45" s="42"/>
      <c r="R45" s="53"/>
      <c r="S45" s="480">
        <f t="shared" si="7"/>
        <v>2214202.6734550297</v>
      </c>
      <c r="T45" s="491">
        <v>894377.61501897324</v>
      </c>
      <c r="U45" s="491">
        <v>90831.4669058203</v>
      </c>
      <c r="V45" s="491">
        <v>47705.491779156364</v>
      </c>
      <c r="W45" s="491">
        <v>101942.52887331427</v>
      </c>
      <c r="X45" s="491">
        <v>20473.581490243363</v>
      </c>
      <c r="Y45" s="491">
        <v>1058871.989387522</v>
      </c>
      <c r="Z45" s="491">
        <v>143625.96121714046</v>
      </c>
      <c r="AA45" s="491">
        <v>79692.688003566538</v>
      </c>
      <c r="AB45" s="491">
        <v>63933.273213573782</v>
      </c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</row>
    <row r="46" spans="1:56" s="43" customFormat="1" ht="13.7" customHeight="1">
      <c r="A46" s="102"/>
      <c r="B46" s="62" t="s">
        <v>493</v>
      </c>
      <c r="C46" s="102"/>
      <c r="D46" s="46"/>
      <c r="E46" s="770">
        <v>29613671.889510728</v>
      </c>
      <c r="F46" s="771">
        <v>29255873.851424027</v>
      </c>
      <c r="G46" s="480">
        <f t="shared" si="6"/>
        <v>25131383.39608743</v>
      </c>
      <c r="H46" s="771">
        <v>16319925.06962282</v>
      </c>
      <c r="I46" s="491">
        <v>4110185.9930738369</v>
      </c>
      <c r="J46" s="491">
        <v>43616.316665929109</v>
      </c>
      <c r="K46" s="491">
        <v>820403.67497724772</v>
      </c>
      <c r="L46" s="491">
        <v>177589.39492668203</v>
      </c>
      <c r="M46" s="491">
        <v>259426.99867841296</v>
      </c>
      <c r="N46" s="491">
        <v>3400235.9481425011</v>
      </c>
      <c r="O46" s="102"/>
      <c r="P46" s="62" t="s">
        <v>493</v>
      </c>
      <c r="Q46" s="102"/>
      <c r="R46" s="53"/>
      <c r="S46" s="480">
        <f t="shared" si="7"/>
        <v>4124490.4553365908</v>
      </c>
      <c r="T46" s="491">
        <v>1637880.9151460871</v>
      </c>
      <c r="U46" s="491">
        <v>218436.44747343482</v>
      </c>
      <c r="V46" s="491">
        <v>75858.851460853373</v>
      </c>
      <c r="W46" s="491">
        <v>178225.17570579512</v>
      </c>
      <c r="X46" s="491">
        <v>66553.305579685839</v>
      </c>
      <c r="Y46" s="491">
        <v>1947535.7599707344</v>
      </c>
      <c r="Z46" s="491">
        <v>357798.03808670881</v>
      </c>
      <c r="AA46" s="491">
        <v>212805.87350211482</v>
      </c>
      <c r="AB46" s="491">
        <v>144992.16458459396</v>
      </c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</row>
    <row r="47" spans="1:56" s="43" customFormat="1" ht="13.7" customHeight="1">
      <c r="A47" s="102"/>
      <c r="B47" s="62" t="s">
        <v>494</v>
      </c>
      <c r="C47" s="102"/>
      <c r="D47" s="46"/>
      <c r="E47" s="770">
        <v>66337625.777094953</v>
      </c>
      <c r="F47" s="771">
        <v>65368302.529522344</v>
      </c>
      <c r="G47" s="480">
        <f t="shared" si="6"/>
        <v>58629655.518443227</v>
      </c>
      <c r="H47" s="771">
        <v>39652877.306283474</v>
      </c>
      <c r="I47" s="491">
        <v>8537230.7936030012</v>
      </c>
      <c r="J47" s="491">
        <v>36982.666775530655</v>
      </c>
      <c r="K47" s="491">
        <v>1293096.9845028033</v>
      </c>
      <c r="L47" s="491">
        <v>339574.21856728499</v>
      </c>
      <c r="M47" s="491">
        <v>544759.77794796531</v>
      </c>
      <c r="N47" s="491">
        <v>8225133.7707631746</v>
      </c>
      <c r="O47" s="102"/>
      <c r="P47" s="62" t="s">
        <v>494</v>
      </c>
      <c r="Q47" s="102"/>
      <c r="R47" s="53"/>
      <c r="S47" s="480">
        <f t="shared" si="7"/>
        <v>6738647.0110791409</v>
      </c>
      <c r="T47" s="491">
        <v>3104863.8473601746</v>
      </c>
      <c r="U47" s="491">
        <v>335933.3863939658</v>
      </c>
      <c r="V47" s="491">
        <v>143209.92327036269</v>
      </c>
      <c r="W47" s="491">
        <v>330189.28998314613</v>
      </c>
      <c r="X47" s="491">
        <v>83316.351101509383</v>
      </c>
      <c r="Y47" s="491">
        <v>2741134.2129699821</v>
      </c>
      <c r="Z47" s="491">
        <v>969323.2475725757</v>
      </c>
      <c r="AA47" s="491">
        <v>445546.04305627989</v>
      </c>
      <c r="AB47" s="491">
        <v>523777.20451629494</v>
      </c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</row>
    <row r="48" spans="1:56" s="43" customFormat="1" ht="13.7" customHeight="1">
      <c r="A48" s="102"/>
      <c r="B48" s="62" t="s">
        <v>495</v>
      </c>
      <c r="C48" s="102"/>
      <c r="D48" s="46"/>
      <c r="E48" s="770">
        <v>149578062.41434669</v>
      </c>
      <c r="F48" s="771">
        <v>146968608.40659809</v>
      </c>
      <c r="G48" s="480">
        <f t="shared" si="6"/>
        <v>132601125.08808178</v>
      </c>
      <c r="H48" s="771">
        <v>84981256.230231225</v>
      </c>
      <c r="I48" s="491">
        <v>20356787.184994612</v>
      </c>
      <c r="J48" s="491">
        <v>82379.063884529445</v>
      </c>
      <c r="K48" s="491">
        <v>2324366.2100771577</v>
      </c>
      <c r="L48" s="491">
        <v>431266.1738550163</v>
      </c>
      <c r="M48" s="491">
        <v>1204803.9463394186</v>
      </c>
      <c r="N48" s="491">
        <v>23220266.278699826</v>
      </c>
      <c r="O48" s="102"/>
      <c r="P48" s="62" t="s">
        <v>495</v>
      </c>
      <c r="Q48" s="102"/>
      <c r="R48" s="53"/>
      <c r="S48" s="480">
        <f t="shared" si="7"/>
        <v>14367483.318516366</v>
      </c>
      <c r="T48" s="491">
        <v>6569169.2701866142</v>
      </c>
      <c r="U48" s="491">
        <v>740690.80843375553</v>
      </c>
      <c r="V48" s="491">
        <v>234094.48781209023</v>
      </c>
      <c r="W48" s="491">
        <v>510501.30266727495</v>
      </c>
      <c r="X48" s="491">
        <v>183917.69773144845</v>
      </c>
      <c r="Y48" s="491">
        <v>6129109.7516851835</v>
      </c>
      <c r="Z48" s="491">
        <v>2609454.0077486546</v>
      </c>
      <c r="AA48" s="491">
        <v>1207875.024981865</v>
      </c>
      <c r="AB48" s="491">
        <v>1401578.9827667903</v>
      </c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</row>
    <row r="49" spans="1:56" s="43" customFormat="1" ht="13.7" customHeight="1">
      <c r="A49" s="102"/>
      <c r="B49" s="62" t="s">
        <v>496</v>
      </c>
      <c r="C49" s="102"/>
      <c r="D49" s="46"/>
      <c r="E49" s="770">
        <v>350369881.54564494</v>
      </c>
      <c r="F49" s="771">
        <v>346264788.10629219</v>
      </c>
      <c r="G49" s="480">
        <f t="shared" si="6"/>
        <v>323371785.97162396</v>
      </c>
      <c r="H49" s="771">
        <v>229694585.41467544</v>
      </c>
      <c r="I49" s="491">
        <v>36847478.176145487</v>
      </c>
      <c r="J49" s="491">
        <v>259497.45934550828</v>
      </c>
      <c r="K49" s="491">
        <v>3537394.1887756139</v>
      </c>
      <c r="L49" s="491">
        <v>501366.72133411834</v>
      </c>
      <c r="M49" s="491">
        <v>1772406.4658473374</v>
      </c>
      <c r="N49" s="491">
        <v>50759057.545500465</v>
      </c>
      <c r="O49" s="102"/>
      <c r="P49" s="62" t="s">
        <v>496</v>
      </c>
      <c r="Q49" s="102"/>
      <c r="R49" s="53"/>
      <c r="S49" s="480">
        <f t="shared" si="7"/>
        <v>22893002.134668313</v>
      </c>
      <c r="T49" s="491">
        <v>12797478.547406215</v>
      </c>
      <c r="U49" s="491">
        <v>953984.40486171783</v>
      </c>
      <c r="V49" s="491">
        <v>395992.33552905661</v>
      </c>
      <c r="W49" s="491">
        <v>927394.85087798443</v>
      </c>
      <c r="X49" s="491">
        <v>422915.65018551511</v>
      </c>
      <c r="Y49" s="491">
        <v>7395236.3458078234</v>
      </c>
      <c r="Z49" s="491">
        <v>4105093.4393526698</v>
      </c>
      <c r="AA49" s="491">
        <v>1810784.1341141772</v>
      </c>
      <c r="AB49" s="491">
        <v>2294309.3052384937</v>
      </c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</row>
    <row r="50" spans="1:56" s="43" customFormat="1" ht="13.7" customHeight="1">
      <c r="A50" s="102"/>
      <c r="B50" s="62" t="s">
        <v>497</v>
      </c>
      <c r="C50" s="102"/>
      <c r="D50" s="46"/>
      <c r="E50" s="770">
        <v>604538457.06700003</v>
      </c>
      <c r="F50" s="771">
        <v>591306100.90507901</v>
      </c>
      <c r="G50" s="480">
        <f t="shared" si="6"/>
        <v>547797075.60150135</v>
      </c>
      <c r="H50" s="771">
        <v>359631098.37611055</v>
      </c>
      <c r="I50" s="502">
        <v>79697001.023263469</v>
      </c>
      <c r="J50" s="491">
        <v>1352681.0022666676</v>
      </c>
      <c r="K50" s="491">
        <v>8636590.7609787323</v>
      </c>
      <c r="L50" s="491">
        <v>2141428.1495135385</v>
      </c>
      <c r="M50" s="491">
        <v>5629841.9909552541</v>
      </c>
      <c r="N50" s="491">
        <v>90708434.298413128</v>
      </c>
      <c r="O50" s="102"/>
      <c r="P50" s="62" t="s">
        <v>497</v>
      </c>
      <c r="Q50" s="102"/>
      <c r="R50" s="53"/>
      <c r="S50" s="480">
        <f t="shared" si="7"/>
        <v>43509025.303577654</v>
      </c>
      <c r="T50" s="491">
        <v>24020049.259784274</v>
      </c>
      <c r="U50" s="491">
        <v>1594302.4592562804</v>
      </c>
      <c r="V50" s="491">
        <v>995544.97363177291</v>
      </c>
      <c r="W50" s="491">
        <v>1635734.674884252</v>
      </c>
      <c r="X50" s="491">
        <v>1109814.1897954557</v>
      </c>
      <c r="Y50" s="491">
        <v>14153579.746225616</v>
      </c>
      <c r="Z50" s="491">
        <v>13232356.161921026</v>
      </c>
      <c r="AA50" s="491">
        <v>5651603.8528820453</v>
      </c>
      <c r="AB50" s="491">
        <v>7580752.3090389818</v>
      </c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</row>
    <row r="51" spans="1:56" s="43" customFormat="1" ht="13.7" customHeight="1">
      <c r="A51" s="102"/>
      <c r="B51" s="62" t="s">
        <v>498</v>
      </c>
      <c r="C51" s="102"/>
      <c r="D51" s="46"/>
      <c r="E51" s="772">
        <v>1613326548.4000001</v>
      </c>
      <c r="F51" s="773">
        <v>1590684200.0666666</v>
      </c>
      <c r="G51" s="480">
        <f t="shared" si="6"/>
        <v>1491943979.8666668</v>
      </c>
      <c r="H51" s="780">
        <v>978412720.51111114</v>
      </c>
      <c r="I51" s="773">
        <v>175469147.37777779</v>
      </c>
      <c r="J51" s="491">
        <v>18645496.133333333</v>
      </c>
      <c r="K51" s="491">
        <v>15895338.133333333</v>
      </c>
      <c r="L51" s="491">
        <v>3211331.3333333335</v>
      </c>
      <c r="M51" s="491">
        <v>12709191.48888889</v>
      </c>
      <c r="N51" s="491">
        <v>287600754.8888889</v>
      </c>
      <c r="O51" s="102"/>
      <c r="P51" s="62" t="s">
        <v>498</v>
      </c>
      <c r="Q51" s="102"/>
      <c r="R51" s="53"/>
      <c r="S51" s="480">
        <f t="shared" si="7"/>
        <v>98740220.199999988</v>
      </c>
      <c r="T51" s="491">
        <v>56728810.799999997</v>
      </c>
      <c r="U51" s="491">
        <v>4091036.6444444442</v>
      </c>
      <c r="V51" s="491">
        <v>1276531.2444444445</v>
      </c>
      <c r="W51" s="491">
        <v>2706731.7111111111</v>
      </c>
      <c r="X51" s="491">
        <v>3948503.222222222</v>
      </c>
      <c r="Y51" s="491">
        <v>29988606.577777777</v>
      </c>
      <c r="Z51" s="491">
        <v>22642348.333333332</v>
      </c>
      <c r="AA51" s="491">
        <v>9971046.333333334</v>
      </c>
      <c r="AB51" s="491">
        <v>12671302</v>
      </c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</row>
    <row r="52" spans="1:56" s="43" customFormat="1" ht="13.7" customHeight="1">
      <c r="A52" s="102"/>
      <c r="B52" s="62" t="s">
        <v>435</v>
      </c>
      <c r="C52" s="102"/>
      <c r="D52" s="46"/>
      <c r="E52" s="774">
        <v>5605623816.8000002</v>
      </c>
      <c r="F52" s="775">
        <v>5355555880.4666662</v>
      </c>
      <c r="G52" s="480">
        <f t="shared" si="6"/>
        <v>5084425573.0666666</v>
      </c>
      <c r="H52" s="775">
        <v>3228566216.8000002</v>
      </c>
      <c r="I52" s="775">
        <v>598045302.06666672</v>
      </c>
      <c r="J52" s="491">
        <v>69054802.400000006</v>
      </c>
      <c r="K52" s="491">
        <v>35968350.666666664</v>
      </c>
      <c r="L52" s="491">
        <v>19986830.199999999</v>
      </c>
      <c r="M52" s="491">
        <v>33232967.733333334</v>
      </c>
      <c r="N52" s="491">
        <v>1099571103.2</v>
      </c>
      <c r="O52" s="102"/>
      <c r="P52" s="62" t="s">
        <v>435</v>
      </c>
      <c r="Q52" s="102"/>
      <c r="R52" s="53"/>
      <c r="S52" s="480">
        <f t="shared" si="7"/>
        <v>271130307.39999998</v>
      </c>
      <c r="T52" s="491">
        <v>112850434.46666667</v>
      </c>
      <c r="U52" s="491">
        <v>9540572.5333333332</v>
      </c>
      <c r="V52" s="491">
        <v>11314112.6</v>
      </c>
      <c r="W52" s="491">
        <v>10215001</v>
      </c>
      <c r="X52" s="491">
        <v>43002546.799999997</v>
      </c>
      <c r="Y52" s="491">
        <v>84207640</v>
      </c>
      <c r="Z52" s="491">
        <v>250067936.33333334</v>
      </c>
      <c r="AA52" s="491">
        <v>18886938.533333335</v>
      </c>
      <c r="AB52" s="491">
        <v>231180997.80000001</v>
      </c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</row>
    <row r="53" spans="1:56" s="43" customFormat="1" ht="13.7" customHeight="1">
      <c r="A53" s="1045" t="s">
        <v>22</v>
      </c>
      <c r="B53" s="1045"/>
      <c r="C53" s="1045"/>
      <c r="D53" s="2"/>
      <c r="E53" s="774"/>
      <c r="F53" s="775"/>
      <c r="G53" s="775"/>
      <c r="H53" s="775"/>
      <c r="I53" s="775"/>
      <c r="J53" s="491"/>
      <c r="K53" s="491"/>
      <c r="L53" s="491"/>
      <c r="M53" s="491"/>
      <c r="N53" s="491"/>
      <c r="O53" s="1045" t="s">
        <v>22</v>
      </c>
      <c r="P53" s="1045"/>
      <c r="Q53" s="1045"/>
      <c r="R53" s="53"/>
      <c r="S53" s="491"/>
      <c r="T53" s="491"/>
      <c r="U53" s="491"/>
      <c r="V53" s="491"/>
      <c r="W53" s="491"/>
      <c r="X53" s="491"/>
      <c r="Y53" s="491"/>
      <c r="Z53" s="491"/>
      <c r="AA53" s="491"/>
      <c r="AB53" s="491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</row>
    <row r="54" spans="1:56" s="43" customFormat="1" ht="13.7" customHeight="1">
      <c r="A54" s="44"/>
      <c r="B54" s="62" t="s">
        <v>490</v>
      </c>
      <c r="C54" s="44"/>
      <c r="D54" s="231"/>
      <c r="E54" s="774">
        <v>3744972.5344106145</v>
      </c>
      <c r="F54" s="775">
        <v>3737189.9370936849</v>
      </c>
      <c r="G54" s="494">
        <f t="shared" ref="G54:G63" si="8">SUM(H54:N54)</f>
        <v>3133729.6825259086</v>
      </c>
      <c r="H54" s="775">
        <v>2173437.1784998979</v>
      </c>
      <c r="I54" s="775">
        <v>396588.86842317012</v>
      </c>
      <c r="J54" s="491">
        <v>0</v>
      </c>
      <c r="K54" s="491">
        <v>199027.25640101917</v>
      </c>
      <c r="L54" s="491">
        <v>82017.045076700102</v>
      </c>
      <c r="M54" s="491">
        <v>47029.83160153425</v>
      </c>
      <c r="N54" s="491">
        <v>235629.50252358735</v>
      </c>
      <c r="O54" s="44"/>
      <c r="P54" s="62" t="s">
        <v>490</v>
      </c>
      <c r="Q54" s="44"/>
      <c r="R54" s="53"/>
      <c r="S54" s="480">
        <f t="shared" ref="S54:S63" si="9">SUM(T54:Y54)</f>
        <v>603460.25456777401</v>
      </c>
      <c r="T54" s="491">
        <v>156878.75308414898</v>
      </c>
      <c r="U54" s="491">
        <v>17953.196513027149</v>
      </c>
      <c r="V54" s="491">
        <v>14426.183464805983</v>
      </c>
      <c r="W54" s="491">
        <v>28427.610822406012</v>
      </c>
      <c r="X54" s="491">
        <v>627.24257267924907</v>
      </c>
      <c r="Y54" s="491">
        <v>385147.26811070665</v>
      </c>
      <c r="Z54" s="491">
        <v>7782.5973169310055</v>
      </c>
      <c r="AA54" s="491">
        <v>4926.6216431275561</v>
      </c>
      <c r="AB54" s="491">
        <v>2855.975673803453</v>
      </c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</row>
    <row r="55" spans="1:56" s="43" customFormat="1" ht="13.7" customHeight="1">
      <c r="A55" s="6"/>
      <c r="B55" s="62" t="s">
        <v>491</v>
      </c>
      <c r="C55" s="6"/>
      <c r="D55" s="2"/>
      <c r="E55" s="774">
        <v>6888060.287890017</v>
      </c>
      <c r="F55" s="775">
        <v>6854906.2310840096</v>
      </c>
      <c r="G55" s="494">
        <f t="shared" si="8"/>
        <v>5751135.1934067179</v>
      </c>
      <c r="H55" s="775">
        <v>3992977.2525765994</v>
      </c>
      <c r="I55" s="775">
        <v>598140.26110798388</v>
      </c>
      <c r="J55" s="491">
        <v>0</v>
      </c>
      <c r="K55" s="491">
        <v>293710.46914716921</v>
      </c>
      <c r="L55" s="491">
        <v>98076.884037255586</v>
      </c>
      <c r="M55" s="491">
        <v>55844.998334145363</v>
      </c>
      <c r="N55" s="491">
        <v>712385.32820356544</v>
      </c>
      <c r="O55" s="6"/>
      <c r="P55" s="62" t="s">
        <v>491</v>
      </c>
      <c r="Q55" s="6"/>
      <c r="R55" s="54"/>
      <c r="S55" s="480">
        <f t="shared" si="9"/>
        <v>1103771.0376772964</v>
      </c>
      <c r="T55" s="505">
        <v>308139.25370312954</v>
      </c>
      <c r="U55" s="505">
        <v>26022.427943831652</v>
      </c>
      <c r="V55" s="505">
        <v>22650.276642466877</v>
      </c>
      <c r="W55" s="505">
        <v>56322.626182019143</v>
      </c>
      <c r="X55" s="505">
        <v>7721.326557415332</v>
      </c>
      <c r="Y55" s="505">
        <v>682915.12664843397</v>
      </c>
      <c r="Z55" s="505">
        <v>33154.056806007829</v>
      </c>
      <c r="AA55" s="505">
        <v>8897.9690385832419</v>
      </c>
      <c r="AB55" s="505">
        <v>24256.087767424578</v>
      </c>
    </row>
    <row r="56" spans="1:56" s="43" customFormat="1" ht="13.7" customHeight="1">
      <c r="A56" s="102"/>
      <c r="B56" s="62" t="s">
        <v>492</v>
      </c>
      <c r="C56" s="102"/>
      <c r="D56" s="46"/>
      <c r="E56" s="774">
        <v>10326419.831003858</v>
      </c>
      <c r="F56" s="775">
        <v>10278481.84068262</v>
      </c>
      <c r="G56" s="494">
        <f t="shared" si="8"/>
        <v>8597745.2139826715</v>
      </c>
      <c r="H56" s="775">
        <v>5844870.360745348</v>
      </c>
      <c r="I56" s="775">
        <v>1209535.3014351595</v>
      </c>
      <c r="J56" s="491">
        <v>12155.316333012914</v>
      </c>
      <c r="K56" s="491">
        <v>371941.20342842932</v>
      </c>
      <c r="L56" s="491">
        <v>85833.20873156203</v>
      </c>
      <c r="M56" s="491">
        <v>79201.12713580353</v>
      </c>
      <c r="N56" s="491">
        <v>994208.69617335591</v>
      </c>
      <c r="O56" s="102"/>
      <c r="P56" s="62" t="s">
        <v>492</v>
      </c>
      <c r="Q56" s="102"/>
      <c r="R56" s="53"/>
      <c r="S56" s="480">
        <f t="shared" si="9"/>
        <v>1680736.6266999478</v>
      </c>
      <c r="T56" s="491">
        <v>595590.6586140407</v>
      </c>
      <c r="U56" s="491">
        <v>64527.116272711573</v>
      </c>
      <c r="V56" s="491">
        <v>36202.074035895697</v>
      </c>
      <c r="W56" s="491">
        <v>82470.522942868425</v>
      </c>
      <c r="X56" s="491">
        <v>1777.9640742249589</v>
      </c>
      <c r="Y56" s="491">
        <v>900168.29076020629</v>
      </c>
      <c r="Z56" s="491">
        <v>47937.990321237521</v>
      </c>
      <c r="AA56" s="491">
        <v>37441.113767043375</v>
      </c>
      <c r="AB56" s="491">
        <v>10496.87655419415</v>
      </c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</row>
    <row r="57" spans="1:56" s="43" customFormat="1" ht="13.7" customHeight="1">
      <c r="A57" s="102"/>
      <c r="B57" s="62" t="s">
        <v>493</v>
      </c>
      <c r="C57" s="102"/>
      <c r="D57" s="46"/>
      <c r="E57" s="774">
        <v>19710088.310937591</v>
      </c>
      <c r="F57" s="775">
        <v>19505081.100016218</v>
      </c>
      <c r="G57" s="494">
        <f t="shared" si="8"/>
        <v>16732982.256773001</v>
      </c>
      <c r="H57" s="775">
        <v>11219069.26252391</v>
      </c>
      <c r="I57" s="775">
        <v>2753248.8772948044</v>
      </c>
      <c r="J57" s="491">
        <v>10571.861039555086</v>
      </c>
      <c r="K57" s="491">
        <v>443995.69371712895</v>
      </c>
      <c r="L57" s="491">
        <v>104836.7265515012</v>
      </c>
      <c r="M57" s="491">
        <v>214752.74394602168</v>
      </c>
      <c r="N57" s="491">
        <v>1986507.0917000794</v>
      </c>
      <c r="O57" s="102"/>
      <c r="P57" s="62" t="s">
        <v>493</v>
      </c>
      <c r="Q57" s="102"/>
      <c r="R57" s="53"/>
      <c r="S57" s="480">
        <f t="shared" si="9"/>
        <v>2772098.843243218</v>
      </c>
      <c r="T57" s="491">
        <v>1096156.2129691122</v>
      </c>
      <c r="U57" s="491">
        <v>136280.42678932237</v>
      </c>
      <c r="V57" s="491">
        <v>52326.902173949318</v>
      </c>
      <c r="W57" s="491">
        <v>122734.92412002668</v>
      </c>
      <c r="X57" s="491">
        <v>23164.357123864927</v>
      </c>
      <c r="Y57" s="491">
        <v>1341436.0200669428</v>
      </c>
      <c r="Z57" s="491">
        <v>205007.21092137578</v>
      </c>
      <c r="AA57" s="491">
        <v>130095.53541630333</v>
      </c>
      <c r="AB57" s="491">
        <v>74911.675505072431</v>
      </c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</row>
    <row r="58" spans="1:56" s="43" customFormat="1" ht="13.7" customHeight="1">
      <c r="A58" s="102"/>
      <c r="B58" s="62" t="s">
        <v>494</v>
      </c>
      <c r="C58" s="102"/>
      <c r="D58" s="46"/>
      <c r="E58" s="774">
        <v>35614959.404657327</v>
      </c>
      <c r="F58" s="775">
        <v>35202321.796548784</v>
      </c>
      <c r="G58" s="494">
        <f t="shared" si="8"/>
        <v>31076490.312758476</v>
      </c>
      <c r="H58" s="775">
        <v>19985574.15036539</v>
      </c>
      <c r="I58" s="775">
        <v>5009112.5391003052</v>
      </c>
      <c r="J58" s="491">
        <v>264411.13588780706</v>
      </c>
      <c r="K58" s="491">
        <v>742628.32393145969</v>
      </c>
      <c r="L58" s="491">
        <v>139733.98107457557</v>
      </c>
      <c r="M58" s="491">
        <v>319894.55342330638</v>
      </c>
      <c r="N58" s="491">
        <v>4615135.6289756326</v>
      </c>
      <c r="O58" s="102"/>
      <c r="P58" s="62" t="s">
        <v>494</v>
      </c>
      <c r="Q58" s="102"/>
      <c r="R58" s="53"/>
      <c r="S58" s="480">
        <f t="shared" si="9"/>
        <v>4125831.483790311</v>
      </c>
      <c r="T58" s="491">
        <v>1725526.6782751719</v>
      </c>
      <c r="U58" s="491">
        <v>270830.37034265802</v>
      </c>
      <c r="V58" s="491">
        <v>83720.097378462451</v>
      </c>
      <c r="W58" s="491">
        <v>190474.41683860047</v>
      </c>
      <c r="X58" s="491">
        <v>19643.951984925832</v>
      </c>
      <c r="Y58" s="491">
        <v>1835635.9689704922</v>
      </c>
      <c r="Z58" s="491">
        <v>412637.60810854606</v>
      </c>
      <c r="AA58" s="491">
        <v>199295.34684887846</v>
      </c>
      <c r="AB58" s="491">
        <v>213342.26125966746</v>
      </c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</row>
    <row r="59" spans="1:56" s="43" customFormat="1" ht="13.7" customHeight="1">
      <c r="A59" s="102"/>
      <c r="B59" s="62" t="s">
        <v>495</v>
      </c>
      <c r="C59" s="102"/>
      <c r="D59" s="46"/>
      <c r="E59" s="774">
        <v>70484996.287945151</v>
      </c>
      <c r="F59" s="775">
        <v>69287498.289629102</v>
      </c>
      <c r="G59" s="494">
        <f t="shared" si="8"/>
        <v>62377049.411199927</v>
      </c>
      <c r="H59" s="775">
        <v>42132499.512079522</v>
      </c>
      <c r="I59" s="775">
        <v>8680119.5483769514</v>
      </c>
      <c r="J59" s="491">
        <v>104662.06165071781</v>
      </c>
      <c r="K59" s="491">
        <v>1164191.0683946756</v>
      </c>
      <c r="L59" s="491">
        <v>260474.7521873845</v>
      </c>
      <c r="M59" s="491">
        <v>675686.40889934334</v>
      </c>
      <c r="N59" s="491">
        <v>9359416.0596113373</v>
      </c>
      <c r="O59" s="102"/>
      <c r="P59" s="62" t="s">
        <v>495</v>
      </c>
      <c r="Q59" s="102"/>
      <c r="R59" s="53"/>
      <c r="S59" s="480">
        <f t="shared" si="9"/>
        <v>6910448.8784291614</v>
      </c>
      <c r="T59" s="491">
        <v>3176120.4191465015</v>
      </c>
      <c r="U59" s="491">
        <v>427227.41409141908</v>
      </c>
      <c r="V59" s="491">
        <v>159447.35217083266</v>
      </c>
      <c r="W59" s="491">
        <v>355639.28235308337</v>
      </c>
      <c r="X59" s="491">
        <v>48957.374090642821</v>
      </c>
      <c r="Y59" s="491">
        <v>2743057.0365766822</v>
      </c>
      <c r="Z59" s="491">
        <v>1197497.998316033</v>
      </c>
      <c r="AA59" s="491">
        <v>524709.45823523053</v>
      </c>
      <c r="AB59" s="491">
        <v>672788.54008080205</v>
      </c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</row>
    <row r="60" spans="1:56" s="43" customFormat="1" ht="13.7" customHeight="1">
      <c r="A60" s="102"/>
      <c r="B60" s="62" t="s">
        <v>496</v>
      </c>
      <c r="C60" s="102"/>
      <c r="D60" s="46"/>
      <c r="E60" s="774">
        <v>118346381.59277947</v>
      </c>
      <c r="F60" s="775">
        <v>116984077.47353785</v>
      </c>
      <c r="G60" s="494">
        <f t="shared" si="8"/>
        <v>105392965.88803583</v>
      </c>
      <c r="H60" s="775">
        <v>70501926.235090226</v>
      </c>
      <c r="I60" s="775">
        <v>14554560.068488253</v>
      </c>
      <c r="J60" s="781">
        <v>0</v>
      </c>
      <c r="K60" s="491">
        <v>2131517.7093849652</v>
      </c>
      <c r="L60" s="491">
        <v>529783.42638955778</v>
      </c>
      <c r="M60" s="491">
        <v>818586.19101845671</v>
      </c>
      <c r="N60" s="491">
        <v>16856592.257664364</v>
      </c>
      <c r="O60" s="102"/>
      <c r="P60" s="62" t="s">
        <v>496</v>
      </c>
      <c r="Q60" s="102"/>
      <c r="R60" s="53"/>
      <c r="S60" s="480">
        <f t="shared" si="9"/>
        <v>11591111.585502028</v>
      </c>
      <c r="T60" s="491">
        <v>6051207.4089760641</v>
      </c>
      <c r="U60" s="491">
        <v>582885.6358388915</v>
      </c>
      <c r="V60" s="491">
        <v>212583.25480126435</v>
      </c>
      <c r="W60" s="491">
        <v>447881.49542657548</v>
      </c>
      <c r="X60" s="491">
        <v>535433.19833958836</v>
      </c>
      <c r="Y60" s="491">
        <v>3761120.5921196458</v>
      </c>
      <c r="Z60" s="491">
        <v>1362304.1192416509</v>
      </c>
      <c r="AA60" s="491">
        <v>577974.09726176783</v>
      </c>
      <c r="AB60" s="491">
        <v>784330.02197988343</v>
      </c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</row>
    <row r="61" spans="1:56" s="43" customFormat="1" ht="13.7" customHeight="1">
      <c r="A61" s="102"/>
      <c r="B61" s="62" t="s">
        <v>497</v>
      </c>
      <c r="C61" s="102"/>
      <c r="D61" s="46"/>
      <c r="E61" s="774">
        <v>199047622.17794904</v>
      </c>
      <c r="F61" s="775">
        <v>196337719.35792267</v>
      </c>
      <c r="G61" s="494">
        <f t="shared" si="8"/>
        <v>180228899.10516769</v>
      </c>
      <c r="H61" s="775">
        <v>124840967.96516384</v>
      </c>
      <c r="I61" s="775">
        <v>26586456.911587778</v>
      </c>
      <c r="J61" s="775">
        <v>155683.96537685217</v>
      </c>
      <c r="K61" s="491">
        <v>1758828.2386657197</v>
      </c>
      <c r="L61" s="491">
        <v>511791.38606865937</v>
      </c>
      <c r="M61" s="491">
        <v>1346127.564119823</v>
      </c>
      <c r="N61" s="491">
        <v>25029043.074184973</v>
      </c>
      <c r="O61" s="102"/>
      <c r="P61" s="62" t="s">
        <v>497</v>
      </c>
      <c r="Q61" s="102"/>
      <c r="R61" s="53"/>
      <c r="S61" s="480">
        <f t="shared" si="9"/>
        <v>16108820.252754971</v>
      </c>
      <c r="T61" s="491">
        <v>8351304.6787277255</v>
      </c>
      <c r="U61" s="491">
        <v>750790.1679078762</v>
      </c>
      <c r="V61" s="491">
        <v>262627.02468507586</v>
      </c>
      <c r="W61" s="491">
        <v>575176.38375106337</v>
      </c>
      <c r="X61" s="491">
        <v>196932.69860652133</v>
      </c>
      <c r="Y61" s="491">
        <v>5971989.299076709</v>
      </c>
      <c r="Z61" s="491">
        <v>2709902.8200264061</v>
      </c>
      <c r="AA61" s="491">
        <v>1451837.2302363028</v>
      </c>
      <c r="AB61" s="491">
        <v>1258065.589790103</v>
      </c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</row>
    <row r="62" spans="1:56" s="43" customFormat="1" ht="13.7" customHeight="1">
      <c r="A62" s="102"/>
      <c r="B62" s="62" t="s">
        <v>498</v>
      </c>
      <c r="C62" s="102"/>
      <c r="D62" s="46"/>
      <c r="E62" s="774">
        <v>348161956.21429962</v>
      </c>
      <c r="F62" s="775">
        <v>339113088.06211549</v>
      </c>
      <c r="G62" s="494">
        <f t="shared" si="8"/>
        <v>310694245.16232365</v>
      </c>
      <c r="H62" s="775">
        <v>182204701.69865838</v>
      </c>
      <c r="I62" s="775">
        <v>44977864.119762927</v>
      </c>
      <c r="J62" s="775">
        <v>103757.26917836594</v>
      </c>
      <c r="K62" s="502">
        <v>4886673.8468519496</v>
      </c>
      <c r="L62" s="502">
        <v>842668.28814436879</v>
      </c>
      <c r="M62" s="502">
        <v>1585243.5157282276</v>
      </c>
      <c r="N62" s="502">
        <v>76093336.423999429</v>
      </c>
      <c r="O62" s="102"/>
      <c r="P62" s="62" t="s">
        <v>498</v>
      </c>
      <c r="Q62" s="102"/>
      <c r="R62" s="53"/>
      <c r="S62" s="480">
        <f t="shared" si="9"/>
        <v>28418842.8997919</v>
      </c>
      <c r="T62" s="502">
        <v>16264221.826122252</v>
      </c>
      <c r="U62" s="502">
        <v>1236395.5243323902</v>
      </c>
      <c r="V62" s="502">
        <v>436175.4686223864</v>
      </c>
      <c r="W62" s="502">
        <v>1293143.4293621986</v>
      </c>
      <c r="X62" s="502">
        <v>739557.9793043622</v>
      </c>
      <c r="Y62" s="502">
        <v>8449348.672048308</v>
      </c>
      <c r="Z62" s="502">
        <v>9048868.1521840449</v>
      </c>
      <c r="AA62" s="502">
        <v>3339247.4488896579</v>
      </c>
      <c r="AB62" s="502">
        <v>5709620.703294388</v>
      </c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</row>
    <row r="63" spans="1:56" s="44" customFormat="1" ht="13.7" customHeight="1" thickBot="1">
      <c r="A63" s="104"/>
      <c r="B63" s="63" t="s">
        <v>435</v>
      </c>
      <c r="C63" s="104"/>
      <c r="D63" s="232"/>
      <c r="E63" s="776">
        <v>1659939795.9971647</v>
      </c>
      <c r="F63" s="777">
        <v>1604115270.164861</v>
      </c>
      <c r="G63" s="488">
        <f t="shared" si="8"/>
        <v>1498901560.3364053</v>
      </c>
      <c r="H63" s="777">
        <v>984773351.5075444</v>
      </c>
      <c r="I63" s="777">
        <v>184218457.3031899</v>
      </c>
      <c r="J63" s="777">
        <v>19535389.031696204</v>
      </c>
      <c r="K63" s="504">
        <v>14693930.907341773</v>
      </c>
      <c r="L63" s="504">
        <v>5045254.2567088604</v>
      </c>
      <c r="M63" s="504">
        <v>13979683.506227849</v>
      </c>
      <c r="N63" s="504">
        <v>276655493.82369626</v>
      </c>
      <c r="O63" s="104"/>
      <c r="P63" s="63" t="s">
        <v>435</v>
      </c>
      <c r="Q63" s="104"/>
      <c r="R63" s="55"/>
      <c r="S63" s="495">
        <f t="shared" si="9"/>
        <v>105213709.8284557</v>
      </c>
      <c r="T63" s="504">
        <v>54007575.09124051</v>
      </c>
      <c r="U63" s="504">
        <v>4222097.047898734</v>
      </c>
      <c r="V63" s="504">
        <v>2827215.0098227854</v>
      </c>
      <c r="W63" s="504">
        <v>3517713.3840000001</v>
      </c>
      <c r="X63" s="504">
        <v>8740131.8075949363</v>
      </c>
      <c r="Y63" s="504">
        <v>31898977.487898733</v>
      </c>
      <c r="Z63" s="504">
        <v>55824525.832303792</v>
      </c>
      <c r="AA63" s="504">
        <v>11346995.395037975</v>
      </c>
      <c r="AB63" s="504">
        <v>44477530.437265821</v>
      </c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</row>
    <row r="64" spans="1:56" s="43" customFormat="1">
      <c r="B64" s="14"/>
      <c r="C64" s="14"/>
      <c r="D64" s="15"/>
      <c r="I64" s="44"/>
    </row>
    <row r="65" ht="26.1" customHeight="1"/>
    <row r="66" ht="26.1" customHeight="1"/>
    <row r="67" ht="26.1" customHeight="1"/>
    <row r="68" ht="26.1" customHeight="1"/>
    <row r="69" ht="26.1" customHeight="1"/>
    <row r="70" ht="26.1" customHeight="1"/>
    <row r="71" ht="26.1" customHeight="1"/>
    <row r="72" ht="26.1" customHeight="1"/>
    <row r="73" ht="26.1" customHeight="1"/>
    <row r="74" ht="26.1" customHeight="1"/>
    <row r="75" ht="26.1" customHeight="1"/>
    <row r="76" ht="26.1" customHeight="1"/>
    <row r="77" ht="26.1" customHeight="1"/>
    <row r="78" ht="26.1" customHeight="1"/>
    <row r="79" ht="26.1" customHeight="1"/>
    <row r="80" ht="26.1" customHeight="1"/>
    <row r="81" ht="26.1" customHeight="1"/>
    <row r="82" ht="26.1" customHeight="1"/>
    <row r="83" ht="26.1" customHeight="1"/>
    <row r="84" ht="26.1" customHeight="1"/>
    <row r="85" ht="26.1" customHeight="1"/>
  </sheetData>
  <mergeCells count="74">
    <mergeCell ref="A42:C42"/>
    <mergeCell ref="O42:Q42"/>
    <mergeCell ref="A53:C53"/>
    <mergeCell ref="O53:Q53"/>
    <mergeCell ref="A19:C19"/>
    <mergeCell ref="O19:Q19"/>
    <mergeCell ref="A21:C21"/>
    <mergeCell ref="O21:Q21"/>
    <mergeCell ref="A20:C20"/>
    <mergeCell ref="O20:Q20"/>
    <mergeCell ref="A31:C31"/>
    <mergeCell ref="O31:Q31"/>
    <mergeCell ref="A22:C22"/>
    <mergeCell ref="O22:Q22"/>
    <mergeCell ref="AD14:AF14"/>
    <mergeCell ref="AQ14:AS14"/>
    <mergeCell ref="A14:C14"/>
    <mergeCell ref="O14:Q14"/>
    <mergeCell ref="A24:C24"/>
    <mergeCell ref="O24:Q24"/>
    <mergeCell ref="A17:C17"/>
    <mergeCell ref="O17:Q17"/>
    <mergeCell ref="A15:C15"/>
    <mergeCell ref="O15:Q15"/>
    <mergeCell ref="A18:C18"/>
    <mergeCell ref="O18:Q18"/>
    <mergeCell ref="A16:C16"/>
    <mergeCell ref="O16:Q16"/>
    <mergeCell ref="A23:C23"/>
    <mergeCell ref="O23:Q23"/>
    <mergeCell ref="U5:U6"/>
    <mergeCell ref="O8:Q8"/>
    <mergeCell ref="K5:K6"/>
    <mergeCell ref="S4:Y4"/>
    <mergeCell ref="S5:S6"/>
    <mergeCell ref="O3:Q6"/>
    <mergeCell ref="Y5:Y6"/>
    <mergeCell ref="X5:X6"/>
    <mergeCell ref="T5:T6"/>
    <mergeCell ref="A13:C13"/>
    <mergeCell ref="O13:Q13"/>
    <mergeCell ref="A9:C9"/>
    <mergeCell ref="O9:Q9"/>
    <mergeCell ref="A10:C10"/>
    <mergeCell ref="O10:Q10"/>
    <mergeCell ref="A12:C12"/>
    <mergeCell ref="O12:Q12"/>
    <mergeCell ref="A11:C11"/>
    <mergeCell ref="O11:Q11"/>
    <mergeCell ref="A7:C7"/>
    <mergeCell ref="O7:Q7"/>
    <mergeCell ref="L5:L6"/>
    <mergeCell ref="M5:M6"/>
    <mergeCell ref="A3:C6"/>
    <mergeCell ref="E3:E6"/>
    <mergeCell ref="F3:N3"/>
    <mergeCell ref="F4:F6"/>
    <mergeCell ref="N5:N6"/>
    <mergeCell ref="A8:C8"/>
    <mergeCell ref="A1:H1"/>
    <mergeCell ref="I1:N1"/>
    <mergeCell ref="O1:W1"/>
    <mergeCell ref="X1:AB1"/>
    <mergeCell ref="AB4:AB6"/>
    <mergeCell ref="G5:G6"/>
    <mergeCell ref="H5:H6"/>
    <mergeCell ref="I5:I6"/>
    <mergeCell ref="Z4:Z6"/>
    <mergeCell ref="S3:Y3"/>
    <mergeCell ref="G4:N4"/>
    <mergeCell ref="J5:J6"/>
    <mergeCell ref="AA4:AA6"/>
    <mergeCell ref="V5:V6"/>
    <mergeCell ref="W5:W6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8" pageOrder="overThenDown" orientation="portrait" r:id="rId1"/>
  <headerFooter alignWithMargins="0">
    <oddFooter>&amp;C&amp;P</oddFooter>
  </headerFooter>
  <colBreaks count="3" manualBreakCount="3">
    <brk id="8" max="43" man="1"/>
    <brk id="14" max="1048575" man="1"/>
    <brk id="23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AE145"/>
  <sheetViews>
    <sheetView view="pageBreakPreview" zoomScaleNormal="70" workbookViewId="0">
      <selection activeCell="A33" sqref="A33:C33"/>
    </sheetView>
  </sheetViews>
  <sheetFormatPr defaultRowHeight="15.75"/>
  <cols>
    <col min="1" max="1" width="2.28515625" style="37" customWidth="1"/>
    <col min="2" max="2" width="15.7109375" style="37" customWidth="1"/>
    <col min="3" max="3" width="2.28515625" style="37" customWidth="1"/>
    <col min="4" max="4" width="1.7109375" style="38" customWidth="1"/>
    <col min="5" max="9" width="14.28515625" style="48" customWidth="1"/>
    <col min="10" max="13" width="18.28515625" style="48" customWidth="1"/>
    <col min="14" max="14" width="18.28515625" style="49" customWidth="1"/>
    <col min="15" max="15" width="17.28515625" style="49" customWidth="1"/>
    <col min="16" max="17" width="17.28515625" style="48" customWidth="1"/>
    <col min="18" max="18" width="16.7109375" style="48" customWidth="1"/>
    <col min="19" max="19" width="22.5703125" style="48" customWidth="1"/>
    <col min="20" max="22" width="19.140625" style="48" bestFit="1" customWidth="1"/>
    <col min="23" max="23" width="18.7109375" style="48" bestFit="1" customWidth="1"/>
    <col min="24" max="24" width="29" style="48" customWidth="1"/>
    <col min="25" max="25" width="18.7109375" style="48" bestFit="1" customWidth="1"/>
    <col min="26" max="26" width="20.5703125" style="48" bestFit="1" customWidth="1"/>
    <col min="27" max="27" width="22.140625" style="48" customWidth="1"/>
    <col min="28" max="28" width="26.85546875" style="48" customWidth="1"/>
    <col min="29" max="29" width="26.5703125" style="48" customWidth="1"/>
    <col min="30" max="30" width="19.28515625" style="48" bestFit="1" customWidth="1"/>
    <col min="31" max="31" width="20.28515625" style="48" customWidth="1"/>
    <col min="32" max="32" width="20" style="48" bestFit="1" customWidth="1"/>
    <col min="33" max="16384" width="9.140625" style="48"/>
  </cols>
  <sheetData>
    <row r="1" spans="1:31" s="24" customFormat="1" ht="35.1" customHeight="1" thickBot="1">
      <c r="A1" s="108"/>
      <c r="B1" s="108"/>
      <c r="C1" s="108"/>
      <c r="D1" s="108"/>
      <c r="E1" s="108"/>
      <c r="F1" s="108"/>
      <c r="G1" s="108"/>
      <c r="H1" s="108"/>
      <c r="I1" s="108" t="s">
        <v>620</v>
      </c>
      <c r="J1" s="107" t="s">
        <v>317</v>
      </c>
      <c r="K1" s="107"/>
      <c r="L1" s="107"/>
      <c r="M1" s="107"/>
      <c r="N1" s="107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</row>
    <row r="2" spans="1:31" ht="12.95" customHeight="1" thickBot="1">
      <c r="A2" s="48"/>
      <c r="B2" s="26"/>
      <c r="C2" s="26"/>
      <c r="D2" s="27"/>
      <c r="E2" s="51"/>
      <c r="F2" s="51"/>
      <c r="G2" s="51"/>
      <c r="H2" s="51"/>
      <c r="I2" s="51"/>
      <c r="J2" s="51"/>
      <c r="K2" s="51"/>
      <c r="L2" s="51"/>
      <c r="N2" s="651" t="s">
        <v>247</v>
      </c>
      <c r="O2" s="787"/>
      <c r="P2" s="787"/>
      <c r="Q2" s="787"/>
      <c r="R2" s="787"/>
      <c r="S2" s="787"/>
      <c r="T2" s="787"/>
      <c r="U2" s="50"/>
      <c r="V2" s="50"/>
      <c r="W2" s="50"/>
      <c r="X2" s="787"/>
      <c r="Y2" s="787"/>
      <c r="Z2" s="788" t="s">
        <v>274</v>
      </c>
      <c r="AA2" s="33"/>
      <c r="AB2" s="33"/>
      <c r="AC2" s="33"/>
      <c r="AD2" s="1349" t="s">
        <v>184</v>
      </c>
      <c r="AE2" s="33"/>
    </row>
    <row r="3" spans="1:31" ht="19.5" customHeight="1">
      <c r="A3" s="1242" t="s">
        <v>25</v>
      </c>
      <c r="B3" s="1242"/>
      <c r="C3" s="1242"/>
      <c r="D3" s="654"/>
      <c r="E3" s="1347" t="s">
        <v>82</v>
      </c>
      <c r="F3" s="1347" t="s">
        <v>60</v>
      </c>
      <c r="G3" s="1347" t="s">
        <v>61</v>
      </c>
      <c r="H3" s="1347" t="s">
        <v>61</v>
      </c>
      <c r="I3" s="1252" t="s">
        <v>248</v>
      </c>
      <c r="J3" s="1354" t="s">
        <v>1069</v>
      </c>
      <c r="K3" s="1252" t="s">
        <v>249</v>
      </c>
      <c r="L3" s="1252" t="s">
        <v>1070</v>
      </c>
      <c r="M3" s="1252" t="s">
        <v>250</v>
      </c>
      <c r="N3" s="1352" t="s">
        <v>251</v>
      </c>
      <c r="O3" s="787"/>
      <c r="P3" s="787"/>
      <c r="Q3" s="787"/>
      <c r="R3" s="787"/>
      <c r="S3" s="787"/>
      <c r="T3" s="789"/>
      <c r="U3" s="787"/>
      <c r="V3" s="787"/>
      <c r="W3" s="787"/>
      <c r="X3" s="787"/>
      <c r="Y3" s="787"/>
      <c r="Z3" s="788" t="s">
        <v>1071</v>
      </c>
      <c r="AA3" s="790" t="s">
        <v>266</v>
      </c>
      <c r="AB3" s="33"/>
      <c r="AC3" s="33"/>
      <c r="AD3" s="1350"/>
      <c r="AE3" s="33"/>
    </row>
    <row r="4" spans="1:31" ht="19.5" customHeight="1">
      <c r="A4" s="1243"/>
      <c r="B4" s="1243"/>
      <c r="C4" s="1243"/>
      <c r="D4" s="656"/>
      <c r="E4" s="1348"/>
      <c r="F4" s="1348"/>
      <c r="G4" s="1348"/>
      <c r="H4" s="1348"/>
      <c r="I4" s="1253"/>
      <c r="J4" s="1355"/>
      <c r="K4" s="1253"/>
      <c r="L4" s="1253"/>
      <c r="M4" s="1253"/>
      <c r="N4" s="1353"/>
      <c r="O4" s="787" t="s">
        <v>59</v>
      </c>
      <c r="P4" s="787" t="s">
        <v>133</v>
      </c>
      <c r="Q4" s="787" t="s">
        <v>134</v>
      </c>
      <c r="R4" s="787" t="s">
        <v>135</v>
      </c>
      <c r="S4" s="788" t="s">
        <v>265</v>
      </c>
      <c r="T4" s="787" t="s">
        <v>137</v>
      </c>
      <c r="U4" s="787" t="s">
        <v>138</v>
      </c>
      <c r="V4" s="788" t="s">
        <v>266</v>
      </c>
      <c r="W4" s="788" t="s">
        <v>261</v>
      </c>
      <c r="X4" s="787" t="s">
        <v>140</v>
      </c>
      <c r="Y4" s="788" t="s">
        <v>1072</v>
      </c>
      <c r="Z4" s="787" t="s">
        <v>141</v>
      </c>
      <c r="AA4" s="790" t="s">
        <v>267</v>
      </c>
      <c r="AB4" s="790" t="s">
        <v>252</v>
      </c>
      <c r="AC4" s="791" t="s">
        <v>246</v>
      </c>
      <c r="AD4" s="1351"/>
      <c r="AE4" s="33" t="s">
        <v>259</v>
      </c>
    </row>
    <row r="5" spans="1:31" ht="39.950000000000003" customHeight="1">
      <c r="A5" s="1244"/>
      <c r="B5" s="1244"/>
      <c r="C5" s="1244"/>
      <c r="D5" s="792"/>
      <c r="E5" s="793" t="s">
        <v>21</v>
      </c>
      <c r="F5" s="109" t="s">
        <v>82</v>
      </c>
      <c r="G5" s="109" t="s">
        <v>82</v>
      </c>
      <c r="H5" s="109" t="s">
        <v>60</v>
      </c>
      <c r="I5" s="1251"/>
      <c r="J5" s="1257"/>
      <c r="K5" s="1251"/>
      <c r="L5" s="1251"/>
      <c r="M5" s="1251"/>
      <c r="N5" s="1255"/>
      <c r="O5" s="794" t="s">
        <v>132</v>
      </c>
      <c r="P5" s="794" t="s">
        <v>439</v>
      </c>
      <c r="Q5" s="794" t="s">
        <v>440</v>
      </c>
      <c r="R5" s="794" t="s">
        <v>135</v>
      </c>
      <c r="S5" s="794" t="s">
        <v>441</v>
      </c>
      <c r="T5" s="794" t="s">
        <v>442</v>
      </c>
      <c r="U5" s="794" t="s">
        <v>443</v>
      </c>
      <c r="V5" s="794" t="s">
        <v>444</v>
      </c>
      <c r="W5" s="794" t="s">
        <v>260</v>
      </c>
      <c r="X5" s="794" t="s">
        <v>445</v>
      </c>
      <c r="Y5" s="794" t="s">
        <v>446</v>
      </c>
      <c r="Z5" s="794" t="s">
        <v>447</v>
      </c>
      <c r="AA5" s="794" t="s">
        <v>448</v>
      </c>
      <c r="AB5" s="794" t="s">
        <v>449</v>
      </c>
      <c r="AC5" s="794" t="s">
        <v>450</v>
      </c>
      <c r="AD5" s="794" t="s">
        <v>451</v>
      </c>
      <c r="AE5" s="794"/>
    </row>
    <row r="6" spans="1:31" s="33" customFormat="1" ht="24.6" hidden="1" customHeight="1">
      <c r="A6" s="1239" t="s">
        <v>1073</v>
      </c>
      <c r="B6" s="1239"/>
      <c r="C6" s="1239"/>
      <c r="D6" s="32"/>
      <c r="E6" s="795">
        <f t="shared" ref="E6:E17" si="0">P6/O6*100</f>
        <v>39.159057081163667</v>
      </c>
      <c r="F6" s="688">
        <f t="shared" ref="F6:F17" si="1">Q6/P6*100</f>
        <v>95.893901506664136</v>
      </c>
      <c r="G6" s="688">
        <f t="shared" ref="G6:G17" si="2">R6/P6*100</f>
        <v>30.979612562810278</v>
      </c>
      <c r="H6" s="688">
        <f t="shared" ref="H6:H17" si="3">R6/Q6*100</f>
        <v>32.306134254697469</v>
      </c>
      <c r="I6" s="688">
        <f t="shared" ref="I6:I17" si="4">AE6/(T6+U6+V6)*100</f>
        <v>164.3810855635858</v>
      </c>
      <c r="J6" s="688">
        <f t="shared" ref="J6:J17" si="5">S6/X6*100</f>
        <v>296.20892707576695</v>
      </c>
      <c r="K6" s="690">
        <f t="shared" ref="K6:K17" si="6">S6/W6*100</f>
        <v>66.218705974246106</v>
      </c>
      <c r="L6" s="690">
        <f t="shared" ref="L6:L17" si="7">S6/AD6*100</f>
        <v>61.170091896278599</v>
      </c>
      <c r="M6" s="688">
        <f t="shared" ref="M6:M17" si="8">R6/Z6*100</f>
        <v>13.191179487175416</v>
      </c>
      <c r="N6" s="690">
        <f t="shared" ref="N6:N12" si="9">(S6-AC6+AA6-AB6)/S6*100</f>
        <v>11.863929472327426</v>
      </c>
      <c r="O6" s="796">
        <v>603026494</v>
      </c>
      <c r="P6" s="796">
        <v>236139489</v>
      </c>
      <c r="Q6" s="796">
        <v>226443369</v>
      </c>
      <c r="R6" s="796">
        <v>73155098.799999997</v>
      </c>
      <c r="S6" s="796">
        <v>540752397</v>
      </c>
      <c r="T6" s="796">
        <v>37601085</v>
      </c>
      <c r="U6" s="796">
        <v>19002633</v>
      </c>
      <c r="V6" s="796">
        <v>217723483</v>
      </c>
      <c r="W6" s="796">
        <v>816615772</v>
      </c>
      <c r="X6" s="796">
        <v>182557765</v>
      </c>
      <c r="Y6" s="796">
        <v>868143845</v>
      </c>
      <c r="Z6" s="796">
        <v>554575873</v>
      </c>
      <c r="AA6" s="33">
        <v>554575873</v>
      </c>
      <c r="AB6" s="33">
        <v>526282949</v>
      </c>
      <c r="AC6" s="33">
        <v>504890838</v>
      </c>
      <c r="AD6" s="33">
        <v>884014361</v>
      </c>
      <c r="AE6" s="33">
        <v>450942031</v>
      </c>
    </row>
    <row r="7" spans="1:31" s="33" customFormat="1" ht="24.6" hidden="1" customHeight="1">
      <c r="A7" s="1238" t="s">
        <v>215</v>
      </c>
      <c r="B7" s="1238"/>
      <c r="C7" s="1238"/>
      <c r="D7" s="32"/>
      <c r="E7" s="795">
        <f t="shared" si="0"/>
        <v>31.302914484738647</v>
      </c>
      <c r="F7" s="688">
        <f t="shared" si="1"/>
        <v>94.015397937558532</v>
      </c>
      <c r="G7" s="688">
        <f t="shared" si="2"/>
        <v>-3.1124320453568264</v>
      </c>
      <c r="H7" s="688">
        <f t="shared" si="3"/>
        <v>-3.3105556256050583</v>
      </c>
      <c r="I7" s="688">
        <f t="shared" si="4"/>
        <v>83.422109007693663</v>
      </c>
      <c r="J7" s="688">
        <f t="shared" si="5"/>
        <v>256.33322992972302</v>
      </c>
      <c r="K7" s="690">
        <f t="shared" si="6"/>
        <v>42.074050953030479</v>
      </c>
      <c r="L7" s="690">
        <f t="shared" si="7"/>
        <v>39.981089959108076</v>
      </c>
      <c r="M7" s="688">
        <f t="shared" si="8"/>
        <v>-0.96165306482751489</v>
      </c>
      <c r="N7" s="690">
        <f t="shared" si="9"/>
        <v>3.5934807779870326</v>
      </c>
      <c r="O7" s="33">
        <v>494994273.78069001</v>
      </c>
      <c r="P7" s="33">
        <v>154947634.2259225</v>
      </c>
      <c r="Q7" s="33">
        <v>145674634.91233367</v>
      </c>
      <c r="R7" s="33">
        <v>-4822639.8211698933</v>
      </c>
      <c r="S7" s="33">
        <v>484619936.3037436</v>
      </c>
      <c r="T7" s="33">
        <v>61627792.47016219</v>
      </c>
      <c r="U7" s="33">
        <v>25981233.91723733</v>
      </c>
      <c r="V7" s="33">
        <v>414187546.63982821</v>
      </c>
      <c r="W7" s="33">
        <v>1151826185.799772</v>
      </c>
      <c r="X7" s="33">
        <v>189058568.97157201</v>
      </c>
      <c r="Y7" s="33">
        <v>1204890205.5401511</v>
      </c>
      <c r="Z7" s="33">
        <v>501494769.53363603</v>
      </c>
      <c r="AA7" s="33">
        <v>501494769.53363603</v>
      </c>
      <c r="AB7" s="33">
        <v>500259936.87579286</v>
      </c>
      <c r="AC7" s="33">
        <v>468440044.70421875</v>
      </c>
      <c r="AD7" s="33">
        <v>1212122873.0867617</v>
      </c>
      <c r="AE7" s="33">
        <v>418609284.14764512</v>
      </c>
    </row>
    <row r="8" spans="1:31" s="33" customFormat="1" ht="24.6" hidden="1" customHeight="1">
      <c r="A8" s="1238" t="s">
        <v>216</v>
      </c>
      <c r="B8" s="1238"/>
      <c r="C8" s="1238"/>
      <c r="D8" s="32"/>
      <c r="E8" s="795">
        <f t="shared" si="0"/>
        <v>25.530615044573246</v>
      </c>
      <c r="F8" s="688">
        <f t="shared" si="1"/>
        <v>94.159782079898761</v>
      </c>
      <c r="G8" s="688">
        <f t="shared" si="2"/>
        <v>8.0523164144689918</v>
      </c>
      <c r="H8" s="688">
        <f t="shared" si="3"/>
        <v>8.5517577001572107</v>
      </c>
      <c r="I8" s="688">
        <f t="shared" si="4"/>
        <v>110.83914720013858</v>
      </c>
      <c r="J8" s="688">
        <f t="shared" si="5"/>
        <v>168.61271552710116</v>
      </c>
      <c r="K8" s="690">
        <f t="shared" si="6"/>
        <v>52.59843364257604</v>
      </c>
      <c r="L8" s="690">
        <f t="shared" si="7"/>
        <v>52.009150298776284</v>
      </c>
      <c r="M8" s="688">
        <f t="shared" si="8"/>
        <v>1.9768252487342577</v>
      </c>
      <c r="N8" s="690">
        <f t="shared" si="9"/>
        <v>7.4056438143676235</v>
      </c>
      <c r="O8" s="797">
        <v>487002541</v>
      </c>
      <c r="P8" s="797">
        <v>124334744</v>
      </c>
      <c r="Q8" s="797">
        <v>117073324</v>
      </c>
      <c r="R8" s="797">
        <v>10011827</v>
      </c>
      <c r="S8" s="797">
        <v>493350989</v>
      </c>
      <c r="T8" s="797">
        <v>33961983</v>
      </c>
      <c r="U8" s="797">
        <v>12274553</v>
      </c>
      <c r="V8" s="797">
        <v>331576729</v>
      </c>
      <c r="W8" s="797">
        <v>937957568</v>
      </c>
      <c r="X8" s="797">
        <v>292594178</v>
      </c>
      <c r="Y8" s="797">
        <v>1002605338</v>
      </c>
      <c r="Z8" s="797">
        <v>506459891</v>
      </c>
      <c r="AA8" s="33">
        <v>506459891</v>
      </c>
      <c r="AB8" s="33">
        <v>489213132</v>
      </c>
      <c r="AC8" s="33">
        <v>474061931</v>
      </c>
      <c r="AD8" s="33">
        <v>948584982</v>
      </c>
      <c r="AE8" s="33">
        <v>418765000.93499964</v>
      </c>
    </row>
    <row r="9" spans="1:31" s="33" customFormat="1" ht="19.5" hidden="1" customHeight="1">
      <c r="A9" s="1238" t="s">
        <v>217</v>
      </c>
      <c r="B9" s="1238"/>
      <c r="C9" s="1238"/>
      <c r="D9" s="32"/>
      <c r="E9" s="795">
        <f t="shared" si="0"/>
        <v>28.105158709072125</v>
      </c>
      <c r="F9" s="688">
        <f t="shared" si="1"/>
        <v>92.000857751363284</v>
      </c>
      <c r="G9" s="688">
        <f t="shared" si="2"/>
        <v>-5.5500622360532725</v>
      </c>
      <c r="H9" s="688">
        <f t="shared" si="3"/>
        <v>-6.032620099100142</v>
      </c>
      <c r="I9" s="688">
        <f t="shared" si="4"/>
        <v>104.05500194865802</v>
      </c>
      <c r="J9" s="688">
        <f t="shared" si="5"/>
        <v>276.13295058213993</v>
      </c>
      <c r="K9" s="690">
        <f t="shared" si="6"/>
        <v>44.791633994790978</v>
      </c>
      <c r="L9" s="690">
        <f t="shared" si="7"/>
        <v>43.806786794920235</v>
      </c>
      <c r="M9" s="688">
        <f t="shared" si="8"/>
        <v>-1.6099947384883067</v>
      </c>
      <c r="N9" s="690">
        <f t="shared" si="9"/>
        <v>-6.416660750463671</v>
      </c>
      <c r="O9" s="798">
        <v>414737390.60567915</v>
      </c>
      <c r="P9" s="798">
        <v>116562601.85559051</v>
      </c>
      <c r="Q9" s="798">
        <v>107238593.52444977</v>
      </c>
      <c r="R9" s="798">
        <v>-6469296.9469482601</v>
      </c>
      <c r="S9" s="798">
        <v>388977009.02661127</v>
      </c>
      <c r="T9" s="798">
        <v>52581956.153102256</v>
      </c>
      <c r="U9" s="798">
        <v>10688689.552511062</v>
      </c>
      <c r="V9" s="798">
        <v>276449626.26490414</v>
      </c>
      <c r="W9" s="798">
        <v>868414421.03194356</v>
      </c>
      <c r="X9" s="798">
        <v>140865843.140623</v>
      </c>
      <c r="Y9" s="798">
        <v>918177961.13841772</v>
      </c>
      <c r="Z9" s="798">
        <v>401820999.30479038</v>
      </c>
      <c r="AA9" s="33">
        <v>401820999.30479008</v>
      </c>
      <c r="AB9" s="33">
        <v>419108300.79884535</v>
      </c>
      <c r="AC9" s="33">
        <v>396649042.59909409</v>
      </c>
      <c r="AD9" s="33">
        <v>887937777.42154884</v>
      </c>
      <c r="AE9" s="261">
        <v>353495935.61890829</v>
      </c>
    </row>
    <row r="10" spans="1:31" s="33" customFormat="1" ht="19.5" hidden="1" customHeight="1">
      <c r="A10" s="1238" t="s">
        <v>218</v>
      </c>
      <c r="B10" s="1238"/>
      <c r="C10" s="1238"/>
      <c r="D10" s="32"/>
      <c r="E10" s="795">
        <f t="shared" si="0"/>
        <v>28.400671778339742</v>
      </c>
      <c r="F10" s="688">
        <f t="shared" si="1"/>
        <v>93.312710913259394</v>
      </c>
      <c r="G10" s="688">
        <f t="shared" si="2"/>
        <v>5.7843453557033495</v>
      </c>
      <c r="H10" s="688">
        <f t="shared" si="3"/>
        <v>6.1988825521105033</v>
      </c>
      <c r="I10" s="688">
        <f t="shared" si="4"/>
        <v>90.35374365033455</v>
      </c>
      <c r="J10" s="688">
        <f t="shared" si="5"/>
        <v>263.61825002862162</v>
      </c>
      <c r="K10" s="690">
        <f t="shared" si="6"/>
        <v>40.480586478781184</v>
      </c>
      <c r="L10" s="690">
        <f t="shared" si="7"/>
        <v>38.888402322130915</v>
      </c>
      <c r="M10" s="688">
        <f t="shared" si="8"/>
        <v>1.7798555093398536</v>
      </c>
      <c r="N10" s="690">
        <f t="shared" si="9"/>
        <v>-15.00997972988791</v>
      </c>
      <c r="O10" s="799">
        <v>481177186.6602276</v>
      </c>
      <c r="P10" s="799">
        <v>136657553.45562041</v>
      </c>
      <c r="Q10" s="799">
        <v>127518867.797176</v>
      </c>
      <c r="R10" s="799">
        <v>7904744.8465280021</v>
      </c>
      <c r="S10" s="799">
        <v>425442382.2905829</v>
      </c>
      <c r="T10" s="799">
        <v>141809653.47389013</v>
      </c>
      <c r="U10" s="799">
        <v>20316280.878726214</v>
      </c>
      <c r="V10" s="799">
        <v>296025460.82286692</v>
      </c>
      <c r="W10" s="799">
        <v>1050978800.6989181</v>
      </c>
      <c r="X10" s="799">
        <v>161385785.02982691</v>
      </c>
      <c r="Y10" s="799">
        <v>1106867327.1392467</v>
      </c>
      <c r="Z10" s="799">
        <v>444122840.59282219</v>
      </c>
      <c r="AA10" s="33">
        <v>444122840.59282225</v>
      </c>
      <c r="AB10" s="33">
        <v>476703908.25929618</v>
      </c>
      <c r="AC10" s="33">
        <v>456720129.96827769</v>
      </c>
      <c r="AD10" s="33">
        <v>1094008385.2415526</v>
      </c>
      <c r="AE10" s="261">
        <v>413956937.12728733</v>
      </c>
    </row>
    <row r="11" spans="1:31" s="658" customFormat="1" ht="19.5" hidden="1" customHeight="1">
      <c r="A11" s="1196" t="s">
        <v>219</v>
      </c>
      <c r="B11" s="1196"/>
      <c r="C11" s="1196"/>
      <c r="D11" s="22"/>
      <c r="E11" s="800">
        <f t="shared" si="0"/>
        <v>26.534918118638629</v>
      </c>
      <c r="F11" s="690">
        <f t="shared" si="1"/>
        <v>94.117044625812341</v>
      </c>
      <c r="G11" s="690">
        <f t="shared" si="2"/>
        <v>9.4375250053828754</v>
      </c>
      <c r="H11" s="690">
        <f t="shared" si="3"/>
        <v>10.027434502330898</v>
      </c>
      <c r="I11" s="690">
        <f t="shared" si="4"/>
        <v>101.88296923672277</v>
      </c>
      <c r="J11" s="690">
        <f t="shared" si="5"/>
        <v>318.6597712547233</v>
      </c>
      <c r="K11" s="690">
        <f t="shared" si="6"/>
        <v>42.766845357685355</v>
      </c>
      <c r="L11" s="690">
        <f t="shared" si="7"/>
        <v>41.353074377945966</v>
      </c>
      <c r="M11" s="690">
        <f t="shared" si="8"/>
        <v>2.8263567452065863</v>
      </c>
      <c r="N11" s="690">
        <f t="shared" si="9"/>
        <v>3.5545203872662716</v>
      </c>
      <c r="O11" s="50">
        <v>529227099.51266408</v>
      </c>
      <c r="P11" s="50">
        <v>140429977.5173316</v>
      </c>
      <c r="Q11" s="50">
        <v>132168544.60800523</v>
      </c>
      <c r="R11" s="50">
        <v>13253114.24325172</v>
      </c>
      <c r="S11" s="50">
        <v>456747797.40586615</v>
      </c>
      <c r="T11" s="50">
        <v>83545723.626557037</v>
      </c>
      <c r="U11" s="50">
        <v>16213505.051686004</v>
      </c>
      <c r="V11" s="50">
        <v>331835129.9245007</v>
      </c>
      <c r="W11" s="50">
        <v>1067995063.900094</v>
      </c>
      <c r="X11" s="50">
        <v>143334000.27478242</v>
      </c>
      <c r="Y11" s="50">
        <v>1118583919.8709385</v>
      </c>
      <c r="Z11" s="50">
        <v>468911586.1162464</v>
      </c>
      <c r="AA11" s="50">
        <v>381497471.03714108</v>
      </c>
      <c r="AB11" s="50">
        <v>340666948.07070595</v>
      </c>
      <c r="AC11" s="33">
        <v>481343126.79512012</v>
      </c>
      <c r="AD11" s="149">
        <v>1104507474.4175601</v>
      </c>
      <c r="AE11" s="50">
        <v>439721147.60266435</v>
      </c>
    </row>
    <row r="12" spans="1:31" s="33" customFormat="1" ht="19.5" hidden="1" customHeight="1">
      <c r="A12" s="1238" t="s">
        <v>220</v>
      </c>
      <c r="B12" s="1238"/>
      <c r="C12" s="1238"/>
      <c r="D12" s="32"/>
      <c r="E12" s="795">
        <f t="shared" si="0"/>
        <v>25.535948620218541</v>
      </c>
      <c r="F12" s="688">
        <f t="shared" si="1"/>
        <v>95.279749174752197</v>
      </c>
      <c r="G12" s="688">
        <f t="shared" si="2"/>
        <v>10.243903154733383</v>
      </c>
      <c r="H12" s="688">
        <f t="shared" si="3"/>
        <v>10.751396013800459</v>
      </c>
      <c r="I12" s="688">
        <f t="shared" si="4"/>
        <v>104.2652472129089</v>
      </c>
      <c r="J12" s="688">
        <f t="shared" si="5"/>
        <v>325.71772510540245</v>
      </c>
      <c r="K12" s="688">
        <f t="shared" si="6"/>
        <v>45.563275036395808</v>
      </c>
      <c r="L12" s="688">
        <f t="shared" si="7"/>
        <v>43.806165420246131</v>
      </c>
      <c r="M12" s="688">
        <f t="shared" si="8"/>
        <v>2.8856581347316483</v>
      </c>
      <c r="N12" s="688">
        <f t="shared" si="9"/>
        <v>3.5181531917315088</v>
      </c>
      <c r="O12" s="50">
        <v>552581020.29235148</v>
      </c>
      <c r="P12" s="50">
        <v>141106805.42693427</v>
      </c>
      <c r="Q12" s="50">
        <v>134446210.27928859</v>
      </c>
      <c r="R12" s="50">
        <v>14454844.492673216</v>
      </c>
      <c r="S12" s="50">
        <v>486513225.79257286</v>
      </c>
      <c r="T12" s="50">
        <v>59000259.028558321</v>
      </c>
      <c r="U12" s="50">
        <v>22343556.438847698</v>
      </c>
      <c r="V12" s="50">
        <v>368720316.52669519</v>
      </c>
      <c r="W12" s="149">
        <v>1067774924.8796263</v>
      </c>
      <c r="X12" s="50">
        <v>149366518.39722168</v>
      </c>
      <c r="Y12" s="149">
        <v>1118819839.4686251</v>
      </c>
      <c r="Z12" s="50">
        <v>500920199.75254083</v>
      </c>
      <c r="AA12" s="50">
        <v>415806488.11875683</v>
      </c>
      <c r="AB12" s="50">
        <v>372508410.50904661</v>
      </c>
      <c r="AC12" s="33">
        <v>512695022.82086575</v>
      </c>
      <c r="AD12" s="149">
        <v>1110604457.444062</v>
      </c>
      <c r="AE12" s="50">
        <v>469260479.84028232</v>
      </c>
    </row>
    <row r="13" spans="1:31" s="33" customFormat="1" ht="18" hidden="1" customHeight="1">
      <c r="A13" s="1196" t="s">
        <v>221</v>
      </c>
      <c r="B13" s="1196"/>
      <c r="C13" s="1196"/>
      <c r="D13" s="32"/>
      <c r="E13" s="795">
        <f t="shared" si="0"/>
        <v>28.724027477117509</v>
      </c>
      <c r="F13" s="688">
        <f t="shared" si="1"/>
        <v>94.820353211120675</v>
      </c>
      <c r="G13" s="688">
        <f t="shared" si="2"/>
        <v>27.768426481962955</v>
      </c>
      <c r="H13" s="688">
        <f t="shared" si="3"/>
        <v>29.285301669500875</v>
      </c>
      <c r="I13" s="688">
        <f t="shared" si="4"/>
        <v>45.715916085282274</v>
      </c>
      <c r="J13" s="688">
        <f t="shared" si="5"/>
        <v>329.50454879048209</v>
      </c>
      <c r="K13" s="688">
        <f t="shared" si="6"/>
        <v>30.801739860290482</v>
      </c>
      <c r="L13" s="688">
        <f t="shared" si="7"/>
        <v>29.984456145394923</v>
      </c>
      <c r="M13" s="688">
        <f t="shared" si="8"/>
        <v>8.6009394694161099</v>
      </c>
      <c r="N13" s="688">
        <v>0</v>
      </c>
      <c r="O13" s="50">
        <f>'1'!G14*1000</f>
        <v>601944046609.06848</v>
      </c>
      <c r="P13" s="50">
        <f>'1'!H14*1000</f>
        <v>172902573344.86185</v>
      </c>
      <c r="Q13" s="50">
        <f>'1'!J14*1000</f>
        <v>163946830756.715</v>
      </c>
      <c r="R13" s="50">
        <f>'17'!Z13*1000</f>
        <v>48012323964.690033</v>
      </c>
      <c r="S13" s="50">
        <f>'21'!F13*1000</f>
        <v>543964047447.67297</v>
      </c>
      <c r="T13" s="50">
        <f>'9'!H13*1000</f>
        <v>100844952897.43456</v>
      </c>
      <c r="U13" s="50">
        <f>'9'!I13*1000</f>
        <v>25986855635.21735</v>
      </c>
      <c r="V13" s="50">
        <f>'9'!J13*1000</f>
        <v>914634281113.62</v>
      </c>
      <c r="W13" s="50">
        <f>'9'!F13*1000</f>
        <v>1766017276669.9775</v>
      </c>
      <c r="X13" s="50">
        <f>'1'!M14*1000</f>
        <v>165085444023.28009</v>
      </c>
      <c r="Y13" s="50">
        <f>'11'!F13*1000</f>
        <v>1821408609760.209</v>
      </c>
      <c r="Z13" s="50">
        <f>'21'!E13*1000</f>
        <v>558221856291.58289</v>
      </c>
      <c r="AA13" s="185">
        <v>0</v>
      </c>
      <c r="AB13" s="185">
        <v>0</v>
      </c>
      <c r="AC13" s="33">
        <f>'25'!L13*1000</f>
        <v>521734671308.78442</v>
      </c>
      <c r="AD13" s="149">
        <f>'1'!L14*1000</f>
        <v>1814153456077.3289</v>
      </c>
      <c r="AE13" s="50">
        <f>'27'!G14*1000</f>
        <v>476115763599.36035</v>
      </c>
    </row>
    <row r="14" spans="1:31" s="33" customFormat="1" ht="18" hidden="1" customHeight="1">
      <c r="A14" s="1238" t="s">
        <v>222</v>
      </c>
      <c r="B14" s="1238"/>
      <c r="C14" s="1238"/>
      <c r="D14" s="32"/>
      <c r="E14" s="795">
        <f t="shared" si="0"/>
        <v>22.890405191484319</v>
      </c>
      <c r="F14" s="688">
        <f t="shared" si="1"/>
        <v>93.136388997518836</v>
      </c>
      <c r="G14" s="688">
        <f t="shared" si="2"/>
        <v>15.114015685492443</v>
      </c>
      <c r="H14" s="688">
        <f t="shared" si="3"/>
        <v>16.227830870590314</v>
      </c>
      <c r="I14" s="688">
        <f t="shared" si="4"/>
        <v>42.864038452005516</v>
      </c>
      <c r="J14" s="688">
        <f t="shared" si="5"/>
        <v>345.28319467549341</v>
      </c>
      <c r="K14" s="688">
        <f t="shared" si="6"/>
        <v>30.582383483136855</v>
      </c>
      <c r="L14" s="688">
        <f t="shared" si="7"/>
        <v>29.775913443042274</v>
      </c>
      <c r="M14" s="688">
        <f t="shared" si="8"/>
        <v>3.5135374310558061</v>
      </c>
      <c r="N14" s="688">
        <f>(S14-AC14+AA14-AB14)/S14*100</f>
        <v>3.0834285718796837</v>
      </c>
      <c r="O14" s="50">
        <f>'1'!G15*1000</f>
        <v>577199200169.32678</v>
      </c>
      <c r="P14" s="50">
        <f>'1'!H15*1000</f>
        <v>132123235680.76555</v>
      </c>
      <c r="Q14" s="50">
        <f>'1'!J15*1000</f>
        <v>123054810739.74641</v>
      </c>
      <c r="R14" s="50">
        <f>'17'!Z14*1000</f>
        <v>19969126564.971054</v>
      </c>
      <c r="S14" s="50">
        <f>'21'!F14*1000</f>
        <v>553320612477.7157</v>
      </c>
      <c r="T14" s="50">
        <f>'9'!H14*1000</f>
        <v>111412676066.37109</v>
      </c>
      <c r="U14" s="50">
        <f>'9'!I14*1000</f>
        <v>26885846774.99826</v>
      </c>
      <c r="V14" s="50">
        <f>'9'!J14*1000</f>
        <v>1010956523624.6958</v>
      </c>
      <c r="W14" s="50">
        <f>'9'!F14*1000</f>
        <v>1809278903270.6265</v>
      </c>
      <c r="X14" s="50">
        <f>'1'!M15*1000</f>
        <v>160251243330.20074</v>
      </c>
      <c r="Y14" s="50">
        <f>'11'!F14*1000</f>
        <v>1867341228766.0056</v>
      </c>
      <c r="Z14" s="50">
        <f>'21'!E14*1000</f>
        <v>568348194855.30286</v>
      </c>
      <c r="AA14" s="50">
        <f>'15'!K14*1000</f>
        <v>383445661143.01843</v>
      </c>
      <c r="AB14" s="50">
        <f>'15'!L14*1000</f>
        <v>377850606000.65424</v>
      </c>
      <c r="AC14" s="33">
        <f>'25'!L14*1000</f>
        <v>541854421760.84235</v>
      </c>
      <c r="AD14" s="149">
        <f>'1'!L15*1000</f>
        <v>1858282579764.1816</v>
      </c>
      <c r="AE14" s="50">
        <f>'27'!G15*1000</f>
        <v>492617125028.828</v>
      </c>
    </row>
    <row r="15" spans="1:31" s="33" customFormat="1" ht="18" hidden="1" customHeight="1">
      <c r="A15" s="1238" t="s">
        <v>223</v>
      </c>
      <c r="B15" s="1238"/>
      <c r="C15" s="1238"/>
      <c r="D15" s="32"/>
      <c r="E15" s="795">
        <f t="shared" si="0"/>
        <v>20.392687783311395</v>
      </c>
      <c r="F15" s="688">
        <f t="shared" si="1"/>
        <v>93.595389725011685</v>
      </c>
      <c r="G15" s="688">
        <f t="shared" si="2"/>
        <v>10.967815817331015</v>
      </c>
      <c r="H15" s="688">
        <f t="shared" si="3"/>
        <v>11.718329128769112</v>
      </c>
      <c r="I15" s="688">
        <f t="shared" si="4"/>
        <v>56.30083710041707</v>
      </c>
      <c r="J15" s="688">
        <f t="shared" si="5"/>
        <v>331.30990667449885</v>
      </c>
      <c r="K15" s="688">
        <f t="shared" si="6"/>
        <v>34.959954193133626</v>
      </c>
      <c r="L15" s="688">
        <f t="shared" si="7"/>
        <v>33.541969878352447</v>
      </c>
      <c r="M15" s="688">
        <f t="shared" si="8"/>
        <v>2.3832419421630378</v>
      </c>
      <c r="N15" s="688">
        <f>(S15-AC15+AA15-AB15)/S15*100</f>
        <v>3.0859310551345813</v>
      </c>
      <c r="O15" s="50">
        <f>'1'!G16*1000</f>
        <v>591176187097.69373</v>
      </c>
      <c r="P15" s="50">
        <f>'1'!H16*1000</f>
        <v>120556714084.11751</v>
      </c>
      <c r="Q15" s="50">
        <f>'1'!J16*1000</f>
        <v>112835526386.69783</v>
      </c>
      <c r="R15" s="50">
        <f>'17'!Z15*1000</f>
        <v>13222438356.172369</v>
      </c>
      <c r="S15" s="50">
        <f>'21'!F15*1000</f>
        <v>542356053417.50385</v>
      </c>
      <c r="T15" s="50">
        <f>'9'!H15*1000</f>
        <v>79016195464.908554</v>
      </c>
      <c r="U15" s="50">
        <f>'9'!I15*1000</f>
        <v>24791256296.694714</v>
      </c>
      <c r="V15" s="50">
        <f>'9'!J15*1000</f>
        <v>779494678680</v>
      </c>
      <c r="W15" s="50">
        <f>'9'!F15*1000</f>
        <v>1551363741557.8374</v>
      </c>
      <c r="X15" s="50">
        <f>'1'!M16*1000</f>
        <v>163700524038.46497</v>
      </c>
      <c r="Y15" s="50">
        <f>'11'!F15*1000</f>
        <v>1608064677799.6875</v>
      </c>
      <c r="Z15" s="50">
        <f>'21'!E15*1000</f>
        <v>554808898007.71313</v>
      </c>
      <c r="AA15" s="50">
        <f>'15'!K15*1000</f>
        <v>426671623986.29968</v>
      </c>
      <c r="AB15" s="50">
        <f>'15'!L15*1000</f>
        <v>408187718463.5506</v>
      </c>
      <c r="AC15" s="33">
        <f>'25'!L15*1000</f>
        <v>544103225058.43988</v>
      </c>
      <c r="AD15" s="149">
        <f>'1'!L16*1000</f>
        <v>1616947529869.2383</v>
      </c>
      <c r="AE15" s="50">
        <f>'27'!G16*1000</f>
        <v>497306493564.44049</v>
      </c>
    </row>
    <row r="16" spans="1:31" s="33" customFormat="1" ht="17.25" hidden="1" customHeight="1">
      <c r="A16" s="1238" t="s">
        <v>224</v>
      </c>
      <c r="B16" s="1238"/>
      <c r="C16" s="1238"/>
      <c r="D16" s="32"/>
      <c r="E16" s="795">
        <f t="shared" si="0"/>
        <v>21.885292151692504</v>
      </c>
      <c r="F16" s="688">
        <f t="shared" si="1"/>
        <v>93.540013256492557</v>
      </c>
      <c r="G16" s="688">
        <f t="shared" si="2"/>
        <v>19.514837640885911</v>
      </c>
      <c r="H16" s="688">
        <f t="shared" si="3"/>
        <v>20.86255599234844</v>
      </c>
      <c r="I16" s="688">
        <f t="shared" si="4"/>
        <v>45.553625132318892</v>
      </c>
      <c r="J16" s="688">
        <f t="shared" si="5"/>
        <v>311.41158827662059</v>
      </c>
      <c r="K16" s="688">
        <f t="shared" si="6"/>
        <v>31.937873874426092</v>
      </c>
      <c r="L16" s="688">
        <f t="shared" si="7"/>
        <v>30.436173352685795</v>
      </c>
      <c r="M16" s="688">
        <f t="shared" si="8"/>
        <v>4.2657645440327476</v>
      </c>
      <c r="N16" s="688">
        <f>(S16-AC16+AA16-AB16)/S16*100</f>
        <v>3.6584450006283511</v>
      </c>
      <c r="O16" s="50">
        <f>'1'!G17*1000</f>
        <v>521853082567.8877</v>
      </c>
      <c r="P16" s="50">
        <f>'1'!H17*1000</f>
        <v>114209071722.59532</v>
      </c>
      <c r="Q16" s="50">
        <f>'1'!J17*1000</f>
        <v>106831180829.43275</v>
      </c>
      <c r="R16" s="50">
        <f>'17'!Z16*1000</f>
        <v>22287714917.827419</v>
      </c>
      <c r="S16" s="50">
        <f>'21'!F16*1000</f>
        <v>510638215563.37988</v>
      </c>
      <c r="T16" s="50">
        <f>'9'!H16*1000</f>
        <v>63098015976.060013</v>
      </c>
      <c r="U16" s="50">
        <f>'9'!I16*1000</f>
        <v>26089338459.277584</v>
      </c>
      <c r="V16" s="50">
        <f>'9'!J16*1000</f>
        <v>881921579783.37988</v>
      </c>
      <c r="W16" s="50">
        <f>'9'!F16*1000</f>
        <v>1598848494333.4563</v>
      </c>
      <c r="X16" s="50">
        <f>'1'!M17*1000</f>
        <v>163975341569.43137</v>
      </c>
      <c r="Y16" s="50">
        <f>'11'!F16*1000</f>
        <v>1650321330540.115</v>
      </c>
      <c r="Z16" s="50">
        <f>'21'!E16*1000</f>
        <v>522478788685.25568</v>
      </c>
      <c r="AA16" s="50">
        <f>'15'!K16*1000</f>
        <v>502300405089.22681</v>
      </c>
      <c r="AB16" s="50">
        <f>'15'!L16*1000</f>
        <v>505889501158.25287</v>
      </c>
      <c r="AC16" s="33">
        <f>'25'!L16*1000</f>
        <v>488367701225.77753</v>
      </c>
      <c r="AD16" s="149">
        <f>'1'!L17*1000</f>
        <v>1677734614158.7781</v>
      </c>
      <c r="AE16" s="50">
        <f>'27'!G17*1000</f>
        <v>442375323520.45184</v>
      </c>
    </row>
    <row r="17" spans="1:31" s="33" customFormat="1" ht="18" hidden="1" customHeight="1">
      <c r="A17" s="1238" t="s">
        <v>367</v>
      </c>
      <c r="B17" s="1238"/>
      <c r="C17" s="1238"/>
      <c r="D17" s="32"/>
      <c r="E17" s="801">
        <f t="shared" si="0"/>
        <v>22.45536049142121</v>
      </c>
      <c r="F17" s="691">
        <f t="shared" si="1"/>
        <v>94.200570883351944</v>
      </c>
      <c r="G17" s="691">
        <f t="shared" si="2"/>
        <v>26.184387740856401</v>
      </c>
      <c r="H17" s="691">
        <f t="shared" si="3"/>
        <v>27.796421502880687</v>
      </c>
      <c r="I17" s="691">
        <f t="shared" si="4"/>
        <v>44.507994593795601</v>
      </c>
      <c r="J17" s="691">
        <f t="shared" si="5"/>
        <v>290.98129186086277</v>
      </c>
      <c r="K17" s="691">
        <f t="shared" si="6"/>
        <v>30.759172781446807</v>
      </c>
      <c r="L17" s="691">
        <f t="shared" si="7"/>
        <v>29.161014807454656</v>
      </c>
      <c r="M17" s="691">
        <f t="shared" si="8"/>
        <v>6.1053056340764007</v>
      </c>
      <c r="N17" s="691">
        <f>(S17-AC17+AA17-AB17)/S17*100</f>
        <v>5.2185141786081228</v>
      </c>
      <c r="O17" s="50">
        <f>'1'!G18*1000</f>
        <v>590578353624.27771</v>
      </c>
      <c r="P17" s="50">
        <f>'1'!H18*1000</f>
        <v>132616498290.6319</v>
      </c>
      <c r="Q17" s="50">
        <f>'1'!J18*1000</f>
        <v>124925498475.28592</v>
      </c>
      <c r="R17" s="50">
        <f>'17'!Z17*1000</f>
        <v>34724818120.765259</v>
      </c>
      <c r="S17" s="50">
        <f>'21'!F17*1000</f>
        <v>555783105898.94226</v>
      </c>
      <c r="T17" s="50">
        <f>'9'!H17*1000</f>
        <v>56035079219.65139</v>
      </c>
      <c r="U17" s="50">
        <f>'9'!I17*1000</f>
        <v>20293166304.08532</v>
      </c>
      <c r="V17" s="50">
        <f>'9'!J17*1000</f>
        <v>1037285061501.944</v>
      </c>
      <c r="W17" s="50">
        <f>'9'!F17*1000</f>
        <v>1806885737298.427</v>
      </c>
      <c r="X17" s="50">
        <f>'1'!M18*1000</f>
        <v>191003037461.4938</v>
      </c>
      <c r="Y17" s="50">
        <f>'11'!F17*1000</f>
        <v>1862461779701.4385</v>
      </c>
      <c r="Z17" s="50">
        <f>'21'!E17*1000</f>
        <v>568764615598.45178</v>
      </c>
      <c r="AA17" s="50">
        <f>'15'!K17*1000</f>
        <v>596990781119.32605</v>
      </c>
      <c r="AB17" s="50">
        <f>'15'!L17*1000</f>
        <v>578160728513.15881</v>
      </c>
      <c r="AC17" s="33">
        <f>'25'!L17*1000</f>
        <v>545609538321.46454</v>
      </c>
      <c r="AD17" s="149">
        <f>'1'!L18*1000</f>
        <v>1905911401124.707</v>
      </c>
      <c r="AE17" s="50">
        <f>'27'!G18*1000</f>
        <v>495646950486.77838</v>
      </c>
    </row>
    <row r="18" spans="1:31" s="33" customFormat="1" ht="18.75" customHeight="1">
      <c r="A18" s="1238" t="s">
        <v>1023</v>
      </c>
      <c r="B18" s="1238"/>
      <c r="C18" s="1238"/>
      <c r="D18" s="32"/>
      <c r="E18" s="801">
        <f t="shared" ref="E18:F20" si="10">P18/O18*100</f>
        <v>28.034352093851872</v>
      </c>
      <c r="F18" s="691">
        <f t="shared" si="10"/>
        <v>95.11630503257787</v>
      </c>
      <c r="G18" s="691">
        <f>R18/P18*100</f>
        <v>41.177365851686595</v>
      </c>
      <c r="H18" s="691">
        <f>R18/Q18*100</f>
        <v>43.291595313319952</v>
      </c>
      <c r="I18" s="691">
        <f>AE18/(T18+U18+V18)*100</f>
        <v>52.674808461711088</v>
      </c>
      <c r="J18" s="691">
        <f>S18/X18*100</f>
        <v>403.66239029001935</v>
      </c>
      <c r="K18" s="691">
        <f>S18/W18*100</f>
        <v>32.897176773192136</v>
      </c>
      <c r="L18" s="691">
        <f>S18/AD18*100</f>
        <v>31.698522124221203</v>
      </c>
      <c r="M18" s="691">
        <f>R18/Z18*100</f>
        <v>11.396717344082928</v>
      </c>
      <c r="N18" s="691">
        <v>0</v>
      </c>
      <c r="O18" s="50">
        <f>'1'!G19*1000</f>
        <v>607232241203.53247</v>
      </c>
      <c r="P18" s="50">
        <f>'1'!H19*1000</f>
        <v>170233624526.38614</v>
      </c>
      <c r="Q18" s="50">
        <f>'1'!J19*1000</f>
        <v>161919933572.53073</v>
      </c>
      <c r="R18" s="50">
        <f>'17'!Z18*1000</f>
        <v>70097722373.816498</v>
      </c>
      <c r="S18" s="50">
        <f>'21'!F18*1000</f>
        <v>599912595010.16187</v>
      </c>
      <c r="T18" s="50">
        <f>'9'!H18*1000</f>
        <v>48134226697.586113</v>
      </c>
      <c r="U18" s="50">
        <f>'9'!I18*1000</f>
        <v>21622586778.182602</v>
      </c>
      <c r="V18" s="50">
        <f>'9'!J18*1000</f>
        <v>855876728341.16553</v>
      </c>
      <c r="W18" s="50">
        <f>'9'!F18*1000</f>
        <v>1823599025369.9514</v>
      </c>
      <c r="X18" s="50">
        <f>'1'!M19*1000</f>
        <v>148617411341.97382</v>
      </c>
      <c r="Y18" s="50">
        <f>'11'!F18*1000</f>
        <v>1553648584667.7974</v>
      </c>
      <c r="Z18" s="50">
        <f>'21'!E18*1000</f>
        <v>615069412160.2533</v>
      </c>
      <c r="AA18" s="50">
        <f>'15'!K18*1000</f>
        <v>543367712191.40027</v>
      </c>
      <c r="AB18" s="50">
        <f>'15'!L18*1000</f>
        <v>539216484375.87115</v>
      </c>
      <c r="AC18" s="33">
        <f>'25'!L18*1000</f>
        <v>538028957041.10455</v>
      </c>
      <c r="AD18" s="149">
        <f>'1'!L19*1000</f>
        <v>1892556986282.2148</v>
      </c>
      <c r="AE18" s="50">
        <f>'27'!G19*1000</f>
        <v>487575695209.42249</v>
      </c>
    </row>
    <row r="19" spans="1:31" s="33" customFormat="1" ht="19.5" customHeight="1">
      <c r="A19" s="1238" t="s">
        <v>1066</v>
      </c>
      <c r="B19" s="1238"/>
      <c r="C19" s="1238"/>
      <c r="D19" s="32"/>
      <c r="E19" s="801">
        <f t="shared" si="10"/>
        <v>22.857929858704029</v>
      </c>
      <c r="F19" s="691">
        <f t="shared" si="10"/>
        <v>93.178223976940984</v>
      </c>
      <c r="G19" s="691">
        <f>R19/P19*100</f>
        <v>24.981900532401934</v>
      </c>
      <c r="H19" s="691">
        <f>R19/Q19*100</f>
        <v>26.810878621795002</v>
      </c>
      <c r="I19" s="691">
        <f>AE19/(T19+U19+V19)*100</f>
        <v>41.486532559166157</v>
      </c>
      <c r="J19" s="691">
        <f>S19/X19*100</f>
        <v>288.93946728464147</v>
      </c>
      <c r="K19" s="691">
        <f>S19/W19*100</f>
        <v>30.117835897117512</v>
      </c>
      <c r="L19" s="691">
        <f>S19/AD19*100</f>
        <v>28.724143982605742</v>
      </c>
      <c r="M19" s="691">
        <f>R19/Z19*100</f>
        <v>5.8246527118157765</v>
      </c>
      <c r="N19" s="691">
        <f>(S19-AC19+AA19-AB19)/S19*100</f>
        <v>5.2485809585973406</v>
      </c>
      <c r="O19" s="50">
        <f>'1'!G20*1000</f>
        <v>574744237526.82422</v>
      </c>
      <c r="P19" s="50">
        <f>'1'!H20*1000</f>
        <v>131374634680.82477</v>
      </c>
      <c r="Q19" s="50">
        <f>'1'!J20*1000</f>
        <v>122412551351.78688</v>
      </c>
      <c r="R19" s="50">
        <f>'17'!Z19*1000</f>
        <v>32819880560.770058</v>
      </c>
      <c r="S19" s="50">
        <f>'21'!F19*1000</f>
        <v>550945764665.23364</v>
      </c>
      <c r="T19" s="50">
        <f>'9'!H19*1000</f>
        <v>49794242920.41114</v>
      </c>
      <c r="U19" s="50">
        <f>'9'!I19*1000</f>
        <v>29229771450.74604</v>
      </c>
      <c r="V19" s="50">
        <f>'9'!J19*1000</f>
        <v>1052866166435.6915</v>
      </c>
      <c r="W19" s="50">
        <f>'9'!F19*1000</f>
        <v>1829300639485.731</v>
      </c>
      <c r="X19" s="50">
        <f>'1'!M20*1000</f>
        <v>190678611628.53299</v>
      </c>
      <c r="Y19" s="50">
        <f>'11'!F19*1000</f>
        <v>1887818094882.0403</v>
      </c>
      <c r="Z19" s="50">
        <f>'21'!E19*1000</f>
        <v>563465019883.37073</v>
      </c>
      <c r="AA19" s="50">
        <f>'15'!K19*1000</f>
        <v>471136516857.51721</v>
      </c>
      <c r="AB19" s="50">
        <f>'15'!L19*1000</f>
        <v>472749175826.49487</v>
      </c>
      <c r="AC19" s="33">
        <f>'25'!L19*1000</f>
        <v>520416271199.83801</v>
      </c>
      <c r="AD19" s="149">
        <f>'1'!L20*1000</f>
        <v>1918058080334.3196</v>
      </c>
      <c r="AE19" s="50">
        <f>'27'!G20*1000</f>
        <v>469581988394.43793</v>
      </c>
    </row>
    <row r="20" spans="1:31" s="33" customFormat="1" ht="18" customHeight="1">
      <c r="A20" s="1238" t="s">
        <v>1025</v>
      </c>
      <c r="B20" s="1238"/>
      <c r="C20" s="1238"/>
      <c r="D20" s="32"/>
      <c r="E20" s="801">
        <f t="shared" si="10"/>
        <v>22.927482727410702</v>
      </c>
      <c r="F20" s="691">
        <f t="shared" si="10"/>
        <v>90.84118079774386</v>
      </c>
      <c r="G20" s="691">
        <f>R20/P20*100</f>
        <v>27.85628249882674</v>
      </c>
      <c r="H20" s="691">
        <f>R20/Q20*100</f>
        <v>30.664817711747077</v>
      </c>
      <c r="I20" s="691">
        <f>AE20/(T20+U20+V20)*100</f>
        <v>39.653878299343013</v>
      </c>
      <c r="J20" s="691">
        <f>S20/X20*100</f>
        <v>279.85752494249851</v>
      </c>
      <c r="K20" s="691">
        <f>S20/W20*100</f>
        <v>27.847942908648299</v>
      </c>
      <c r="L20" s="691">
        <f>S20/AD20*100</f>
        <v>26.603897123587544</v>
      </c>
      <c r="M20" s="691">
        <f>R20/Z20*100</f>
        <v>6.6311429199177176</v>
      </c>
      <c r="N20" s="691">
        <f>(S20-AC20+AA20-AB20)/S20*100</f>
        <v>5.8919030097347491</v>
      </c>
      <c r="O20" s="50">
        <f>'1'!G21*1000</f>
        <v>567799791590.06055</v>
      </c>
      <c r="P20" s="50">
        <f>'1'!H21*1000</f>
        <v>130182199143.08508</v>
      </c>
      <c r="Q20" s="50">
        <f>'1'!J21*1000</f>
        <v>118259046890.04887</v>
      </c>
      <c r="R20" s="50">
        <f>'17'!Z20*1000</f>
        <v>36263921156.482986</v>
      </c>
      <c r="S20" s="50">
        <f>'21'!F20*1000</f>
        <v>532889980968.86169</v>
      </c>
      <c r="T20" s="50">
        <f>'9'!H20*1000</f>
        <v>33742597498.634769</v>
      </c>
      <c r="U20" s="50">
        <f>'9'!I20*1000</f>
        <v>27969698550.922256</v>
      </c>
      <c r="V20" s="50">
        <f>'9'!J20*1000</f>
        <v>1129104080630.0825</v>
      </c>
      <c r="W20" s="50">
        <f>'9'!F20*1000</f>
        <v>1913570358560.9207</v>
      </c>
      <c r="X20" s="50">
        <f>'1'!M21*1000</f>
        <v>190414740885.86792</v>
      </c>
      <c r="Y20" s="50">
        <f>'11'!F20*1000</f>
        <v>1972100453878.4561</v>
      </c>
      <c r="Z20" s="50">
        <f>'21'!E20*1000</f>
        <v>546872863312.27148</v>
      </c>
      <c r="AA20" s="50">
        <f>'15'!K20*1000</f>
        <v>472565988368.96783</v>
      </c>
      <c r="AB20" s="50">
        <f>'15'!L20*1000</f>
        <v>453305260327.58716</v>
      </c>
      <c r="AC20" s="33">
        <f>'25'!L20*1000</f>
        <v>520753348182.96307</v>
      </c>
      <c r="AD20" s="149">
        <f>'1'!L21*1000</f>
        <v>2003052329113.0562</v>
      </c>
      <c r="AE20" s="50">
        <f>'27'!G21*1000</f>
        <v>472204876777.19043</v>
      </c>
    </row>
    <row r="21" spans="1:31" s="33" customFormat="1" ht="18" customHeight="1">
      <c r="A21" s="1238" t="s">
        <v>1026</v>
      </c>
      <c r="B21" s="1238"/>
      <c r="C21" s="1238"/>
      <c r="D21" s="32"/>
      <c r="E21" s="801">
        <f>P21/O21*100</f>
        <v>23.159944665856973</v>
      </c>
      <c r="F21" s="691">
        <f>Q21/P21*100</f>
        <v>92.489230589957174</v>
      </c>
      <c r="G21" s="691">
        <f>R21/P21*100</f>
        <v>28.365353730099692</v>
      </c>
      <c r="H21" s="691">
        <f>R21/Q21*100</f>
        <v>30.66881792525119</v>
      </c>
      <c r="I21" s="691">
        <f>AE21/(T21+U21+V21)*100</f>
        <v>36.475954093422686</v>
      </c>
      <c r="J21" s="691">
        <f>S21/X21*100</f>
        <v>277.49859993477105</v>
      </c>
      <c r="K21" s="691">
        <f>S21/W21*100</f>
        <v>26.617903511882464</v>
      </c>
      <c r="L21" s="691">
        <f>S21/AD21*100</f>
        <v>25.432577559967086</v>
      </c>
      <c r="M21" s="691">
        <f>R21/Z21*100</f>
        <v>6.8245304540195519</v>
      </c>
      <c r="N21" s="691">
        <f>(S21-AC21+AA21-AB21)/S21*100</f>
        <v>6.4134407112224663</v>
      </c>
      <c r="O21" s="50">
        <f>'1'!G22*1000</f>
        <v>610787773834.75635</v>
      </c>
      <c r="P21" s="50">
        <f>'1'!H22*1000</f>
        <v>141458110445.94922</v>
      </c>
      <c r="Q21" s="50">
        <f>'1'!J22*1000</f>
        <v>130833517958.55026</v>
      </c>
      <c r="R21" s="50">
        <f>'17'!Z21*1000</f>
        <v>40125093407.9086</v>
      </c>
      <c r="S21" s="50">
        <f>'21'!F21*1000</f>
        <v>575586969459.5636</v>
      </c>
      <c r="T21" s="50">
        <f>'9'!H21*1000</f>
        <v>50438539856.719772</v>
      </c>
      <c r="U21" s="50">
        <f>'9'!I21*1000</f>
        <v>31515796894.08717</v>
      </c>
      <c r="V21" s="50">
        <f>'9'!J21*1000</f>
        <v>1301181267861.7427</v>
      </c>
      <c r="W21" s="50">
        <f>'9'!F21*1000</f>
        <v>2162405349476.9663</v>
      </c>
      <c r="X21" s="50">
        <f>'1'!M22*1000</f>
        <v>207419774224.03622</v>
      </c>
      <c r="Y21" s="50">
        <f>'11'!F21*1000</f>
        <v>2226775411997.8643</v>
      </c>
      <c r="Z21" s="50">
        <f>'21'!E21*1000</f>
        <v>587953906547.16016</v>
      </c>
      <c r="AA21" s="50">
        <f>'15'!K21*1000</f>
        <v>467124506297.57819</v>
      </c>
      <c r="AB21" s="50">
        <f>'15'!L21*1000</f>
        <v>449083899650.39594</v>
      </c>
      <c r="AC21" s="33">
        <f>'25'!L21*1000</f>
        <v>556712647078.93457</v>
      </c>
      <c r="AD21" s="149">
        <f>'1'!L22*1000</f>
        <v>2263187709159.2305</v>
      </c>
      <c r="AE21" s="50">
        <f>'27'!G22*1000</f>
        <v>504511908188.25787</v>
      </c>
    </row>
    <row r="22" spans="1:31" s="33" customFormat="1" ht="18" customHeight="1">
      <c r="A22" s="1238" t="s">
        <v>1027</v>
      </c>
      <c r="B22" s="1238"/>
      <c r="C22" s="1238"/>
      <c r="D22" s="32"/>
      <c r="E22" s="801">
        <f>P22/O22*100</f>
        <v>22.374664676483007</v>
      </c>
      <c r="F22" s="691">
        <f>Q22/P22*100</f>
        <v>92.109908017361548</v>
      </c>
      <c r="G22" s="691">
        <f>R22/P22*100</f>
        <v>22.363825723092347</v>
      </c>
      <c r="H22" s="691">
        <f>R22/Q22*100</f>
        <v>24.279500657928189</v>
      </c>
      <c r="I22" s="691">
        <f>AE22/(T22+U22+V22)*100</f>
        <v>34.512433060798514</v>
      </c>
      <c r="J22" s="691">
        <f>S22/X22*100</f>
        <v>255.50760381699007</v>
      </c>
      <c r="K22" s="691">
        <f>S22/W22*100</f>
        <v>25.544129099241086</v>
      </c>
      <c r="L22" s="691">
        <f>S22/AD22*100</f>
        <v>24.265382957922942</v>
      </c>
      <c r="M22" s="691">
        <f>R22/Z22*100</f>
        <v>5.1783652374910245</v>
      </c>
      <c r="N22" s="691">
        <f>(S22-AC22+AA22-AB22)/S22*100</f>
        <v>4.7384241885820337</v>
      </c>
      <c r="O22" s="50">
        <f>'1'!G23*1000</f>
        <v>591629898365.22437</v>
      </c>
      <c r="P22" s="50">
        <f>'1'!H23*1000</f>
        <v>132375205885.03618</v>
      </c>
      <c r="Q22" s="50">
        <f>'1'!J23*1000</f>
        <v>121930680378.4998</v>
      </c>
      <c r="R22" s="50">
        <f>'17'!Z22*1000</f>
        <v>29604160344.714176</v>
      </c>
      <c r="S22" s="50">
        <f>'21'!F22*1000</f>
        <v>557368066554.68884</v>
      </c>
      <c r="T22" s="50">
        <f>'9'!H22*1000</f>
        <v>56174469685.894592</v>
      </c>
      <c r="U22" s="50">
        <f>'9'!I22*1000</f>
        <v>36285352065.757263</v>
      </c>
      <c r="V22" s="50">
        <f>'9'!J22*1000</f>
        <v>1327383509688.6277</v>
      </c>
      <c r="W22" s="50">
        <f>'9'!F22*1000</f>
        <v>2181981090015.8982</v>
      </c>
      <c r="X22" s="50">
        <f>'1'!M23*1000</f>
        <v>218141479246.8992</v>
      </c>
      <c r="Y22" s="50">
        <f>'11'!F22*1000</f>
        <v>2247021911880.6475</v>
      </c>
      <c r="Z22" s="50">
        <f>'21'!E22*1000</f>
        <v>571689307088.30652</v>
      </c>
      <c r="AA22" s="50">
        <f>'15'!K22*1000</f>
        <v>513062537330.96857</v>
      </c>
      <c r="AB22" s="50">
        <f>'15'!L22*1000</f>
        <v>501070753582.51135</v>
      </c>
      <c r="AC22" s="33">
        <f>'25'!L22*1000</f>
        <v>542949387018.08667</v>
      </c>
      <c r="AD22" s="149">
        <f>'1'!L23*1000</f>
        <v>2296967937910.5015</v>
      </c>
      <c r="AE22" s="50">
        <f>'27'!G23*1000</f>
        <v>490022479331.53802</v>
      </c>
    </row>
    <row r="23" spans="1:31" ht="18" customHeight="1">
      <c r="A23" s="1238" t="s">
        <v>65</v>
      </c>
      <c r="B23" s="1238"/>
      <c r="C23" s="1238"/>
      <c r="D23" s="32"/>
      <c r="E23" s="801"/>
      <c r="F23" s="691"/>
      <c r="G23" s="691"/>
      <c r="H23" s="691"/>
      <c r="I23" s="691"/>
      <c r="J23" s="691"/>
      <c r="K23" s="691"/>
      <c r="L23" s="691"/>
      <c r="M23" s="691"/>
      <c r="N23" s="691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220"/>
      <c r="AB23" s="220"/>
      <c r="AC23" s="220"/>
      <c r="AD23" s="220"/>
      <c r="AE23" s="220"/>
    </row>
    <row r="24" spans="1:31" ht="18" customHeight="1">
      <c r="A24" s="34"/>
      <c r="B24" s="34" t="s">
        <v>66</v>
      </c>
      <c r="C24" s="34"/>
      <c r="D24" s="659"/>
      <c r="E24" s="802">
        <f>P24/O24*100</f>
        <v>22.423188687801634</v>
      </c>
      <c r="F24" s="697">
        <f>Q24/P24*100</f>
        <v>92.522278168401357</v>
      </c>
      <c r="G24" s="697">
        <f>R24/P24*100</f>
        <v>22.344949364422131</v>
      </c>
      <c r="H24" s="697">
        <f>R24/Q24*100</f>
        <v>24.150885394057973</v>
      </c>
      <c r="I24" s="697">
        <f>AE24/(T24+U24+V24)*100</f>
        <v>33.122078803173913</v>
      </c>
      <c r="J24" s="697">
        <f>S24/X24*100</f>
        <v>261.27632248732209</v>
      </c>
      <c r="K24" s="697">
        <f>S24/W24*100</f>
        <v>24.514025882825692</v>
      </c>
      <c r="L24" s="697">
        <f>S24/AD24*100</f>
        <v>23.410536034625384</v>
      </c>
      <c r="M24" s="697">
        <f>R24/Z24*100</f>
        <v>5.1841323987280843</v>
      </c>
      <c r="N24" s="697">
        <f>(S24-AC24+AA24-AB24)/S24*100</f>
        <v>4.7162854263351823</v>
      </c>
      <c r="O24" s="220">
        <f>'1'!G25*1000</f>
        <v>565240670671.54932</v>
      </c>
      <c r="P24" s="220">
        <f>'1'!H25*1000</f>
        <v>126744982124.87694</v>
      </c>
      <c r="Q24" s="220">
        <f>'1'!J25*1000</f>
        <v>117267344926.06921</v>
      </c>
      <c r="R24" s="220">
        <f>'17'!Z24*1000</f>
        <v>28321102077.749634</v>
      </c>
      <c r="S24" s="220">
        <f>'21'!F24*1000</f>
        <v>531993110498.9671</v>
      </c>
      <c r="T24" s="220">
        <f>'9'!H24*1000</f>
        <v>55211854651.638054</v>
      </c>
      <c r="U24" s="220">
        <f>'9'!I24*1000</f>
        <v>36285352065.757263</v>
      </c>
      <c r="V24" s="220">
        <f>'9'!J24*1000</f>
        <v>1326176224303.4465</v>
      </c>
      <c r="W24" s="220">
        <f>'9'!F24*1000</f>
        <v>2170158068045.7578</v>
      </c>
      <c r="X24" s="220">
        <f>'1'!M25*1000</f>
        <v>203613211267.84497</v>
      </c>
      <c r="Y24" s="220">
        <f>'11'!F24*1000</f>
        <v>2231933254192.1504</v>
      </c>
      <c r="Z24" s="220">
        <f>'21'!E24*1000</f>
        <v>546303602984.71844</v>
      </c>
      <c r="AA24" s="220">
        <f>'15'!K24*1000</f>
        <v>511873466005.37262</v>
      </c>
      <c r="AB24" s="220">
        <f>'15'!L24*1000</f>
        <v>499763350688.84882</v>
      </c>
      <c r="AC24" s="48">
        <f>'25'!L24*1000</f>
        <v>519012912275.9209</v>
      </c>
      <c r="AD24" s="67">
        <f>'1'!L25*1000</f>
        <v>2272451641910.813</v>
      </c>
      <c r="AE24" s="220">
        <f>'27'!G25*1000</f>
        <v>469562910994.38251</v>
      </c>
    </row>
    <row r="25" spans="1:31" ht="18" customHeight="1">
      <c r="A25" s="34"/>
      <c r="B25" s="34" t="s">
        <v>27</v>
      </c>
      <c r="C25" s="34"/>
      <c r="D25" s="659"/>
      <c r="E25" s="802">
        <f>P25/O25*100</f>
        <v>21.33531085302943</v>
      </c>
      <c r="F25" s="697">
        <f>Q25/P25*100</f>
        <v>82.826822717586907</v>
      </c>
      <c r="G25" s="697">
        <f>R25/P25*100</f>
        <v>22.788761541659326</v>
      </c>
      <c r="H25" s="697">
        <f>R25/Q25*100</f>
        <v>27.513745902534193</v>
      </c>
      <c r="I25" s="697">
        <f>AE25/(T25+U25+V25)*100</f>
        <v>942.88051902693337</v>
      </c>
      <c r="J25" s="697">
        <f>S25/X25*100</f>
        <v>174.65919607419335</v>
      </c>
      <c r="K25" s="697">
        <f>S25/W25*100</f>
        <v>214.62326738293734</v>
      </c>
      <c r="L25" s="697">
        <f>S25/AD25*100</f>
        <v>103.50240532275281</v>
      </c>
      <c r="M25" s="697">
        <f>R25/Z25*100</f>
        <v>5.0542551891761249</v>
      </c>
      <c r="N25" s="697">
        <f>(S25-AC25+AA25-AB25)/S25*100</f>
        <v>5.2025695831302805</v>
      </c>
      <c r="O25" s="220">
        <f>'1'!G26*1000</f>
        <v>26389227693.674671</v>
      </c>
      <c r="P25" s="220">
        <f>'1'!H26*1000</f>
        <v>5630223760.1592197</v>
      </c>
      <c r="Q25" s="220">
        <f>'1'!J26*1000</f>
        <v>4663335452.4305325</v>
      </c>
      <c r="R25" s="220">
        <f>'17'!Z25*1000</f>
        <v>1283058266.96453</v>
      </c>
      <c r="S25" s="220">
        <f>'21'!F25*1000</f>
        <v>25374956055.720703</v>
      </c>
      <c r="T25" s="220">
        <f>'9'!H25*1000</f>
        <v>962615034.25653589</v>
      </c>
      <c r="U25" s="220">
        <f>'9'!I25*1000</f>
        <v>0</v>
      </c>
      <c r="V25" s="220">
        <f>'9'!J25*1000</f>
        <v>1207285385.1804805</v>
      </c>
      <c r="W25" s="220">
        <f>'9'!F25*1000</f>
        <v>11823021970.141726</v>
      </c>
      <c r="X25" s="220">
        <f>'1'!M26*1000</f>
        <v>14528267979.054304</v>
      </c>
      <c r="Y25" s="220">
        <f>'11'!F25*1000</f>
        <v>15088657688.500013</v>
      </c>
      <c r="Z25" s="220">
        <f>'21'!E25*1000</f>
        <v>25385704103.588734</v>
      </c>
      <c r="AA25" s="220">
        <f>'15'!K25*1000</f>
        <v>1189071325.5959578</v>
      </c>
      <c r="AB25" s="220">
        <f>'15'!L25*1000</f>
        <v>1307402893.6626556</v>
      </c>
      <c r="AC25" s="48">
        <f>'25'!L25*1000</f>
        <v>23936474742.166405</v>
      </c>
      <c r="AD25" s="67">
        <f>'1'!L26*1000</f>
        <v>24516295999.685871</v>
      </c>
      <c r="AE25" s="220">
        <f>'27'!G26*1000</f>
        <v>20459568337.155346</v>
      </c>
    </row>
    <row r="26" spans="1:31" ht="18" customHeight="1">
      <c r="A26" s="1238" t="s">
        <v>28</v>
      </c>
      <c r="B26" s="1238"/>
      <c r="C26" s="1238"/>
      <c r="D26" s="32"/>
      <c r="E26" s="802"/>
      <c r="F26" s="697"/>
      <c r="G26" s="697"/>
      <c r="H26" s="697"/>
      <c r="I26" s="697"/>
      <c r="J26" s="697"/>
      <c r="K26" s="697"/>
      <c r="L26" s="697"/>
      <c r="M26" s="697"/>
      <c r="N26" s="697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67"/>
      <c r="AE26" s="220"/>
    </row>
    <row r="27" spans="1:31" ht="18" customHeight="1">
      <c r="A27" s="34"/>
      <c r="B27" s="34" t="s">
        <v>83</v>
      </c>
      <c r="C27" s="34"/>
      <c r="D27" s="659"/>
      <c r="E27" s="802">
        <f t="shared" ref="E27:F31" si="11">P27/O27*100</f>
        <v>21.099148930777726</v>
      </c>
      <c r="F27" s="697">
        <f t="shared" si="11"/>
        <v>93.223746643094088</v>
      </c>
      <c r="G27" s="697">
        <f>R27/P27*100</f>
        <v>22.031178735176198</v>
      </c>
      <c r="H27" s="697">
        <f>R27/Q27*100</f>
        <v>23.632582392898545</v>
      </c>
      <c r="I27" s="697">
        <f>AE27/(T27+U27+V27)*100</f>
        <v>25.622186492470139</v>
      </c>
      <c r="J27" s="697">
        <f>S27/X27*100</f>
        <v>312.89140778364521</v>
      </c>
      <c r="K27" s="697">
        <f>S27/W27*100</f>
        <v>19.192167923908361</v>
      </c>
      <c r="L27" s="697">
        <f>S27/AD27*100</f>
        <v>18.754203185635181</v>
      </c>
      <c r="M27" s="697">
        <f>R27/Z27*100</f>
        <v>4.7298779746621804</v>
      </c>
      <c r="N27" s="697">
        <f>(S27-AC27+AA27-AB27)/S27*100</f>
        <v>3.5657709007554952</v>
      </c>
      <c r="O27" s="220">
        <f>'1'!G28*1000</f>
        <v>370400746499.24921</v>
      </c>
      <c r="P27" s="220">
        <f>'1'!H28*1000</f>
        <v>78151405144.589066</v>
      </c>
      <c r="Q27" s="220">
        <f>'1'!J28*1000</f>
        <v>72855667930.009705</v>
      </c>
      <c r="R27" s="220">
        <f>'17'!Z27*1000</f>
        <v>17217675751.456104</v>
      </c>
      <c r="S27" s="220">
        <f>'21'!F27*1000</f>
        <v>351887678627.95117</v>
      </c>
      <c r="T27" s="220">
        <f>'9'!H27*1000</f>
        <v>39422370653.879517</v>
      </c>
      <c r="U27" s="220">
        <f>'9'!I27*1000</f>
        <v>33382561941.828228</v>
      </c>
      <c r="V27" s="220">
        <f>'9'!J27*1000</f>
        <v>1178281817547.0044</v>
      </c>
      <c r="W27" s="220">
        <f>'9'!F27*1000</f>
        <v>1833496247131.0618</v>
      </c>
      <c r="X27" s="220">
        <f>'1'!M28*1000</f>
        <v>112463196455.45227</v>
      </c>
      <c r="Y27" s="220">
        <f>'11'!F27*1000</f>
        <v>1870909638081.5664</v>
      </c>
      <c r="Z27" s="220">
        <f>'21'!E27*1000</f>
        <v>364019449205.46991</v>
      </c>
      <c r="AA27" s="220">
        <f>'15'!K27*1000</f>
        <v>421010969456.0426</v>
      </c>
      <c r="AB27" s="220">
        <f>'15'!L27*1000</f>
        <v>412310441077.41315</v>
      </c>
      <c r="AC27" s="48">
        <f>'25'!L27*1000</f>
        <v>348040698558.72113</v>
      </c>
      <c r="AD27" s="67">
        <f>'1'!L28*1000</f>
        <v>1876313672966.2832</v>
      </c>
      <c r="AE27" s="220">
        <f>'27'!G28*1000</f>
        <v>320555780304.14966</v>
      </c>
    </row>
    <row r="28" spans="1:31" ht="18" customHeight="1">
      <c r="A28" s="34"/>
      <c r="B28" s="34" t="s">
        <v>84</v>
      </c>
      <c r="C28" s="34"/>
      <c r="D28" s="659"/>
      <c r="E28" s="802">
        <f t="shared" si="11"/>
        <v>22.076579625578894</v>
      </c>
      <c r="F28" s="697">
        <f t="shared" si="11"/>
        <v>92.413475421037305</v>
      </c>
      <c r="G28" s="697">
        <f>R28/P28*100</f>
        <v>19.08446062322307</v>
      </c>
      <c r="H28" s="697">
        <f>R28/Q28*100</f>
        <v>20.651166441121223</v>
      </c>
      <c r="I28" s="697">
        <f>AE28/(T28+U28+V28)*100</f>
        <v>118.75040128565486</v>
      </c>
      <c r="J28" s="697">
        <f>S28/X28*100</f>
        <v>293.39867340143473</v>
      </c>
      <c r="K28" s="697">
        <f>S28/W28*100</f>
        <v>67.027490115751689</v>
      </c>
      <c r="L28" s="697">
        <f>S28/AD28*100</f>
        <v>57.772400342281557</v>
      </c>
      <c r="M28" s="697">
        <f>R28/Z28*100</f>
        <v>4.3559199981839187</v>
      </c>
      <c r="N28" s="697">
        <f>(S28-AC28+AA28-AB28)/S28*100</f>
        <v>4.5770156510541398</v>
      </c>
      <c r="O28" s="220">
        <f>'1'!G29*1000</f>
        <v>43618525583.372429</v>
      </c>
      <c r="P28" s="220">
        <f>'1'!H29*1000</f>
        <v>9629478531.9167156</v>
      </c>
      <c r="Q28" s="220">
        <f>'1'!J29*1000</f>
        <v>8898935776.2669182</v>
      </c>
      <c r="R28" s="220">
        <f>'17'!Z28*1000</f>
        <v>1837734038.6453643</v>
      </c>
      <c r="S28" s="220">
        <f>'21'!F28*1000</f>
        <v>41951968436.771683</v>
      </c>
      <c r="T28" s="220">
        <f>'9'!H28*1000</f>
        <v>4187736080.9447408</v>
      </c>
      <c r="U28" s="220">
        <f>'9'!I28*1000</f>
        <v>286311227.62564927</v>
      </c>
      <c r="V28" s="220">
        <f>'9'!J28*1000</f>
        <v>25706999131.005222</v>
      </c>
      <c r="W28" s="220">
        <f>'9'!F28*1000</f>
        <v>62589197901.224754</v>
      </c>
      <c r="X28" s="220">
        <f>'1'!M29*1000</f>
        <v>14298622400.167448</v>
      </c>
      <c r="Y28" s="220">
        <f>'11'!F28*1000</f>
        <v>66871273016.820961</v>
      </c>
      <c r="Z28" s="220">
        <f>'21'!E28*1000</f>
        <v>42189343225.117935</v>
      </c>
      <c r="AA28" s="220">
        <f>'15'!K28*1000</f>
        <v>15959954054.7628</v>
      </c>
      <c r="AB28" s="220">
        <f>'15'!L28*1000</f>
        <v>16155752297.956326</v>
      </c>
      <c r="AC28" s="48">
        <f>'25'!L28*1000</f>
        <v>39836022032.301826</v>
      </c>
      <c r="AD28" s="67">
        <f>'1'!L29*1000</f>
        <v>72615934578.138916</v>
      </c>
      <c r="AE28" s="220">
        <f>'27'!G29*1000</f>
        <v>35840113759.205887</v>
      </c>
    </row>
    <row r="29" spans="1:31" ht="18" customHeight="1">
      <c r="A29" s="34"/>
      <c r="B29" s="34" t="s">
        <v>85</v>
      </c>
      <c r="C29" s="34"/>
      <c r="D29" s="659"/>
      <c r="E29" s="802">
        <f t="shared" si="11"/>
        <v>23.65228616650823</v>
      </c>
      <c r="F29" s="697">
        <f t="shared" si="11"/>
        <v>89.820203535079798</v>
      </c>
      <c r="G29" s="697">
        <f>R29/P29*100</f>
        <v>20.617250052035114</v>
      </c>
      <c r="H29" s="697">
        <f>R29/Q29*100</f>
        <v>22.953911526133343</v>
      </c>
      <c r="I29" s="697">
        <f>AE29/(T29+U29+V29)*100</f>
        <v>159.18232758426839</v>
      </c>
      <c r="J29" s="697">
        <f>S29/X29*100</f>
        <v>180.49760357974986</v>
      </c>
      <c r="K29" s="697">
        <f>S29/W29*100</f>
        <v>75.356755989018794</v>
      </c>
      <c r="L29" s="697">
        <f>S29/AD29*100</f>
        <v>57.841124900514849</v>
      </c>
      <c r="M29" s="697">
        <f>R29/Z29*100</f>
        <v>5.0858188271155811</v>
      </c>
      <c r="N29" s="697">
        <f>(S29-AC29+AA29-AB29)/S29*100</f>
        <v>5.3805480606398888</v>
      </c>
      <c r="O29" s="220">
        <f>'1'!G30*1000</f>
        <v>93750504389.40332</v>
      </c>
      <c r="P29" s="220">
        <f>'1'!H30*1000</f>
        <v>22174137580.726532</v>
      </c>
      <c r="Q29" s="220">
        <f>'1'!J30*1000</f>
        <v>19916855507.157192</v>
      </c>
      <c r="R29" s="220">
        <f>'17'!Z29*1000</f>
        <v>4571697391.9006786</v>
      </c>
      <c r="S29" s="220">
        <f>'21'!F29*1000</f>
        <v>89403778221.91214</v>
      </c>
      <c r="T29" s="220">
        <f>'9'!H29*1000</f>
        <v>6322268481.6561594</v>
      </c>
      <c r="U29" s="220">
        <f>'9'!I29*1000</f>
        <v>606357720.30336905</v>
      </c>
      <c r="V29" s="220">
        <f>'9'!J29*1000</f>
        <v>39728105474.342613</v>
      </c>
      <c r="W29" s="220">
        <f>'9'!F29*1000</f>
        <v>118640693921.24619</v>
      </c>
      <c r="X29" s="220">
        <f>'1'!M30*1000</f>
        <v>49531836683.034172</v>
      </c>
      <c r="Y29" s="220">
        <f>'11'!F29*1000</f>
        <v>130614334860.39961</v>
      </c>
      <c r="Z29" s="220">
        <f>'21'!E29*1000</f>
        <v>89891078453.80159</v>
      </c>
      <c r="AA29" s="220">
        <f>'15'!K29*1000</f>
        <v>27911569869.09708</v>
      </c>
      <c r="AB29" s="220">
        <f>'15'!L29*1000</f>
        <v>26282473486.114513</v>
      </c>
      <c r="AC29" s="48">
        <f>'25'!L29*1000</f>
        <v>86222461349.636826</v>
      </c>
      <c r="AD29" s="67">
        <f>'1'!L30*1000</f>
        <v>154567841437.53116</v>
      </c>
      <c r="AE29" s="220">
        <f>'27'!G30*1000</f>
        <v>74269271457.084381</v>
      </c>
    </row>
    <row r="30" spans="1:31" ht="18" customHeight="1">
      <c r="A30" s="34"/>
      <c r="B30" s="102" t="s">
        <v>346</v>
      </c>
      <c r="C30" s="34"/>
      <c r="D30" s="659"/>
      <c r="E30" s="802">
        <f t="shared" si="11"/>
        <v>26.997898112664277</v>
      </c>
      <c r="F30" s="697">
        <f t="shared" si="11"/>
        <v>87.541813276347099</v>
      </c>
      <c r="G30" s="697">
        <f>R30/P30*100</f>
        <v>20.93327373992993</v>
      </c>
      <c r="H30" s="697">
        <f>R30/Q30*100</f>
        <v>23.912314534597247</v>
      </c>
      <c r="I30" s="697">
        <f>AE30/(T30+U30+V30)*100</f>
        <v>836.91297543751568</v>
      </c>
      <c r="J30" s="697">
        <f>S30/X30*100</f>
        <v>165.29066527410944</v>
      </c>
      <c r="K30" s="697">
        <f>S30/W30*100</f>
        <v>199.13586809931385</v>
      </c>
      <c r="L30" s="697">
        <f>S30/AD30*100</f>
        <v>96.096120260748734</v>
      </c>
      <c r="M30" s="697">
        <f>R30/Z30*100</f>
        <v>5.803031395432412</v>
      </c>
      <c r="N30" s="697">
        <f>(S30-AC30+AA30-AB30)/S30*100</f>
        <v>5.9203577503521903</v>
      </c>
      <c r="O30" s="220">
        <f>'1'!G31*1000</f>
        <v>33772040155.699394</v>
      </c>
      <c r="P30" s="220">
        <f>'1'!H31*1000</f>
        <v>9117740991.8037872</v>
      </c>
      <c r="Q30" s="220">
        <f>'1'!J31*1000</f>
        <v>7981835794.0658293</v>
      </c>
      <c r="R30" s="220">
        <f>'17'!Z30*1000</f>
        <v>1908641680.7120891</v>
      </c>
      <c r="S30" s="220">
        <f>'21'!F30*1000</f>
        <v>32873787763.053242</v>
      </c>
      <c r="T30" s="220">
        <f>'9'!H30*1000</f>
        <v>1693564797.414165</v>
      </c>
      <c r="U30" s="220">
        <f>'9'!I30*1000</f>
        <v>0</v>
      </c>
      <c r="V30" s="220">
        <f>'9'!J30*1000</f>
        <v>1381882076.275677</v>
      </c>
      <c r="W30" s="220">
        <f>'9'!F30*1000</f>
        <v>16508220280.365711</v>
      </c>
      <c r="X30" s="220">
        <f>'1'!M31*1000</f>
        <v>19888472049.245529</v>
      </c>
      <c r="Y30" s="220">
        <f>'11'!F30*1000</f>
        <v>20152772042.863647</v>
      </c>
      <c r="Z30" s="220">
        <f>'21'!E30*1000</f>
        <v>32890424859.916977</v>
      </c>
      <c r="AA30" s="220">
        <f>'15'!K30*1000</f>
        <v>1363671703.0654933</v>
      </c>
      <c r="AB30" s="220">
        <f>'15'!L30*1000</f>
        <v>1722592943.5278738</v>
      </c>
      <c r="AC30" s="48">
        <f>'25'!L30*1000</f>
        <v>30568620680.926609</v>
      </c>
      <c r="AD30" s="67">
        <f>'1'!L31*1000</f>
        <v>34209276788.545662</v>
      </c>
      <c r="AE30" s="220">
        <f>'27'!G31*1000</f>
        <v>25738813938.597713</v>
      </c>
    </row>
    <row r="31" spans="1:31" ht="18" customHeight="1">
      <c r="A31" s="34"/>
      <c r="B31" s="102" t="s">
        <v>345</v>
      </c>
      <c r="C31" s="34"/>
      <c r="D31" s="659"/>
      <c r="E31" s="802">
        <f t="shared" si="11"/>
        <v>26.558101597332112</v>
      </c>
      <c r="F31" s="697">
        <f t="shared" si="11"/>
        <v>92.294210800292902</v>
      </c>
      <c r="G31" s="697">
        <f>R31/P31*100</f>
        <v>30.583940765513024</v>
      </c>
      <c r="H31" s="697">
        <f>R31/Q31*100</f>
        <v>33.137442208256005</v>
      </c>
      <c r="I31" s="697">
        <f>AE31/(T31+U31+V31)*100</f>
        <v>37.840195676480526</v>
      </c>
      <c r="J31" s="697">
        <f>S31/X31*100</f>
        <v>187.85096274959199</v>
      </c>
      <c r="K31" s="697">
        <f>S31/W31*100</f>
        <v>27.364343684941506</v>
      </c>
      <c r="L31" s="697">
        <f>S31/AD31*100</f>
        <v>25.901381102598954</v>
      </c>
      <c r="M31" s="697">
        <f>R31/Z31*100</f>
        <v>9.5281163519765766</v>
      </c>
      <c r="N31" s="697">
        <f>(S31-AC31+AA31-AB31)/S31*100</f>
        <v>12.572218847232683</v>
      </c>
      <c r="O31" s="220">
        <f>'1'!G32*1000</f>
        <v>50088081737.5</v>
      </c>
      <c r="P31" s="220">
        <f>'1'!H32*1000</f>
        <v>13302443636.000002</v>
      </c>
      <c r="Q31" s="220">
        <f>'1'!J32*1000</f>
        <v>12277385370.999989</v>
      </c>
      <c r="R31" s="220">
        <f>'17'!Z31*1000</f>
        <v>4068411481.9999976</v>
      </c>
      <c r="S31" s="220">
        <f>'21'!F31*1000</f>
        <v>41250853505</v>
      </c>
      <c r="T31" s="220">
        <f>'9'!H31*1000</f>
        <v>4548529671.999999</v>
      </c>
      <c r="U31" s="220">
        <f>'9'!I31*1000</f>
        <v>2010121176</v>
      </c>
      <c r="V31" s="220">
        <f>'9'!J31*1000</f>
        <v>82284705460</v>
      </c>
      <c r="W31" s="220">
        <f>'9'!F31*1000</f>
        <v>150746730782.00003</v>
      </c>
      <c r="X31" s="220">
        <f>'1'!M32*1000</f>
        <v>21959351659</v>
      </c>
      <c r="Y31" s="220">
        <f>'11'!F31*1000</f>
        <v>158473893879</v>
      </c>
      <c r="Z31" s="220">
        <f>'21'!E31*1000</f>
        <v>42699011344.000008</v>
      </c>
      <c r="AA31" s="220">
        <f>'15'!K31*1000</f>
        <v>46816372247.999985</v>
      </c>
      <c r="AB31" s="220">
        <f>'15'!L31*1000</f>
        <v>44599493777.500015</v>
      </c>
      <c r="AC31" s="48">
        <f>'25'!L31*1000</f>
        <v>38281584396.500015</v>
      </c>
      <c r="AD31" s="67">
        <f>'1'!L32*1000</f>
        <v>159261212140.00003</v>
      </c>
      <c r="AE31" s="220">
        <f>'27'!G32*1000</f>
        <v>33618499872.500004</v>
      </c>
    </row>
    <row r="32" spans="1:31" ht="18" customHeight="1">
      <c r="A32" s="1238" t="s">
        <v>29</v>
      </c>
      <c r="B32" s="1238"/>
      <c r="C32" s="1238"/>
      <c r="D32" s="32"/>
      <c r="E32" s="802"/>
      <c r="F32" s="697"/>
      <c r="G32" s="697"/>
      <c r="H32" s="697"/>
      <c r="I32" s="697"/>
      <c r="J32" s="697"/>
      <c r="K32" s="697"/>
      <c r="L32" s="697"/>
      <c r="M32" s="697"/>
      <c r="N32" s="697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67"/>
      <c r="AE32" s="220"/>
    </row>
    <row r="33" spans="1:31" ht="18" customHeight="1">
      <c r="A33" s="1059" t="s">
        <v>67</v>
      </c>
      <c r="B33" s="1059"/>
      <c r="C33" s="35"/>
      <c r="D33" s="32"/>
      <c r="E33" s="802">
        <f t="shared" ref="E33:E43" si="12">P33/O33*100</f>
        <v>22.372535395910013</v>
      </c>
      <c r="F33" s="697">
        <f t="shared" ref="F33:F43" si="13">Q33/P33*100</f>
        <v>92.116845177402411</v>
      </c>
      <c r="G33" s="697">
        <f t="shared" ref="G33:G43" si="14">R33/P33*100</f>
        <v>22.245646465466308</v>
      </c>
      <c r="H33" s="697">
        <f t="shared" ref="H33:H43" si="15">R33/Q33*100</f>
        <v>24.149379435025942</v>
      </c>
      <c r="I33" s="697">
        <f t="shared" ref="I33:I43" si="16">AE33/(T33+U33+V33)*100</f>
        <v>34.274242984184269</v>
      </c>
      <c r="J33" s="697">
        <f t="shared" ref="J33:J43" si="17">S33/X33*100</f>
        <v>254.55837948673775</v>
      </c>
      <c r="K33" s="697">
        <f t="shared" ref="K33:K43" si="18">S33/W33*100</f>
        <v>25.388753015076578</v>
      </c>
      <c r="L33" s="697">
        <f t="shared" ref="L33:L43" si="19">S33/AD33*100</f>
        <v>24.123707893231277</v>
      </c>
      <c r="M33" s="697">
        <f t="shared" ref="M33:M43" si="20">R33/Z33*100</f>
        <v>5.1499478488258008</v>
      </c>
      <c r="N33" s="697">
        <f t="shared" ref="N33:N43" si="21">(S33-AC33+AA33-AB33)/S33*100</f>
        <v>4.7057896597056761</v>
      </c>
      <c r="O33" s="220">
        <f>'1'!G34*1000</f>
        <v>586318010975.41101</v>
      </c>
      <c r="P33" s="220">
        <f>'1'!H34*1000</f>
        <v>131174204538.0694</v>
      </c>
      <c r="Q33" s="220">
        <f>'1'!J34*1000</f>
        <v>120833538907.02257</v>
      </c>
      <c r="R33" s="220">
        <f>'17'!Z33*1000</f>
        <v>29180549795.426579</v>
      </c>
      <c r="S33" s="220">
        <f>'21'!F33*1000</f>
        <v>552315165850.13977</v>
      </c>
      <c r="T33" s="220">
        <f>'9'!H33*1000</f>
        <v>55815785364.332603</v>
      </c>
      <c r="U33" s="220">
        <f>'9'!I33*1000</f>
        <v>36237026970.161484</v>
      </c>
      <c r="V33" s="220">
        <f>'9'!J33*1000</f>
        <v>1324700932568.1455</v>
      </c>
      <c r="W33" s="220">
        <f>'9'!F33*1000</f>
        <v>2175432426800.0049</v>
      </c>
      <c r="X33" s="220">
        <f>'1'!M34*1000</f>
        <v>216969941026.4021</v>
      </c>
      <c r="Y33" s="220">
        <f>'11'!F33*1000</f>
        <v>2240059060649.3262</v>
      </c>
      <c r="Z33" s="220">
        <f>'21'!E33*1000</f>
        <v>566618355214.60291</v>
      </c>
      <c r="AA33" s="220">
        <f>'15'!K33*1000</f>
        <v>511473457588.83478</v>
      </c>
      <c r="AB33" s="220">
        <f>'15'!L33*1000</f>
        <v>500042747745.91162</v>
      </c>
      <c r="AC33" s="48">
        <f>'25'!L33*1000</f>
        <v>537755085729.50079</v>
      </c>
      <c r="AD33" s="67">
        <f>'1'!L34*1000</f>
        <v>2289511912076.7935</v>
      </c>
      <c r="AE33" s="220">
        <f>'27'!G34*1000</f>
        <v>485581621015.46094</v>
      </c>
    </row>
    <row r="34" spans="1:31" ht="18" customHeight="1">
      <c r="A34" s="7"/>
      <c r="B34" s="102" t="s">
        <v>30</v>
      </c>
      <c r="C34" s="36"/>
      <c r="D34" s="32"/>
      <c r="E34" s="802">
        <f t="shared" si="12"/>
        <v>23.176802512648877</v>
      </c>
      <c r="F34" s="697">
        <f t="shared" si="13"/>
        <v>92.981189350675976</v>
      </c>
      <c r="G34" s="697">
        <f t="shared" si="14"/>
        <v>22.942018543842526</v>
      </c>
      <c r="H34" s="697">
        <f t="shared" si="15"/>
        <v>24.673827796843227</v>
      </c>
      <c r="I34" s="697">
        <f t="shared" si="16"/>
        <v>26.712577950655408</v>
      </c>
      <c r="J34" s="697">
        <f t="shared" si="17"/>
        <v>241.5552657861486</v>
      </c>
      <c r="K34" s="697">
        <f t="shared" si="18"/>
        <v>20.009743161338577</v>
      </c>
      <c r="L34" s="697">
        <f t="shared" si="19"/>
        <v>19.176587489822097</v>
      </c>
      <c r="M34" s="697">
        <f t="shared" si="20"/>
        <v>5.5774104689610322</v>
      </c>
      <c r="N34" s="697">
        <f t="shared" si="21"/>
        <v>4.6971647311844507</v>
      </c>
      <c r="O34" s="220">
        <f>'1'!G35*1000</f>
        <v>323188770971.37329</v>
      </c>
      <c r="P34" s="220">
        <f>'1'!H35*1000</f>
        <v>74904823191.09227</v>
      </c>
      <c r="Q34" s="220">
        <f>'1'!J35*1000</f>
        <v>69647395484.098557</v>
      </c>
      <c r="R34" s="220">
        <f>'17'!Z34*1000</f>
        <v>17184678426.732845</v>
      </c>
      <c r="S34" s="220">
        <f>'21'!F34*1000</f>
        <v>297199960913.45776</v>
      </c>
      <c r="T34" s="220">
        <f>'9'!H34*1000</f>
        <v>40341352040.702942</v>
      </c>
      <c r="U34" s="220">
        <f>'9'!I34*1000</f>
        <v>32200642830.091248</v>
      </c>
      <c r="V34" s="220">
        <f>'9'!J34*1000</f>
        <v>915227986066.11121</v>
      </c>
      <c r="W34" s="220">
        <f>'9'!F34*1000</f>
        <v>1485276240265.2261</v>
      </c>
      <c r="X34" s="220">
        <f>'1'!M35*1000</f>
        <v>123036009977.34903</v>
      </c>
      <c r="Y34" s="220">
        <f>'11'!F34*1000</f>
        <v>1516865778296.9448</v>
      </c>
      <c r="Z34" s="220">
        <f>'21'!E34*1000</f>
        <v>308112134159.17065</v>
      </c>
      <c r="AA34" s="220">
        <f>'15'!K34*1000</f>
        <v>380769907664.36389</v>
      </c>
      <c r="AB34" s="220">
        <f>'15'!L34*1000</f>
        <v>370197897108.26093</v>
      </c>
      <c r="AC34" s="48">
        <f>'25'!L34*1000</f>
        <v>293811999724.43982</v>
      </c>
      <c r="AD34" s="67">
        <f>'1'!L35*1000</f>
        <v>1549806299328.2593</v>
      </c>
      <c r="AE34" s="220">
        <f>'27'!G35*1000</f>
        <v>263858826130.94495</v>
      </c>
    </row>
    <row r="35" spans="1:31" ht="18" customHeight="1">
      <c r="A35" s="42"/>
      <c r="B35" s="42" t="s">
        <v>898</v>
      </c>
      <c r="C35" s="36"/>
      <c r="D35" s="32"/>
      <c r="E35" s="802">
        <f t="shared" si="12"/>
        <v>24.848614172570237</v>
      </c>
      <c r="F35" s="697">
        <f t="shared" si="13"/>
        <v>93.622448295324176</v>
      </c>
      <c r="G35" s="697">
        <f t="shared" si="14"/>
        <v>24.489897001096622</v>
      </c>
      <c r="H35" s="697">
        <f t="shared" si="15"/>
        <v>26.158146306797374</v>
      </c>
      <c r="I35" s="697">
        <f t="shared" si="16"/>
        <v>52.985473320853352</v>
      </c>
      <c r="J35" s="697">
        <f t="shared" si="17"/>
        <v>187.71680425816049</v>
      </c>
      <c r="K35" s="697">
        <f t="shared" si="18"/>
        <v>32.75677789328121</v>
      </c>
      <c r="L35" s="697">
        <f t="shared" si="19"/>
        <v>5.8039277448530973</v>
      </c>
      <c r="M35" s="697">
        <f t="shared" si="20"/>
        <v>6.2540642123724162</v>
      </c>
      <c r="N35" s="697">
        <f t="shared" si="21"/>
        <v>5.9846392841488312</v>
      </c>
      <c r="O35" s="220">
        <f>'1'!G36*1000</f>
        <v>67024034864.572304</v>
      </c>
      <c r="P35" s="220">
        <f>'1'!H36*1000</f>
        <v>16654543826.38653</v>
      </c>
      <c r="Q35" s="220">
        <f>'1'!J36*1000</f>
        <v>15592391682.680834</v>
      </c>
      <c r="R35" s="220">
        <f>'17'!Z35*1000</f>
        <v>4078680629.0845575</v>
      </c>
      <c r="S35" s="220">
        <f>'21'!F35*1000</f>
        <v>64263847060.866142</v>
      </c>
      <c r="T35" s="220">
        <f>'9'!H35*1000</f>
        <v>7478385487.3718758</v>
      </c>
      <c r="U35" s="220">
        <f>'9'!I35*1000</f>
        <v>3575206905.3750019</v>
      </c>
      <c r="V35" s="220">
        <f>'9'!J35*1000</f>
        <v>92184905126.666595</v>
      </c>
      <c r="W35" s="220">
        <f>'9'!F35*1000</f>
        <v>196184885064.80176</v>
      </c>
      <c r="X35" s="220">
        <f>'1'!M36*1000</f>
        <v>34234466815.494194</v>
      </c>
      <c r="Y35" s="220">
        <f>'11'!F35*1000</f>
        <v>202805960248.50662</v>
      </c>
      <c r="Z35" s="220">
        <f>'21'!E35*1000</f>
        <v>65216481484.403419</v>
      </c>
      <c r="AA35" s="220">
        <f>'15'!K35*1000</f>
        <v>33425282627.993938</v>
      </c>
      <c r="AB35" s="220">
        <f>'15'!L35*1000</f>
        <v>32168421835.229946</v>
      </c>
      <c r="AC35" s="48">
        <f>'25'!L35*1000</f>
        <v>61674748416.920219</v>
      </c>
      <c r="AD35" s="67">
        <f>'1'!L37*1000</f>
        <v>1107247537977.2793</v>
      </c>
      <c r="AE35" s="220">
        <f>'27'!G36*1000</f>
        <v>54701406559.998672</v>
      </c>
    </row>
    <row r="36" spans="1:31" ht="18" customHeight="1">
      <c r="A36" s="42"/>
      <c r="B36" s="42" t="s">
        <v>899</v>
      </c>
      <c r="C36" s="660"/>
      <c r="D36" s="659"/>
      <c r="E36" s="802">
        <f t="shared" si="12"/>
        <v>24.500302071376513</v>
      </c>
      <c r="F36" s="697">
        <f t="shared" si="13"/>
        <v>93.363961336754045</v>
      </c>
      <c r="G36" s="697">
        <f t="shared" si="14"/>
        <v>27.95440999214933</v>
      </c>
      <c r="H36" s="697">
        <f t="shared" si="15"/>
        <v>29.941328101236724</v>
      </c>
      <c r="I36" s="697">
        <f t="shared" si="16"/>
        <v>18.712266251204497</v>
      </c>
      <c r="J36" s="697">
        <f t="shared" si="17"/>
        <v>237.90651903787872</v>
      </c>
      <c r="K36" s="697">
        <f t="shared" si="18"/>
        <v>14.090099922474483</v>
      </c>
      <c r="L36" s="697">
        <f t="shared" si="19"/>
        <v>190.52517800754515</v>
      </c>
      <c r="M36" s="697">
        <f t="shared" si="20"/>
        <v>6.9746383892548893</v>
      </c>
      <c r="N36" s="697">
        <f t="shared" si="21"/>
        <v>4.2636745465118757</v>
      </c>
      <c r="O36" s="220">
        <f>'1'!G37*1000</f>
        <v>164377240528.69907</v>
      </c>
      <c r="P36" s="220">
        <f>'1'!H37*1000</f>
        <v>40272920466.124413</v>
      </c>
      <c r="Q36" s="220">
        <f>'1'!J37*1000</f>
        <v>37600393893.174103</v>
      </c>
      <c r="R36" s="220">
        <f>'17'!Z36*1000</f>
        <v>11258057302.912636</v>
      </c>
      <c r="S36" s="220">
        <f>'21'!F36*1000</f>
        <v>152204902907.35519</v>
      </c>
      <c r="T36" s="220">
        <f>'9'!H36*1000</f>
        <v>22458473892.841393</v>
      </c>
      <c r="U36" s="220">
        <f>'9'!I36*1000</f>
        <v>27331073657.567364</v>
      </c>
      <c r="V36" s="220">
        <f>'9'!J36*1000</f>
        <v>702917137390.0072</v>
      </c>
      <c r="W36" s="220">
        <f>'9'!F36*1000</f>
        <v>1080225858899.5526</v>
      </c>
      <c r="X36" s="220">
        <f>'1'!M37*1000</f>
        <v>63976768489.94693</v>
      </c>
      <c r="Y36" s="220">
        <f>'11'!F36*1000</f>
        <v>1098287863839.3204</v>
      </c>
      <c r="Z36" s="220">
        <f>'21'!E36*1000</f>
        <v>161414207799.74445</v>
      </c>
      <c r="AA36" s="220">
        <f>'15'!K36*1000</f>
        <v>301799055726.18396</v>
      </c>
      <c r="AB36" s="220">
        <f>'15'!L36*1000</f>
        <v>291017433260.16016</v>
      </c>
      <c r="AC36" s="48">
        <f>'25'!L36*1000</f>
        <v>156497003669.57498</v>
      </c>
      <c r="AD36" s="67">
        <f>'1'!L39*1000</f>
        <v>79887028317.762604</v>
      </c>
      <c r="AE36" s="220">
        <f>'27'!G37*1000</f>
        <v>140848478976.66565</v>
      </c>
    </row>
    <row r="37" spans="1:31" ht="18" customHeight="1">
      <c r="A37" s="42"/>
      <c r="B37" s="42" t="s">
        <v>900</v>
      </c>
      <c r="C37" s="660"/>
      <c r="D37" s="659"/>
      <c r="E37" s="802">
        <f>P37/O37*100</f>
        <v>15.884462239189537</v>
      </c>
      <c r="F37" s="697">
        <f>Q37/P37*100</f>
        <v>89.745137363768364</v>
      </c>
      <c r="G37" s="697">
        <f>R37/P37*100</f>
        <v>6.7780064514833498</v>
      </c>
      <c r="H37" s="697">
        <f>R37/Q37*100</f>
        <v>7.5525055179421292</v>
      </c>
      <c r="I37" s="697">
        <f>AE37/(T37+U37+V37)*100</f>
        <v>46.235016044967871</v>
      </c>
      <c r="J37" s="697">
        <f>S37/X37*100</f>
        <v>269.68037435384406</v>
      </c>
      <c r="K37" s="697">
        <f>S37/W37*100</f>
        <v>33.992203863142741</v>
      </c>
      <c r="L37" s="697">
        <f>S37/AD37*100</f>
        <v>13.372401029908623</v>
      </c>
      <c r="M37" s="697">
        <f>R37/Z37*100</f>
        <v>1.1529150178854612</v>
      </c>
      <c r="N37" s="697">
        <f>(S37-AC37+AA37-AB37)/S37*100</f>
        <v>1.3168389557539073</v>
      </c>
      <c r="O37" s="220">
        <f>'1'!G38*1000</f>
        <v>48799259384.691048</v>
      </c>
      <c r="P37" s="220">
        <f>'1'!H38*1000</f>
        <v>7751499929.9654055</v>
      </c>
      <c r="Q37" s="220">
        <f>'1'!J38*1000</f>
        <v>6956594259.8998623</v>
      </c>
      <c r="R37" s="220">
        <f>'17'!Z37*1000</f>
        <v>525397165.33978248</v>
      </c>
      <c r="S37" s="220">
        <f>'21'!F37*1000</f>
        <v>45249748097.183044</v>
      </c>
      <c r="T37" s="220">
        <f>'9'!H37*1000</f>
        <v>3881814866.178246</v>
      </c>
      <c r="U37" s="220">
        <f>'9'!I37*1000</f>
        <v>1239691299.5000005</v>
      </c>
      <c r="V37" s="220">
        <f>'9'!J37*1000</f>
        <v>81075138092.342697</v>
      </c>
      <c r="W37" s="220">
        <f>'9'!F37*1000</f>
        <v>133118018117.81525</v>
      </c>
      <c r="X37" s="220">
        <f>'1'!M38*1000</f>
        <v>16779028954.406391</v>
      </c>
      <c r="Y37" s="220">
        <f>'11'!F37*1000</f>
        <v>137040419198.77386</v>
      </c>
      <c r="Z37" s="220">
        <f>'21'!E37*1000</f>
        <v>45571196245.097328</v>
      </c>
      <c r="AA37" s="220">
        <f>'15'!K37*1000</f>
        <v>29739414890.37748</v>
      </c>
      <c r="AB37" s="220">
        <f>'15'!L37*1000</f>
        <v>30681963993.33889</v>
      </c>
      <c r="AC37" s="48">
        <f>'25'!L37*1000</f>
        <v>43711332683.897415</v>
      </c>
      <c r="AD37" s="67">
        <f>'1'!L40*1000</f>
        <v>338381626425.78369</v>
      </c>
      <c r="AE37" s="220">
        <f>'27'!G38*1000</f>
        <v>39853032302.919861</v>
      </c>
    </row>
    <row r="38" spans="1:31" ht="18" customHeight="1">
      <c r="A38" s="42"/>
      <c r="B38" s="42" t="s">
        <v>31</v>
      </c>
      <c r="C38" s="660"/>
      <c r="D38" s="659"/>
      <c r="E38" s="802">
        <f t="shared" si="12"/>
        <v>23.787575099867084</v>
      </c>
      <c r="F38" s="697">
        <f t="shared" si="13"/>
        <v>92.882325851491871</v>
      </c>
      <c r="G38" s="697">
        <f t="shared" si="14"/>
        <v>12.933322603557448</v>
      </c>
      <c r="H38" s="697">
        <f t="shared" si="15"/>
        <v>13.924417250528737</v>
      </c>
      <c r="I38" s="697">
        <f t="shared" si="16"/>
        <v>62.364802561917301</v>
      </c>
      <c r="J38" s="697">
        <f t="shared" si="17"/>
        <v>440.99657252246215</v>
      </c>
      <c r="K38" s="697">
        <f t="shared" si="18"/>
        <v>46.841774405090511</v>
      </c>
      <c r="L38" s="697">
        <f t="shared" si="19"/>
        <v>10.485635175536151</v>
      </c>
      <c r="M38" s="697">
        <f t="shared" si="20"/>
        <v>3.6829133182156837</v>
      </c>
      <c r="N38" s="697">
        <f t="shared" si="21"/>
        <v>8.5357932034880193</v>
      </c>
      <c r="O38" s="220">
        <f>'1'!G39*1000</f>
        <v>42988236193.410774</v>
      </c>
      <c r="P38" s="220">
        <f>'1'!H39*1000</f>
        <v>10225858968.615831</v>
      </c>
      <c r="Q38" s="220">
        <f>'1'!J39*1000</f>
        <v>9498015648.3437634</v>
      </c>
      <c r="R38" s="220">
        <f>'17'!Z38*1000</f>
        <v>1322543329.3958979</v>
      </c>
      <c r="S38" s="220">
        <f>'21'!F38*1000</f>
        <v>35481462848.053307</v>
      </c>
      <c r="T38" s="220">
        <f>'9'!H38*1000</f>
        <v>6522677794.3114319</v>
      </c>
      <c r="U38" s="220">
        <f>'9'!I38*1000</f>
        <v>54670967.648885161</v>
      </c>
      <c r="V38" s="220">
        <f>'9'!J38*1000</f>
        <v>39050805457.094971</v>
      </c>
      <c r="W38" s="220">
        <f>'9'!F38*1000</f>
        <v>75747478183.058273</v>
      </c>
      <c r="X38" s="220">
        <f>'1'!M39*1000</f>
        <v>8045745717.5012541</v>
      </c>
      <c r="Y38" s="220">
        <f>'11'!F38*1000</f>
        <v>78731535010.341904</v>
      </c>
      <c r="Z38" s="220">
        <f>'21'!E38*1000</f>
        <v>35910248629.925674</v>
      </c>
      <c r="AA38" s="220">
        <f>'15'!K38*1000</f>
        <v>15806154419.808428</v>
      </c>
      <c r="AB38" s="220">
        <f>'15'!L38*1000</f>
        <v>16330078019.531956</v>
      </c>
      <c r="AC38" s="48">
        <f>'25'!L38*1000</f>
        <v>31928914954.04752</v>
      </c>
      <c r="AD38" s="67">
        <f>'1'!L40*1000</f>
        <v>338381626425.78369</v>
      </c>
      <c r="AE38" s="220">
        <f>'27'!G39*1000</f>
        <v>28455908291.36097</v>
      </c>
    </row>
    <row r="39" spans="1:31" ht="18" customHeight="1">
      <c r="A39" s="42"/>
      <c r="B39" s="102" t="s">
        <v>32</v>
      </c>
      <c r="C39" s="660"/>
      <c r="D39" s="659"/>
      <c r="E39" s="802">
        <f t="shared" si="12"/>
        <v>20.588169005096628</v>
      </c>
      <c r="F39" s="697">
        <f t="shared" si="13"/>
        <v>92.008697111593435</v>
      </c>
      <c r="G39" s="697">
        <f t="shared" si="14"/>
        <v>18.361678210478257</v>
      </c>
      <c r="H39" s="697">
        <f t="shared" si="15"/>
        <v>19.956459320588092</v>
      </c>
      <c r="I39" s="697">
        <f t="shared" si="16"/>
        <v>55.420754100672141</v>
      </c>
      <c r="J39" s="697">
        <f t="shared" si="17"/>
        <v>306.3850357188665</v>
      </c>
      <c r="K39" s="697">
        <f t="shared" si="18"/>
        <v>37.925749794002741</v>
      </c>
      <c r="L39" s="697">
        <f t="shared" si="19"/>
        <v>31.144957700447641</v>
      </c>
      <c r="M39" s="697">
        <f t="shared" si="20"/>
        <v>3.9493266594262297</v>
      </c>
      <c r="N39" s="697">
        <f t="shared" si="21"/>
        <v>4.0748514248636853</v>
      </c>
      <c r="O39" s="220">
        <f>'1'!G40*1000</f>
        <v>127332529786.92244</v>
      </c>
      <c r="P39" s="220">
        <f>'1'!H40*1000</f>
        <v>26215436430.996597</v>
      </c>
      <c r="Q39" s="220">
        <f>'1'!J40*1000</f>
        <v>24120481502.277981</v>
      </c>
      <c r="R39" s="220">
        <f>'17'!Z39*1000</f>
        <v>4813594078.9320803</v>
      </c>
      <c r="S39" s="220">
        <f>'21'!F39*1000</f>
        <v>120692480191.34366</v>
      </c>
      <c r="T39" s="220">
        <f>'9'!H39*1000</f>
        <v>4848063529.159339</v>
      </c>
      <c r="U39" s="220">
        <f>'9'!I39*1000</f>
        <v>2563543292.112514</v>
      </c>
      <c r="V39" s="220">
        <f>'9'!J39*1000</f>
        <v>190150504883.70575</v>
      </c>
      <c r="W39" s="220">
        <f>'9'!F39*1000</f>
        <v>318233603414.29285</v>
      </c>
      <c r="X39" s="220">
        <f>'1'!M40*1000</f>
        <v>39392420033.884727</v>
      </c>
      <c r="Y39" s="220">
        <f>'11'!F39*1000</f>
        <v>332785797673.27692</v>
      </c>
      <c r="Z39" s="220">
        <f>'21'!E39*1000</f>
        <v>121883918298.90855</v>
      </c>
      <c r="AA39" s="220">
        <f>'15'!K39*1000</f>
        <v>51018800801.860085</v>
      </c>
      <c r="AB39" s="220">
        <f>'15'!L39*1000</f>
        <v>47362407745.953911</v>
      </c>
      <c r="AC39" s="48">
        <f>'25'!L39*1000</f>
        <v>119430833998.46954</v>
      </c>
      <c r="AD39" s="67">
        <f>'1'!L43*1000</f>
        <v>387518523390.41376</v>
      </c>
      <c r="AE39" s="220">
        <f>'27'!G40*1000</f>
        <v>109490412124.11086</v>
      </c>
    </row>
    <row r="40" spans="1:31" ht="18" customHeight="1">
      <c r="A40" s="42"/>
      <c r="B40" s="42" t="s">
        <v>901</v>
      </c>
      <c r="C40" s="660"/>
      <c r="D40" s="659"/>
      <c r="E40" s="802">
        <f t="shared" si="12"/>
        <v>21.375775342883465</v>
      </c>
      <c r="F40" s="697">
        <f t="shared" si="13"/>
        <v>93.432454382612377</v>
      </c>
      <c r="G40" s="697">
        <f t="shared" si="14"/>
        <v>17.780455598639495</v>
      </c>
      <c r="H40" s="697">
        <f t="shared" si="15"/>
        <v>19.030277772461478</v>
      </c>
      <c r="I40" s="697">
        <f t="shared" si="16"/>
        <v>44.482782733747328</v>
      </c>
      <c r="J40" s="697">
        <f t="shared" si="17"/>
        <v>292.8317577440439</v>
      </c>
      <c r="K40" s="697">
        <f t="shared" si="18"/>
        <v>30.877066693147228</v>
      </c>
      <c r="L40" s="697">
        <f t="shared" si="19"/>
        <v>31.406596921217485</v>
      </c>
      <c r="M40" s="697">
        <f t="shared" si="20"/>
        <v>3.9824576645571463</v>
      </c>
      <c r="N40" s="697">
        <f t="shared" si="21"/>
        <v>3.6962314929821978</v>
      </c>
      <c r="O40" s="220">
        <f>'1'!G41*1000</f>
        <v>85914273047.25383</v>
      </c>
      <c r="P40" s="220">
        <f>'1'!H41*1000</f>
        <v>18364841994.052456</v>
      </c>
      <c r="Q40" s="220">
        <f>'1'!J41*1000</f>
        <v>17158722618.531902</v>
      </c>
      <c r="R40" s="220">
        <f>'17'!Z40*1000</f>
        <v>3265352576.5127969</v>
      </c>
      <c r="S40" s="220">
        <f>'21'!F40*1000</f>
        <v>80978237720.504074</v>
      </c>
      <c r="T40" s="220">
        <f>'9'!H40*1000</f>
        <v>3073142776.5031815</v>
      </c>
      <c r="U40" s="220">
        <f>'9'!I40*1000</f>
        <v>2320669604.9246311</v>
      </c>
      <c r="V40" s="220">
        <f>'9'!J40*1000</f>
        <v>164753226219.90521</v>
      </c>
      <c r="W40" s="220">
        <f>'9'!F40*1000</f>
        <v>262260138002.2804</v>
      </c>
      <c r="X40" s="220">
        <f>'1'!M41*1000</f>
        <v>27653502592.872765</v>
      </c>
      <c r="Y40" s="220">
        <f>'11'!F40*1000</f>
        <v>271409820109.53604</v>
      </c>
      <c r="Z40" s="220">
        <f>'21'!E40*1000</f>
        <v>81993403359.277328</v>
      </c>
      <c r="AA40" s="220">
        <f>'15'!K40*1000</f>
        <v>35210799050.181259</v>
      </c>
      <c r="AB40" s="220">
        <f>'15'!L40*1000</f>
        <v>31046275520.618916</v>
      </c>
      <c r="AC40" s="48">
        <f>'25'!L40*1000</f>
        <v>82149618124.979156</v>
      </c>
      <c r="AD40" s="67">
        <f>'1'!L45*1000</f>
        <v>257838306785.14957</v>
      </c>
      <c r="AE40" s="220">
        <f>'27'!G41*1000</f>
        <v>75686137508.936172</v>
      </c>
    </row>
    <row r="41" spans="1:31" ht="18" customHeight="1">
      <c r="A41" s="42"/>
      <c r="B41" s="42" t="s">
        <v>902</v>
      </c>
      <c r="C41" s="660"/>
      <c r="D41" s="659"/>
      <c r="E41" s="802">
        <f t="shared" si="12"/>
        <v>18.954429893774858</v>
      </c>
      <c r="F41" s="697">
        <f t="shared" si="13"/>
        <v>88.678111443187532</v>
      </c>
      <c r="G41" s="697">
        <f t="shared" si="14"/>
        <v>19.721328300101778</v>
      </c>
      <c r="H41" s="697">
        <f t="shared" si="15"/>
        <v>22.239229026360618</v>
      </c>
      <c r="I41" s="697">
        <f t="shared" si="16"/>
        <v>123.30543306368493</v>
      </c>
      <c r="J41" s="697">
        <f t="shared" si="17"/>
        <v>338.31264825230687</v>
      </c>
      <c r="K41" s="697">
        <f t="shared" si="18"/>
        <v>70.951909406553696</v>
      </c>
      <c r="L41" s="697">
        <f t="shared" si="19"/>
        <v>66.389309550790117</v>
      </c>
      <c r="M41" s="697">
        <f t="shared" si="20"/>
        <v>3.8812271658120694</v>
      </c>
      <c r="N41" s="697">
        <f t="shared" si="21"/>
        <v>4.8468660206889735</v>
      </c>
      <c r="O41" s="220">
        <f>'1'!G42*1000</f>
        <v>41418256739.66861</v>
      </c>
      <c r="P41" s="220">
        <f>'1'!H42*1000</f>
        <v>7850594436.9441662</v>
      </c>
      <c r="Q41" s="220">
        <f>'1'!J42*1000</f>
        <v>6961758883.7460289</v>
      </c>
      <c r="R41" s="220">
        <f>'17'!Z41*1000</f>
        <v>1548241502.4192858</v>
      </c>
      <c r="S41" s="220">
        <f>'21'!F41*1000</f>
        <v>39714242470.8396</v>
      </c>
      <c r="T41" s="220">
        <f>'9'!H41*1000</f>
        <v>1774920752.6561561</v>
      </c>
      <c r="U41" s="220">
        <f>'9'!I41*1000</f>
        <v>242873687.18788263</v>
      </c>
      <c r="V41" s="220">
        <f>'9'!J41*1000</f>
        <v>25397278663.800507</v>
      </c>
      <c r="W41" s="220">
        <f>'9'!F41*1000</f>
        <v>55973465412.012253</v>
      </c>
      <c r="X41" s="220">
        <f>'1'!M42*1000</f>
        <v>11738917441.011992</v>
      </c>
      <c r="Y41" s="220">
        <f>'11'!F41*1000</f>
        <v>61375977563.740623</v>
      </c>
      <c r="Z41" s="220">
        <f>'21'!E41*1000</f>
        <v>39890514939.631142</v>
      </c>
      <c r="AA41" s="220">
        <f>'15'!K41*1000</f>
        <v>15808001751.678835</v>
      </c>
      <c r="AB41" s="220">
        <f>'15'!L41*1000</f>
        <v>16316132225.334991</v>
      </c>
      <c r="AC41" s="48">
        <f>'25'!L41*1000</f>
        <v>37281215873.490288</v>
      </c>
      <c r="AD41" s="67">
        <f>'1'!L46*1000</f>
        <v>59820237233.310631</v>
      </c>
      <c r="AE41" s="220">
        <f>'27'!G42*1000</f>
        <v>33804274615.174717</v>
      </c>
    </row>
    <row r="42" spans="1:31" ht="18" customHeight="1">
      <c r="A42" s="42"/>
      <c r="B42" s="102" t="s">
        <v>33</v>
      </c>
      <c r="C42" s="660"/>
      <c r="D42" s="659"/>
      <c r="E42" s="802">
        <f t="shared" si="12"/>
        <v>21.445136093821407</v>
      </c>
      <c r="F42" s="697">
        <f t="shared" si="13"/>
        <v>89.942249226763579</v>
      </c>
      <c r="G42" s="697">
        <f t="shared" si="14"/>
        <v>23.328399125549236</v>
      </c>
      <c r="H42" s="697">
        <f t="shared" si="15"/>
        <v>25.937086659611285</v>
      </c>
      <c r="I42" s="697">
        <f t="shared" si="16"/>
        <v>47.092892082810053</v>
      </c>
      <c r="J42" s="697">
        <f t="shared" si="17"/>
        <v>245.08091235573315</v>
      </c>
      <c r="K42" s="697">
        <f t="shared" si="18"/>
        <v>35.32054144450143</v>
      </c>
      <c r="L42" s="697">
        <f t="shared" si="19"/>
        <v>920.01726460518364</v>
      </c>
      <c r="M42" s="697">
        <f t="shared" si="20"/>
        <v>4.9646737947145629</v>
      </c>
      <c r="N42" s="697">
        <f t="shared" si="21"/>
        <v>4.9675752517654423</v>
      </c>
      <c r="O42" s="220">
        <f>'1'!G43*1000</f>
        <v>128163782623.75426</v>
      </c>
      <c r="P42" s="220">
        <f>'1'!H43*1000</f>
        <v>27484897606.653534</v>
      </c>
      <c r="Q42" s="220">
        <f>'1'!J43*1000</f>
        <v>24720535105.097099</v>
      </c>
      <c r="R42" s="220">
        <f>'17'!Z42*1000</f>
        <v>6411786612.9286652</v>
      </c>
      <c r="S42" s="220">
        <f>'21'!F42*1000</f>
        <v>127012642436.13425</v>
      </c>
      <c r="T42" s="220">
        <f>'9'!H42*1000</f>
        <v>10232200767.688393</v>
      </c>
      <c r="U42" s="220">
        <f>'9'!I42*1000</f>
        <v>1268264477.241734</v>
      </c>
      <c r="V42" s="220">
        <f>'9'!J42*1000</f>
        <v>214267219989.46603</v>
      </c>
      <c r="W42" s="220">
        <f>'9'!F42*1000</f>
        <v>359599930356.97675</v>
      </c>
      <c r="X42" s="220">
        <f>'1'!M43*1000</f>
        <v>51824779504.564735</v>
      </c>
      <c r="Y42" s="220">
        <f>'11'!F42*1000</f>
        <v>376675057757.8606</v>
      </c>
      <c r="Z42" s="220">
        <f>'21'!E42*1000</f>
        <v>129148195391.09924</v>
      </c>
      <c r="AA42" s="220">
        <f>'15'!K42*1000</f>
        <v>75653640782.939301</v>
      </c>
      <c r="AB42" s="220">
        <f>'15'!L42*1000</f>
        <v>78579320772.786484</v>
      </c>
      <c r="AC42" s="48">
        <f>'25'!L42*1000</f>
        <v>117777513854.01633</v>
      </c>
      <c r="AD42" s="67">
        <f>'1'!L47*1000</f>
        <v>13805462932.333176</v>
      </c>
      <c r="AE42" s="220">
        <f>'27'!G43*1000</f>
        <v>106320532365.29247</v>
      </c>
    </row>
    <row r="43" spans="1:31" ht="18" customHeight="1">
      <c r="A43" s="42"/>
      <c r="B43" s="42" t="s">
        <v>903</v>
      </c>
      <c r="C43" s="35"/>
      <c r="D43" s="32"/>
      <c r="E43" s="802">
        <f t="shared" si="12"/>
        <v>25.792366061081541</v>
      </c>
      <c r="F43" s="697">
        <f t="shared" si="13"/>
        <v>89.784595099333117</v>
      </c>
      <c r="G43" s="697">
        <f t="shared" si="14"/>
        <v>23.938657758772631</v>
      </c>
      <c r="H43" s="697">
        <f t="shared" si="15"/>
        <v>26.662321896410084</v>
      </c>
      <c r="I43" s="697">
        <f t="shared" si="16"/>
        <v>54.977347132113728</v>
      </c>
      <c r="J43" s="697">
        <f t="shared" si="17"/>
        <v>294.76855335785615</v>
      </c>
      <c r="K43" s="697">
        <f t="shared" si="18"/>
        <v>44.206744177568297</v>
      </c>
      <c r="L43" s="697">
        <f t="shared" si="19"/>
        <v>384.67191351953636</v>
      </c>
      <c r="M43" s="697">
        <f t="shared" si="20"/>
        <v>5.8653327704868987</v>
      </c>
      <c r="N43" s="697">
        <f t="shared" si="21"/>
        <v>6.1131242908089058</v>
      </c>
      <c r="O43" s="220">
        <f>'1'!G44*1000</f>
        <v>27612348851.438599</v>
      </c>
      <c r="P43" s="220">
        <f>'1'!H44*1000</f>
        <v>7121878093.8258877</v>
      </c>
      <c r="Q43" s="220">
        <f>'1'!J44*1000</f>
        <v>6394349410.0096769</v>
      </c>
      <c r="R43" s="220">
        <f>'17'!Z43*1000</f>
        <v>1704882022.8779793</v>
      </c>
      <c r="S43" s="220">
        <f>'21'!F43*1000</f>
        <v>28681237247.035969</v>
      </c>
      <c r="T43" s="220">
        <f>'9'!H43*1000</f>
        <v>1779558449.9852366</v>
      </c>
      <c r="U43" s="220">
        <f>'9'!I43*1000</f>
        <v>244206257.77916956</v>
      </c>
      <c r="V43" s="220">
        <f>'9'!J43*1000</f>
        <v>38103261445.212646</v>
      </c>
      <c r="W43" s="220">
        <f>'9'!F43*1000</f>
        <v>64879777465.243881</v>
      </c>
      <c r="X43" s="220">
        <f>'1'!M44*1000</f>
        <v>9730087188.8516064</v>
      </c>
      <c r="Y43" s="220">
        <f>'11'!F43*1000</f>
        <v>68482106170.544502</v>
      </c>
      <c r="Z43" s="220">
        <f>'21'!E43*1000</f>
        <v>29067097973.649189</v>
      </c>
      <c r="AA43" s="220">
        <f>'15'!K43*1000</f>
        <v>10200720057.561462</v>
      </c>
      <c r="AB43" s="220">
        <f>'15'!L43*1000</f>
        <v>12231895278.224184</v>
      </c>
      <c r="AC43" s="48">
        <f>'25'!L43*1000</f>
        <v>24896742345.32016</v>
      </c>
      <c r="AD43" s="67">
        <f>'1'!L48*1000</f>
        <v>7456025833.7081146</v>
      </c>
      <c r="AE43" s="220">
        <f>'27'!G44*1000</f>
        <v>22060774461.916256</v>
      </c>
    </row>
    <row r="44" spans="1:31" ht="18" customHeight="1">
      <c r="A44" s="42"/>
      <c r="B44" s="42" t="s">
        <v>904</v>
      </c>
      <c r="C44" s="35"/>
      <c r="D44" s="32"/>
      <c r="E44" s="802">
        <f t="shared" ref="E44:F47" si="22">P44/O44*100</f>
        <v>20.722375293250323</v>
      </c>
      <c r="F44" s="697">
        <f t="shared" si="22"/>
        <v>90.622331675680229</v>
      </c>
      <c r="G44" s="697">
        <f>R44/P44*100</f>
        <v>22.693555076429341</v>
      </c>
      <c r="H44" s="697">
        <f>R44/Q44*100</f>
        <v>25.041901545465826</v>
      </c>
      <c r="I44" s="697">
        <f>AE44/(T44+U44+V44)*100</f>
        <v>38.203987806810808</v>
      </c>
      <c r="J44" s="697">
        <f>S44/X44*100</f>
        <v>223.73349374083148</v>
      </c>
      <c r="K44" s="697">
        <f>S44/W44*100</f>
        <v>29.337654017580867</v>
      </c>
      <c r="L44" s="803">
        <v>0</v>
      </c>
      <c r="M44" s="697">
        <f>R44/Z44*100</f>
        <v>4.7134955153872209</v>
      </c>
      <c r="N44" s="697">
        <f>(S44-AC44+AA44-AB44)/S44*100</f>
        <v>4.5312253498275767</v>
      </c>
      <c r="O44" s="220">
        <f>'1'!G45*1000</f>
        <v>72406151014.170441</v>
      </c>
      <c r="P44" s="220">
        <f>'1'!H45*1000</f>
        <v>15004274348.553974</v>
      </c>
      <c r="Q44" s="220">
        <f>'1'!J45*1000</f>
        <v>13597223265.675592</v>
      </c>
      <c r="R44" s="220">
        <f>'17'!Z44*1000</f>
        <v>3405003263.1076555</v>
      </c>
      <c r="S44" s="220">
        <f>'21'!F44*1000</f>
        <v>70707822786.015076</v>
      </c>
      <c r="T44" s="220">
        <f>'9'!H44*1000</f>
        <v>3292971107.105792</v>
      </c>
      <c r="U44" s="220">
        <f>'9'!I44*1000</f>
        <v>635111581.37977374</v>
      </c>
      <c r="V44" s="220">
        <f>'9'!J44*1000</f>
        <v>157020366041.03693</v>
      </c>
      <c r="W44" s="220">
        <f>'9'!F44*1000</f>
        <v>241013895465.67953</v>
      </c>
      <c r="X44" s="220">
        <f>'1'!M45*1000</f>
        <v>31603593008.707783</v>
      </c>
      <c r="Y44" s="220">
        <f>'11'!F44*1000</f>
        <v>250398863263.70505</v>
      </c>
      <c r="Z44" s="220">
        <f>'21'!E44*1000</f>
        <v>72239450573.189514</v>
      </c>
      <c r="AA44" s="220">
        <f>'15'!K44*1000</f>
        <v>62015320340.562408</v>
      </c>
      <c r="AB44" s="220">
        <f>'15'!L44*1000</f>
        <v>62067045686.135994</v>
      </c>
      <c r="AC44" s="48">
        <f>'25'!L44*1000</f>
        <v>67452166650.050415</v>
      </c>
      <c r="AD44" s="67">
        <f>'1'!L49*1000</f>
        <v>0</v>
      </c>
      <c r="AE44" s="220">
        <f>'27'!G45*1000</f>
        <v>61488725727.877914</v>
      </c>
    </row>
    <row r="45" spans="1:31" ht="18" customHeight="1">
      <c r="A45" s="42"/>
      <c r="B45" s="42" t="s">
        <v>34</v>
      </c>
      <c r="C45" s="35"/>
      <c r="D45" s="32"/>
      <c r="E45" s="802">
        <f t="shared" si="22"/>
        <v>19.039585462053449</v>
      </c>
      <c r="F45" s="697">
        <f t="shared" si="22"/>
        <v>88.247570736138996</v>
      </c>
      <c r="G45" s="697">
        <f>R45/P45*100</f>
        <v>24.29489156571038</v>
      </c>
      <c r="H45" s="697">
        <f>R45/Q45*100</f>
        <v>27.53038000145332</v>
      </c>
      <c r="I45" s="697">
        <f>AE45/(T45+U45+V45)*100</f>
        <v>92.219496962730631</v>
      </c>
      <c r="J45" s="697">
        <f>S45/X45*100</f>
        <v>263.30493683000196</v>
      </c>
      <c r="K45" s="697">
        <f>S45/W45*100</f>
        <v>51.434569688862453</v>
      </c>
      <c r="L45" s="697">
        <f>S45/AD45*100</f>
        <v>2.2837644103230184</v>
      </c>
      <c r="M45" s="697">
        <f>R45/Z45*100</f>
        <v>4.6760930997564722</v>
      </c>
      <c r="N45" s="697">
        <f>(S45-AC45+AA45-AB45)/S45*100</f>
        <v>4.8950860214118004</v>
      </c>
      <c r="O45" s="220">
        <f>'1'!G46*1000</f>
        <v>28145282758.145306</v>
      </c>
      <c r="P45" s="220">
        <f>'1'!H46*1000</f>
        <v>5358745164.2736692</v>
      </c>
      <c r="Q45" s="220">
        <f>'1'!J46*1000</f>
        <v>4728962429.4118338</v>
      </c>
      <c r="R45" s="220">
        <f>'17'!Z45*1000</f>
        <v>1301901326.9430366</v>
      </c>
      <c r="S45" s="220">
        <f>'21'!F45*1000</f>
        <v>27623582403.083126</v>
      </c>
      <c r="T45" s="220">
        <f>'9'!H45*1000</f>
        <v>5159671210.5973558</v>
      </c>
      <c r="U45" s="220">
        <f>'9'!I45*1000</f>
        <v>388946638.08279085</v>
      </c>
      <c r="V45" s="220">
        <f>'9'!J45*1000</f>
        <v>19143592503.216339</v>
      </c>
      <c r="W45" s="220">
        <f>'9'!F45*1000</f>
        <v>53706257426.053062</v>
      </c>
      <c r="X45" s="220">
        <f>'1'!M46*1000</f>
        <v>10491099307.005318</v>
      </c>
      <c r="Y45" s="220">
        <f>'11'!F45*1000</f>
        <v>57794088323.610909</v>
      </c>
      <c r="Z45" s="220">
        <f>'21'!E45*1000</f>
        <v>27841646844.26062</v>
      </c>
      <c r="AA45" s="220">
        <f>'15'!K45*1000</f>
        <v>3437600384.8155169</v>
      </c>
      <c r="AB45" s="220">
        <f>'15'!L45*1000</f>
        <v>4280379808.4263272</v>
      </c>
      <c r="AC45" s="48">
        <f>'25'!L45*1000</f>
        <v>25428604858.645824</v>
      </c>
      <c r="AD45" s="67">
        <f>'1'!L50*1000</f>
        <v>1209563573117.2468</v>
      </c>
      <c r="AE45" s="220">
        <f>'27'!G46*1000</f>
        <v>22771032175.498238</v>
      </c>
    </row>
    <row r="46" spans="1:31" ht="18" customHeight="1">
      <c r="A46" s="42"/>
      <c r="B46" s="102" t="s">
        <v>35</v>
      </c>
      <c r="C46" s="35"/>
      <c r="D46" s="32"/>
      <c r="E46" s="802">
        <f t="shared" si="22"/>
        <v>33.657430624145817</v>
      </c>
      <c r="F46" s="697">
        <f t="shared" si="22"/>
        <v>91.283909293335824</v>
      </c>
      <c r="G46" s="697">
        <f>R46/P46*100</f>
        <v>29.991299655546889</v>
      </c>
      <c r="H46" s="697">
        <f>R46/Q46*100</f>
        <v>32.854968512765481</v>
      </c>
      <c r="I46" s="697">
        <f>AE46/(T46+U46+V46)*100</f>
        <v>104.56110492952853</v>
      </c>
      <c r="J46" s="697">
        <f>S46/X46*100</f>
        <v>272.75725555802921</v>
      </c>
      <c r="K46" s="697">
        <f>S46/W46*100</f>
        <v>60.133823872284751</v>
      </c>
      <c r="L46" s="697">
        <f>S46/AD46*100</f>
        <v>2.5565716523102426</v>
      </c>
      <c r="M46" s="697">
        <f>R46/Z46*100</f>
        <v>10.308798618512215</v>
      </c>
      <c r="N46" s="697">
        <f>(S46-AC46+AA46-AB46)/S46*100</f>
        <v>10.841045266025544</v>
      </c>
      <c r="O46" s="220">
        <f>'1'!G47*1000</f>
        <v>7632927593.3612938</v>
      </c>
      <c r="P46" s="220">
        <f>'1'!H47*1000</f>
        <v>2569047309.3268604</v>
      </c>
      <c r="Q46" s="220">
        <f>'1'!J47*1000</f>
        <v>2345126815.5488157</v>
      </c>
      <c r="R46" s="220">
        <f>'17'!Z46*1000</f>
        <v>770490676.83298326</v>
      </c>
      <c r="S46" s="220">
        <f>'21'!F46*1000</f>
        <v>7410082309.2033863</v>
      </c>
      <c r="T46" s="220">
        <f>'9'!H46*1000</f>
        <v>394169026.7819193</v>
      </c>
      <c r="U46" s="220">
        <f>'9'!I46*1000</f>
        <v>204576370.71597216</v>
      </c>
      <c r="V46" s="220">
        <f>'9'!J46*1000</f>
        <v>5055221628.8613987</v>
      </c>
      <c r="W46" s="220">
        <f>'9'!F46*1000</f>
        <v>12322652763.511751</v>
      </c>
      <c r="X46" s="220">
        <f>'1'!M47*1000</f>
        <v>2716731510.6038995</v>
      </c>
      <c r="Y46" s="220">
        <f>'11'!F46*1000</f>
        <v>13732426921.247591</v>
      </c>
      <c r="Z46" s="220">
        <f>'21'!E46*1000</f>
        <v>7474107365.4243326</v>
      </c>
      <c r="AA46" s="220">
        <f>'15'!K46*1000</f>
        <v>4031108339.6708136</v>
      </c>
      <c r="AB46" s="220">
        <f>'15'!L46*1000</f>
        <v>3903122118.9100909</v>
      </c>
      <c r="AC46" s="48">
        <f>'25'!L46*1000</f>
        <v>6734738152.5736189</v>
      </c>
      <c r="AD46" s="67">
        <f>'1'!L51*1000</f>
        <v>289844499468.93823</v>
      </c>
      <c r="AE46" s="220">
        <f>'27'!G47*1000</f>
        <v>5911850395.1124811</v>
      </c>
    </row>
    <row r="47" spans="1:31" ht="18" customHeight="1">
      <c r="A47" s="1059" t="s">
        <v>36</v>
      </c>
      <c r="B47" s="1059"/>
      <c r="C47" s="35"/>
      <c r="D47" s="32"/>
      <c r="E47" s="802">
        <f t="shared" si="22"/>
        <v>22.609691411568821</v>
      </c>
      <c r="F47" s="697">
        <f t="shared" si="22"/>
        <v>91.35222656061957</v>
      </c>
      <c r="G47" s="697">
        <f>R47/P47*100</f>
        <v>35.27144664387388</v>
      </c>
      <c r="H47" s="697">
        <f>R47/Q47*100</f>
        <v>38.610385287619039</v>
      </c>
      <c r="I47" s="697">
        <f>AE47/(T47+U47+V47)*100</f>
        <v>143.7363304757541</v>
      </c>
      <c r="J47" s="697">
        <f>S47/X47*100</f>
        <v>431.30481073031876</v>
      </c>
      <c r="K47" s="697">
        <f>S47/W47*100</f>
        <v>77.159269578633356</v>
      </c>
      <c r="L47" s="697">
        <f>S47/AD47*100</f>
        <v>1.1080180145850835</v>
      </c>
      <c r="M47" s="697">
        <f>R47/Z47*100</f>
        <v>8.3536692880939718</v>
      </c>
      <c r="N47" s="697">
        <f>(S47-AC47+AA47-AB47)/S47*100</f>
        <v>8.3055920952105087</v>
      </c>
      <c r="O47" s="220">
        <f>'1'!G48*1000</f>
        <v>5311887389.8132076</v>
      </c>
      <c r="P47" s="220">
        <f>'1'!H48*1000</f>
        <v>1201001346.966804</v>
      </c>
      <c r="Q47" s="220">
        <f>'1'!J48*1000</f>
        <v>1097141471.4772077</v>
      </c>
      <c r="R47" s="220">
        <f>'17'!Z47*1000</f>
        <v>423610549.28760284</v>
      </c>
      <c r="S47" s="220">
        <f>'21'!F47*1000</f>
        <v>5052900704.5483913</v>
      </c>
      <c r="T47" s="220">
        <f>'9'!H47*1000</f>
        <v>358684321.56199962</v>
      </c>
      <c r="U47" s="220">
        <f>'9'!I47*1000</f>
        <v>48325095.595774621</v>
      </c>
      <c r="V47" s="220">
        <f>'9'!J47*1000</f>
        <v>2682577120.4825144</v>
      </c>
      <c r="W47" s="220">
        <f>'9'!F47*1000</f>
        <v>6548663215.8939209</v>
      </c>
      <c r="X47" s="220">
        <f>'1'!M48*1000</f>
        <v>1171538220.4971068</v>
      </c>
      <c r="Y47" s="220">
        <f>'11'!F47*1000</f>
        <v>6962851231.3209572</v>
      </c>
      <c r="Z47" s="220">
        <f>'21'!E47*1000</f>
        <v>5070951873.7035923</v>
      </c>
      <c r="AA47" s="220">
        <f>'15'!K47*1000</f>
        <v>1589079742.1338673</v>
      </c>
      <c r="AB47" s="220">
        <f>'15'!L47*1000</f>
        <v>1028005836.5997499</v>
      </c>
      <c r="AC47" s="48">
        <f>'25'!L47*1000</f>
        <v>5194301288.5867014</v>
      </c>
      <c r="AD47" s="67">
        <f>'1'!L52*1000</f>
        <v>456030555283.03278</v>
      </c>
      <c r="AE47" s="220">
        <f>'27'!G48*1000</f>
        <v>4440858316.077054</v>
      </c>
    </row>
    <row r="48" spans="1:31" ht="18" customHeight="1">
      <c r="A48" s="1045" t="s">
        <v>166</v>
      </c>
      <c r="B48" s="1045"/>
      <c r="C48" s="1045"/>
      <c r="D48" s="659"/>
      <c r="E48" s="697"/>
      <c r="F48" s="697"/>
      <c r="G48" s="697"/>
      <c r="H48" s="697"/>
      <c r="I48" s="697"/>
      <c r="J48" s="697"/>
      <c r="K48" s="697"/>
      <c r="L48" s="697"/>
      <c r="M48" s="697"/>
      <c r="N48" s="697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67"/>
      <c r="AE48" s="220"/>
    </row>
    <row r="49" spans="1:31" ht="18" customHeight="1">
      <c r="A49" s="1059" t="s">
        <v>37</v>
      </c>
      <c r="B49" s="1059" t="s">
        <v>37</v>
      </c>
      <c r="C49" s="106"/>
      <c r="D49" s="659"/>
      <c r="E49" s="802">
        <f t="shared" ref="E49:F53" si="23">P49/O49*100</f>
        <v>20.424735344285857</v>
      </c>
      <c r="F49" s="697">
        <f t="shared" si="23"/>
        <v>90.43545519794597</v>
      </c>
      <c r="G49" s="697">
        <f>R49/P49*100</f>
        <v>17.99369746940485</v>
      </c>
      <c r="H49" s="697">
        <f>R49/Q49*100</f>
        <v>19.896729031794088</v>
      </c>
      <c r="I49" s="697">
        <f>AE49/(T49+U49+V49)*100</f>
        <v>31.225735130654193</v>
      </c>
      <c r="J49" s="697">
        <f>S49/X49*100</f>
        <v>286.74131557582172</v>
      </c>
      <c r="K49" s="697">
        <f>S49/W49*100</f>
        <v>24.191988641590306</v>
      </c>
      <c r="L49" s="697">
        <f>S49/AD49*100</f>
        <v>23.183250892263906</v>
      </c>
      <c r="M49" s="697">
        <f>R49/Z49*100</f>
        <v>3.822304960632724</v>
      </c>
      <c r="N49" s="697">
        <f>(S49-AC49+AA49-AB49)/S49*100</f>
        <v>4.1652092695266321</v>
      </c>
      <c r="O49" s="220">
        <f>'1'!G50*1000</f>
        <v>298449248326.04236</v>
      </c>
      <c r="P49" s="220">
        <f>'1'!H50*1000</f>
        <v>60957469107.604645</v>
      </c>
      <c r="Q49" s="220">
        <f>'1'!J50*1000</f>
        <v>55127164664.60955</v>
      </c>
      <c r="R49" s="220">
        <f>'17'!Z49*1000</f>
        <v>10968502576.2283</v>
      </c>
      <c r="S49" s="220">
        <f>'21'!F49*1000</f>
        <v>280416157857.20331</v>
      </c>
      <c r="T49" s="220">
        <f>'9'!H49*1000</f>
        <v>19987262753.91024</v>
      </c>
      <c r="U49" s="220">
        <f>'9'!I49*1000</f>
        <v>12282186932.714993</v>
      </c>
      <c r="V49" s="220">
        <f>'9'!J49*1000</f>
        <v>770321257011.99548</v>
      </c>
      <c r="W49" s="220">
        <f>'9'!F49*1000</f>
        <v>1159128180868.5969</v>
      </c>
      <c r="X49" s="220">
        <f>'1'!M50*1000</f>
        <v>97794124050.133316</v>
      </c>
      <c r="Y49" s="220">
        <f>'11'!F49*1000</f>
        <v>1196747198624.6592</v>
      </c>
      <c r="Z49" s="220">
        <f>'21'!E49*1000</f>
        <v>286960425429.07495</v>
      </c>
      <c r="AA49" s="220">
        <f>'15'!K49*1000</f>
        <v>358228791690.49567</v>
      </c>
      <c r="AB49" s="220">
        <f>'15'!L49*1000</f>
        <v>351624386565.55573</v>
      </c>
      <c r="AC49" s="220">
        <f>'25'!L49*1000</f>
        <v>275340643181.82458</v>
      </c>
      <c r="AD49" s="67">
        <f>'1'!L50*1000</f>
        <v>1209563573117.2468</v>
      </c>
      <c r="AE49" s="220">
        <f>'27'!G50*1000</f>
        <v>250614848256.95694</v>
      </c>
    </row>
    <row r="50" spans="1:31" ht="18" customHeight="1">
      <c r="A50" s="102"/>
      <c r="B50" s="102" t="s">
        <v>38</v>
      </c>
      <c r="C50" s="102"/>
      <c r="D50" s="659"/>
      <c r="E50" s="802">
        <f t="shared" si="23"/>
        <v>20.819113532027483</v>
      </c>
      <c r="F50" s="697">
        <f t="shared" si="23"/>
        <v>87.982342199209711</v>
      </c>
      <c r="G50" s="697">
        <f>R50/P50*100</f>
        <v>15.867488466217678</v>
      </c>
      <c r="H50" s="697">
        <f>R50/Q50*100</f>
        <v>18.034855710354353</v>
      </c>
      <c r="I50" s="697">
        <f>AE50/(T50+U50+V50)*100</f>
        <v>58.523854947176901</v>
      </c>
      <c r="J50" s="697">
        <f>S50/X50*100</f>
        <v>250.91503372900596</v>
      </c>
      <c r="K50" s="697">
        <f>S50/W50*100</f>
        <v>41.081580803064348</v>
      </c>
      <c r="L50" s="697">
        <f>S50/AD50*100</f>
        <v>37.497274144471284</v>
      </c>
      <c r="M50" s="697">
        <f>R50/Z50*100</f>
        <v>3.5624587756180626</v>
      </c>
      <c r="N50" s="697">
        <f>(S50-AC50+AA50-AB50)/S50*100</f>
        <v>5.2610669187030474</v>
      </c>
      <c r="O50" s="220">
        <f>'1'!G51*1000</f>
        <v>118794664678.87628</v>
      </c>
      <c r="P50" s="220">
        <f>'1'!H51*1000</f>
        <v>24731996109.486607</v>
      </c>
      <c r="Q50" s="220">
        <f>'1'!J51*1000</f>
        <v>21759789449.743736</v>
      </c>
      <c r="R50" s="220">
        <f>'17'!Z50*1000</f>
        <v>3924346630.1381922</v>
      </c>
      <c r="S50" s="220">
        <f>'21'!F50*1000</f>
        <v>108683786558.53838</v>
      </c>
      <c r="T50" s="220">
        <f>'9'!H50*1000</f>
        <v>9172073307.3780994</v>
      </c>
      <c r="U50" s="220">
        <f>'9'!I50*1000</f>
        <v>512808137.01029515</v>
      </c>
      <c r="V50" s="220">
        <f>'9'!J50*1000</f>
        <v>148869452170.06476</v>
      </c>
      <c r="W50" s="220">
        <f>'9'!F50*1000</f>
        <v>264555999146.04907</v>
      </c>
      <c r="X50" s="220">
        <f>'1'!M51*1000</f>
        <v>43314975967.490013</v>
      </c>
      <c r="Y50" s="220">
        <f>'11'!F50*1000</f>
        <v>281953862193.1676</v>
      </c>
      <c r="Z50" s="220">
        <f>'21'!E50*1000</f>
        <v>110158373115.69576</v>
      </c>
      <c r="AA50" s="220">
        <f>'15'!K50*1000</f>
        <v>60515981747.563293</v>
      </c>
      <c r="AB50" s="220">
        <f>'15'!L50*1000</f>
        <v>59289740951.95459</v>
      </c>
      <c r="AC50" s="220">
        <f>'25'!L50*1000</f>
        <v>104192100613.52199</v>
      </c>
      <c r="AD50" s="67">
        <f>'1'!L51*1000</f>
        <v>289844499468.93823</v>
      </c>
      <c r="AE50" s="220">
        <f>'27'!G51*1000</f>
        <v>92792108216.985519</v>
      </c>
    </row>
    <row r="51" spans="1:31" ht="18" customHeight="1">
      <c r="A51" s="102"/>
      <c r="B51" s="1249" t="s">
        <v>39</v>
      </c>
      <c r="C51" s="1249"/>
      <c r="D51" s="659"/>
      <c r="E51" s="802">
        <f t="shared" si="23"/>
        <v>18.153821707196851</v>
      </c>
      <c r="F51" s="697">
        <f t="shared" si="23"/>
        <v>90.40762180558103</v>
      </c>
      <c r="G51" s="697">
        <f>R51/P51*100</f>
        <v>6.4346209714031914</v>
      </c>
      <c r="H51" s="697">
        <f>R51/Q51*100</f>
        <v>7.1173434749126105</v>
      </c>
      <c r="I51" s="697">
        <f>AE51/(T51+U51+V51)*100</f>
        <v>24.280989092282756</v>
      </c>
      <c r="J51" s="697">
        <f>S51/X51*100</f>
        <v>297.75236746723539</v>
      </c>
      <c r="K51" s="697">
        <f>S51/W51*100</f>
        <v>18.726095159305508</v>
      </c>
      <c r="L51" s="697">
        <f>S51/AD51*100</f>
        <v>18.196336271254197</v>
      </c>
      <c r="M51" s="697">
        <f>R51/Z51*100</f>
        <v>1.2002112907968072</v>
      </c>
      <c r="N51" s="697">
        <f>(S51-AC51+AA51-AB51)/S51*100</f>
        <v>1.4060445020792744</v>
      </c>
      <c r="O51" s="220">
        <f>'1'!G52*1000</f>
        <v>87849905216.09726</v>
      </c>
      <c r="P51" s="220">
        <f>'1'!H52*1000</f>
        <v>15948115162.871723</v>
      </c>
      <c r="Q51" s="220">
        <f>'1'!J52*1000</f>
        <v>14418311641.567591</v>
      </c>
      <c r="R51" s="220">
        <f>'17'!Z51*1000</f>
        <v>1026200762.8136762</v>
      </c>
      <c r="S51" s="220">
        <f>'21'!F51*1000</f>
        <v>82980853338.968414</v>
      </c>
      <c r="T51" s="220">
        <f>'9'!H51*1000</f>
        <v>4576818670.283164</v>
      </c>
      <c r="U51" s="220">
        <f>'9'!I51*1000</f>
        <v>7564790956.8681574</v>
      </c>
      <c r="V51" s="220">
        <f>'9'!J51*1000</f>
        <v>311052456977.71466</v>
      </c>
      <c r="W51" s="220">
        <f>'9'!F51*1000</f>
        <v>443129507956.88422</v>
      </c>
      <c r="X51" s="220">
        <f>'1'!M52*1000</f>
        <v>27869082635.623245</v>
      </c>
      <c r="Y51" s="220">
        <f>'11'!F51*1000</f>
        <v>452425178655.09229</v>
      </c>
      <c r="Z51" s="220">
        <f>'21'!E51*1000</f>
        <v>85501675470.190979</v>
      </c>
      <c r="AA51" s="220">
        <f>'15'!K51*1000</f>
        <v>176462938673.4155</v>
      </c>
      <c r="AB51" s="220">
        <f>'15'!L51*1000</f>
        <v>173046048846.25644</v>
      </c>
      <c r="AC51" s="220">
        <f>'25'!L51*1000</f>
        <v>85230995439.97644</v>
      </c>
      <c r="AD51" s="518">
        <f>'1'!L52*1000</f>
        <v>456030555283.03278</v>
      </c>
      <c r="AE51" s="220">
        <f>'27'!G52*1000</f>
        <v>78474716059.232574</v>
      </c>
    </row>
    <row r="52" spans="1:31" ht="18" customHeight="1">
      <c r="A52" s="102"/>
      <c r="B52" s="1249" t="s">
        <v>40</v>
      </c>
      <c r="C52" s="1249"/>
      <c r="D52" s="659"/>
      <c r="E52" s="802">
        <f t="shared" si="23"/>
        <v>22.087499440969676</v>
      </c>
      <c r="F52" s="697">
        <f t="shared" si="23"/>
        <v>93.449372089103449</v>
      </c>
      <c r="G52" s="697">
        <f>R52/P52*100</f>
        <v>29.67820182576229</v>
      </c>
      <c r="H52" s="697">
        <f>R52/Q52*100</f>
        <v>31.758588808348858</v>
      </c>
      <c r="I52" s="697">
        <f>AE52/(T52+U52+V52)*100</f>
        <v>24.731159943166062</v>
      </c>
      <c r="J52" s="697">
        <f>S52/X52*100</f>
        <v>333.52611678614335</v>
      </c>
      <c r="K52" s="697">
        <f>S52/W52*100</f>
        <v>19.659532232383757</v>
      </c>
      <c r="L52" s="697">
        <f>S52/AD52*100</f>
        <v>19.140331158638112</v>
      </c>
      <c r="M52" s="697">
        <f>R52/Z52*100</f>
        <v>6.5913804426157752</v>
      </c>
      <c r="N52" s="697">
        <f>(S52-AC52+AA52-AB52)/S52*100</f>
        <v>5.4030009218767328</v>
      </c>
      <c r="O52" s="220">
        <f>'1'!G53*1000</f>
        <v>91804678431.068558</v>
      </c>
      <c r="P52" s="220">
        <f>'1'!H53*1000</f>
        <v>20277357835.246277</v>
      </c>
      <c r="Q52" s="220">
        <f>'1'!J53*1000</f>
        <v>18949063573.298267</v>
      </c>
      <c r="R52" s="220">
        <f>'17'!Z52*1000</f>
        <v>6017955183.2764139</v>
      </c>
      <c r="S52" s="220">
        <f>'21'!F52*1000</f>
        <v>88751517959.696426</v>
      </c>
      <c r="T52" s="220">
        <f>'9'!H52*1000</f>
        <v>6238370776.2489786</v>
      </c>
      <c r="U52" s="220">
        <f>'9'!I52*1000</f>
        <v>4204587838.8365412</v>
      </c>
      <c r="V52" s="220">
        <f>'9'!J52*1000</f>
        <v>310399347864.21576</v>
      </c>
      <c r="W52" s="220">
        <f>'9'!F52*1000</f>
        <v>451442673765.66736</v>
      </c>
      <c r="X52" s="220">
        <f>'1'!M53*1000</f>
        <v>26610065447.019794</v>
      </c>
      <c r="Y52" s="220">
        <f>'11'!F52*1000</f>
        <v>462368157776.39923</v>
      </c>
      <c r="Z52" s="220">
        <f>'21'!E52*1000</f>
        <v>91300376843.188263</v>
      </c>
      <c r="AA52" s="220">
        <f>'15'!K52*1000</f>
        <v>121249871269.51639</v>
      </c>
      <c r="AB52" s="220">
        <f>'15'!L52*1000</f>
        <v>119288596767.34471</v>
      </c>
      <c r="AC52" s="220">
        <f>'25'!L52*1000</f>
        <v>85917547128.326111</v>
      </c>
      <c r="AD52" s="518">
        <f>'1'!L53*1000</f>
        <v>463688518365.27649</v>
      </c>
      <c r="AE52" s="220">
        <f>'27'!G53*1000</f>
        <v>79348023980.739044</v>
      </c>
    </row>
    <row r="53" spans="1:31" ht="18" customHeight="1" thickBot="1">
      <c r="A53" s="1060" t="s">
        <v>41</v>
      </c>
      <c r="B53" s="1060"/>
      <c r="C53" s="104"/>
      <c r="D53" s="661"/>
      <c r="E53" s="804">
        <f t="shared" si="23"/>
        <v>24.359635183251996</v>
      </c>
      <c r="F53" s="700">
        <f t="shared" si="23"/>
        <v>93.53911049026739</v>
      </c>
      <c r="G53" s="700">
        <f>R53/P53*100</f>
        <v>26.093878928931495</v>
      </c>
      <c r="H53" s="700">
        <f>R53/Q53*100</f>
        <v>27.896223079485587</v>
      </c>
      <c r="I53" s="700">
        <f>AE53/(T53+U53+V53)*100</f>
        <v>38.786004543080125</v>
      </c>
      <c r="J53" s="700">
        <f>S53/X53*100</f>
        <v>230.12712514094838</v>
      </c>
      <c r="K53" s="700">
        <f>S53/W53*100</f>
        <v>27.076415994980547</v>
      </c>
      <c r="L53" s="700">
        <f>S53/AD53*100</f>
        <v>25.469081940841843</v>
      </c>
      <c r="M53" s="700">
        <f>R53/Z53*100</f>
        <v>6.5450535470403883</v>
      </c>
      <c r="N53" s="700">
        <f>(S53-AC53+AA53-AB53)/S53*100</f>
        <v>5.3188091586069763</v>
      </c>
      <c r="O53" s="220">
        <f>'1'!G54*1000</f>
        <v>293180650039.18219</v>
      </c>
      <c r="P53" s="220">
        <f>'1'!H54*1000</f>
        <v>71417736777.431534</v>
      </c>
      <c r="Q53" s="220">
        <f>'1'!J54*1000</f>
        <v>66803515713.890007</v>
      </c>
      <c r="R53" s="220">
        <f>'17'!Z53*1000</f>
        <v>18635657768.485966</v>
      </c>
      <c r="S53" s="220">
        <f>'21'!F53*1000</f>
        <v>276951908697.48413</v>
      </c>
      <c r="T53" s="220">
        <f>'9'!H53*1000</f>
        <v>36187206931.984322</v>
      </c>
      <c r="U53" s="220">
        <f>'9'!I53*1000</f>
        <v>24003165133.042255</v>
      </c>
      <c r="V53" s="220">
        <f>'9'!J53*1000</f>
        <v>557062252676.63171</v>
      </c>
      <c r="W53" s="220">
        <f>'9'!F53*1000</f>
        <v>1022852909147.3027</v>
      </c>
      <c r="X53" s="227">
        <f>'1'!M54*1000</f>
        <v>120347355196.76634</v>
      </c>
      <c r="Y53" s="227">
        <f>'11'!F53*1000</f>
        <v>1050274713255.988</v>
      </c>
      <c r="Z53" s="227">
        <f>'21'!E53*1000</f>
        <v>284728881659.23157</v>
      </c>
      <c r="AA53" s="227">
        <f>'15'!K53*1000</f>
        <v>154833745640.47211</v>
      </c>
      <c r="AB53" s="227">
        <f>'15'!L53*1000</f>
        <v>149446367016.95563</v>
      </c>
      <c r="AC53" s="227">
        <f>'25'!L53*1000</f>
        <v>267608743836.26199</v>
      </c>
      <c r="AD53" s="519">
        <f>'1'!L54*1000</f>
        <v>1087404364793.2522</v>
      </c>
      <c r="AE53" s="220">
        <f>'27'!G54*1000</f>
        <v>239407631074.5809</v>
      </c>
    </row>
    <row r="54" spans="1:31" s="43" customFormat="1">
      <c r="B54" s="14"/>
      <c r="C54" s="14"/>
      <c r="D54" s="15"/>
      <c r="H54" s="44"/>
    </row>
    <row r="55" spans="1:31" ht="26.1" customHeight="1">
      <c r="AA55" s="43"/>
      <c r="AB55" s="43"/>
      <c r="AD55" s="43"/>
    </row>
    <row r="56" spans="1:31" ht="26.1" customHeight="1">
      <c r="AA56" s="43"/>
      <c r="AB56" s="43"/>
      <c r="AD56" s="43"/>
    </row>
    <row r="57" spans="1:31" ht="26.1" customHeight="1">
      <c r="AA57" s="43"/>
      <c r="AB57" s="43"/>
      <c r="AD57" s="43"/>
    </row>
    <row r="58" spans="1:31" ht="26.1" customHeight="1">
      <c r="AA58" s="43"/>
      <c r="AB58" s="43"/>
      <c r="AD58" s="43"/>
    </row>
    <row r="59" spans="1:31" ht="26.1" customHeight="1">
      <c r="AA59" s="43"/>
      <c r="AB59" s="43"/>
      <c r="AD59" s="43"/>
    </row>
    <row r="60" spans="1:31" ht="26.1" customHeight="1">
      <c r="AA60" s="43"/>
      <c r="AB60" s="43"/>
      <c r="AD60" s="43"/>
    </row>
    <row r="61" spans="1:31" ht="26.1" customHeight="1">
      <c r="AA61" s="43"/>
      <c r="AB61" s="43"/>
      <c r="AD61" s="43"/>
    </row>
    <row r="62" spans="1:31" ht="26.1" customHeight="1">
      <c r="S62" s="50"/>
      <c r="T62" s="50"/>
      <c r="AA62" s="43"/>
      <c r="AB62" s="43"/>
      <c r="AD62" s="43"/>
    </row>
    <row r="63" spans="1:31" ht="26.1" customHeight="1">
      <c r="S63" s="50"/>
      <c r="T63" s="50"/>
      <c r="AA63" s="43"/>
      <c r="AB63" s="43"/>
      <c r="AD63" s="43"/>
    </row>
    <row r="64" spans="1:31" ht="26.1" customHeight="1">
      <c r="S64" s="50"/>
      <c r="T64" s="50"/>
      <c r="AA64" s="43"/>
      <c r="AB64" s="43"/>
      <c r="AD64" s="43"/>
    </row>
    <row r="65" spans="19:30" ht="26.1" customHeight="1">
      <c r="S65" s="50"/>
      <c r="T65" s="50"/>
      <c r="AA65" s="43"/>
      <c r="AB65" s="43"/>
      <c r="AD65" s="43"/>
    </row>
    <row r="66" spans="19:30" ht="26.1" customHeight="1">
      <c r="S66" s="50"/>
      <c r="T66" s="218"/>
      <c r="AA66" s="43"/>
      <c r="AB66" s="43"/>
      <c r="AD66" s="43"/>
    </row>
    <row r="67" spans="19:30" ht="26.1" customHeight="1">
      <c r="T67" s="218"/>
      <c r="AA67" s="43"/>
      <c r="AB67" s="43"/>
      <c r="AD67" s="43"/>
    </row>
    <row r="68" spans="19:30" ht="26.1" customHeight="1">
      <c r="AA68" s="43"/>
      <c r="AB68" s="43"/>
      <c r="AD68" s="43"/>
    </row>
    <row r="69" spans="19:30" ht="26.1" customHeight="1">
      <c r="AA69" s="43"/>
      <c r="AB69" s="43"/>
      <c r="AD69" s="43"/>
    </row>
    <row r="70" spans="19:30" ht="26.1" customHeight="1">
      <c r="AA70" s="43"/>
      <c r="AB70" s="43"/>
      <c r="AD70" s="43"/>
    </row>
    <row r="71" spans="19:30" ht="26.1" customHeight="1">
      <c r="AA71" s="43"/>
      <c r="AB71" s="43"/>
      <c r="AD71" s="43"/>
    </row>
    <row r="72" spans="19:30" ht="26.1" customHeight="1">
      <c r="AA72" s="43"/>
      <c r="AB72" s="43"/>
      <c r="AD72" s="43"/>
    </row>
    <row r="73" spans="19:30" ht="26.1" customHeight="1">
      <c r="AA73" s="43"/>
      <c r="AB73" s="43"/>
      <c r="AD73" s="43"/>
    </row>
    <row r="74" spans="19:30" ht="26.1" customHeight="1">
      <c r="AD74" s="43"/>
    </row>
    <row r="75" spans="19:30">
      <c r="AD75" s="43"/>
    </row>
    <row r="76" spans="19:30">
      <c r="AD76" s="43"/>
    </row>
    <row r="77" spans="19:30">
      <c r="AD77" s="43"/>
    </row>
    <row r="78" spans="19:30">
      <c r="AD78" s="43"/>
    </row>
    <row r="79" spans="19:30">
      <c r="AD79" s="43"/>
    </row>
    <row r="80" spans="19:30">
      <c r="AD80" s="43"/>
    </row>
    <row r="81" spans="30:30">
      <c r="AD81" s="43"/>
    </row>
    <row r="82" spans="30:30">
      <c r="AD82" s="43"/>
    </row>
    <row r="83" spans="30:30">
      <c r="AD83" s="43"/>
    </row>
    <row r="84" spans="30:30">
      <c r="AD84" s="43"/>
    </row>
    <row r="85" spans="30:30">
      <c r="AD85" s="43"/>
    </row>
    <row r="86" spans="30:30">
      <c r="AD86" s="43"/>
    </row>
    <row r="87" spans="30:30">
      <c r="AD87" s="43"/>
    </row>
    <row r="88" spans="30:30">
      <c r="AD88" s="43"/>
    </row>
    <row r="89" spans="30:30">
      <c r="AD89" s="43"/>
    </row>
    <row r="90" spans="30:30">
      <c r="AD90" s="43"/>
    </row>
    <row r="91" spans="30:30">
      <c r="AD91" s="43"/>
    </row>
    <row r="92" spans="30:30">
      <c r="AD92" s="43"/>
    </row>
    <row r="93" spans="30:30">
      <c r="AD93" s="43"/>
    </row>
    <row r="94" spans="30:30">
      <c r="AD94" s="43"/>
    </row>
    <row r="95" spans="30:30">
      <c r="AD95" s="43"/>
    </row>
    <row r="96" spans="30:30">
      <c r="AD96" s="43"/>
    </row>
    <row r="97" spans="30:30">
      <c r="AD97" s="43"/>
    </row>
    <row r="98" spans="30:30">
      <c r="AD98" s="43"/>
    </row>
    <row r="99" spans="30:30">
      <c r="AD99" s="43"/>
    </row>
    <row r="100" spans="30:30">
      <c r="AD100" s="43"/>
    </row>
    <row r="101" spans="30:30">
      <c r="AD101" s="43"/>
    </row>
    <row r="102" spans="30:30">
      <c r="AD102" s="43"/>
    </row>
    <row r="103" spans="30:30">
      <c r="AD103" s="43"/>
    </row>
    <row r="104" spans="30:30">
      <c r="AD104" s="43"/>
    </row>
    <row r="105" spans="30:30">
      <c r="AD105" s="43"/>
    </row>
    <row r="106" spans="30:30">
      <c r="AD106" s="43"/>
    </row>
    <row r="107" spans="30:30">
      <c r="AD107" s="43"/>
    </row>
    <row r="108" spans="30:30">
      <c r="AD108" s="43"/>
    </row>
    <row r="109" spans="30:30">
      <c r="AD109" s="43"/>
    </row>
    <row r="110" spans="30:30">
      <c r="AD110" s="43"/>
    </row>
    <row r="111" spans="30:30">
      <c r="AD111" s="43"/>
    </row>
    <row r="112" spans="30:30">
      <c r="AD112" s="43"/>
    </row>
    <row r="113" spans="30:30">
      <c r="AD113" s="43"/>
    </row>
    <row r="114" spans="30:30">
      <c r="AD114" s="43"/>
    </row>
    <row r="115" spans="30:30">
      <c r="AD115" s="43"/>
    </row>
    <row r="116" spans="30:30">
      <c r="AD116" s="43"/>
    </row>
    <row r="117" spans="30:30">
      <c r="AD117" s="43"/>
    </row>
    <row r="118" spans="30:30">
      <c r="AD118" s="43"/>
    </row>
    <row r="119" spans="30:30">
      <c r="AD119" s="43"/>
    </row>
    <row r="120" spans="30:30">
      <c r="AD120" s="43"/>
    </row>
    <row r="121" spans="30:30">
      <c r="AD121" s="43"/>
    </row>
    <row r="122" spans="30:30">
      <c r="AD122" s="43"/>
    </row>
    <row r="123" spans="30:30">
      <c r="AD123" s="43"/>
    </row>
    <row r="124" spans="30:30">
      <c r="AD124" s="43"/>
    </row>
    <row r="125" spans="30:30">
      <c r="AD125" s="43"/>
    </row>
    <row r="126" spans="30:30">
      <c r="AD126" s="43"/>
    </row>
    <row r="127" spans="30:30">
      <c r="AD127" s="43"/>
    </row>
    <row r="128" spans="30:30">
      <c r="AD128" s="43"/>
    </row>
    <row r="129" spans="30:30">
      <c r="AD129" s="43"/>
    </row>
    <row r="130" spans="30:30">
      <c r="AD130" s="43"/>
    </row>
    <row r="131" spans="30:30">
      <c r="AD131" s="43"/>
    </row>
    <row r="132" spans="30:30">
      <c r="AD132" s="43"/>
    </row>
    <row r="133" spans="30:30">
      <c r="AD133" s="43"/>
    </row>
    <row r="134" spans="30:30">
      <c r="AD134" s="43"/>
    </row>
    <row r="135" spans="30:30">
      <c r="AD135" s="43"/>
    </row>
    <row r="136" spans="30:30">
      <c r="AD136" s="43"/>
    </row>
    <row r="137" spans="30:30">
      <c r="AD137" s="43"/>
    </row>
    <row r="138" spans="30:30">
      <c r="AD138" s="43"/>
    </row>
    <row r="139" spans="30:30">
      <c r="AD139" s="43"/>
    </row>
    <row r="140" spans="30:30">
      <c r="AD140" s="43"/>
    </row>
    <row r="141" spans="30:30">
      <c r="AD141" s="43"/>
    </row>
    <row r="142" spans="30:30">
      <c r="AD142" s="43"/>
    </row>
    <row r="143" spans="30:30">
      <c r="AD143" s="43"/>
    </row>
    <row r="144" spans="30:30">
      <c r="AD144" s="43"/>
    </row>
    <row r="145" spans="30:30">
      <c r="AD145" s="43"/>
    </row>
  </sheetData>
  <mergeCells count="39">
    <mergeCell ref="A7:C7"/>
    <mergeCell ref="G3:G4"/>
    <mergeCell ref="AD2:AD4"/>
    <mergeCell ref="E3:E4"/>
    <mergeCell ref="M3:M5"/>
    <mergeCell ref="I3:I5"/>
    <mergeCell ref="L3:L5"/>
    <mergeCell ref="N3:N5"/>
    <mergeCell ref="J3:J5"/>
    <mergeCell ref="K3:K5"/>
    <mergeCell ref="H3:H4"/>
    <mergeCell ref="A3:C5"/>
    <mergeCell ref="F3:F4"/>
    <mergeCell ref="A6:C6"/>
    <mergeCell ref="A19:C19"/>
    <mergeCell ref="A47:B47"/>
    <mergeCell ref="A21:C21"/>
    <mergeCell ref="A18:C18"/>
    <mergeCell ref="A20:C20"/>
    <mergeCell ref="A22:C22"/>
    <mergeCell ref="A49:B49"/>
    <mergeCell ref="A53:B53"/>
    <mergeCell ref="A23:C23"/>
    <mergeCell ref="A26:C26"/>
    <mergeCell ref="A33:B33"/>
    <mergeCell ref="A48:C48"/>
    <mergeCell ref="A32:C32"/>
    <mergeCell ref="B51:C51"/>
    <mergeCell ref="B52:C52"/>
    <mergeCell ref="A8:C8"/>
    <mergeCell ref="A10:C10"/>
    <mergeCell ref="A13:C13"/>
    <mergeCell ref="A17:C17"/>
    <mergeCell ref="A15:C15"/>
    <mergeCell ref="A11:C11"/>
    <mergeCell ref="A9:C9"/>
    <mergeCell ref="A16:C16"/>
    <mergeCell ref="A12:C12"/>
    <mergeCell ref="A14:C14"/>
  </mergeCells>
  <phoneticPr fontId="4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9" max="31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AE140"/>
  <sheetViews>
    <sheetView view="pageBreakPreview" zoomScaleNormal="75" zoomScaleSheetLayoutView="75" workbookViewId="0">
      <selection activeCell="A33" sqref="A33:C33"/>
    </sheetView>
  </sheetViews>
  <sheetFormatPr defaultRowHeight="15.75"/>
  <cols>
    <col min="1" max="1" width="2.28515625" style="37" customWidth="1"/>
    <col min="2" max="2" width="15.7109375" style="37" customWidth="1"/>
    <col min="3" max="3" width="2.28515625" style="37" customWidth="1"/>
    <col min="4" max="4" width="1.7109375" style="38" customWidth="1"/>
    <col min="5" max="9" width="14.28515625" style="48" customWidth="1"/>
    <col min="10" max="13" width="18.28515625" style="48" customWidth="1"/>
    <col min="14" max="14" width="18.28515625" style="49" customWidth="1"/>
    <col min="15" max="15" width="17.28515625" style="49" customWidth="1"/>
    <col min="16" max="16" width="18.42578125" style="48" customWidth="1"/>
    <col min="17" max="17" width="17.140625" style="48" customWidth="1"/>
    <col min="18" max="18" width="17.5703125" style="48" customWidth="1"/>
    <col min="19" max="19" width="20.140625" style="48" customWidth="1"/>
    <col min="20" max="22" width="19" style="48" customWidth="1"/>
    <col min="23" max="23" width="16.7109375" style="48" customWidth="1"/>
    <col min="24" max="24" width="30.140625" style="48" customWidth="1"/>
    <col min="25" max="25" width="19.5703125" style="48" customWidth="1"/>
    <col min="26" max="26" width="20.85546875" style="48" customWidth="1"/>
    <col min="27" max="27" width="15.7109375" style="48" customWidth="1"/>
    <col min="28" max="28" width="22.7109375" style="48" customWidth="1"/>
    <col min="29" max="29" width="18.42578125" style="48" customWidth="1"/>
    <col min="30" max="30" width="20.7109375" style="48" customWidth="1"/>
    <col min="31" max="31" width="18.42578125" style="48" customWidth="1"/>
    <col min="32" max="32" width="21.5703125" style="48" customWidth="1"/>
    <col min="33" max="16384" width="9.140625" style="48"/>
  </cols>
  <sheetData>
    <row r="1" spans="1:31" s="24" customFormat="1" ht="30" customHeight="1" thickBot="1">
      <c r="A1" s="648"/>
      <c r="B1" s="648"/>
      <c r="C1" s="648"/>
      <c r="D1" s="648"/>
      <c r="E1" s="648"/>
      <c r="F1" s="648"/>
      <c r="G1" s="648"/>
      <c r="H1" s="648"/>
      <c r="I1" s="108" t="s">
        <v>621</v>
      </c>
      <c r="J1" s="107" t="s">
        <v>401</v>
      </c>
      <c r="K1" s="648"/>
      <c r="L1" s="648"/>
      <c r="M1" s="648"/>
      <c r="N1" s="648"/>
      <c r="O1" s="49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31" ht="12.95" customHeight="1" thickBot="1">
      <c r="A2" s="48"/>
      <c r="B2" s="26"/>
      <c r="C2" s="26"/>
      <c r="D2" s="27"/>
      <c r="E2" s="51"/>
      <c r="F2" s="51"/>
      <c r="G2" s="51"/>
      <c r="H2" s="51"/>
      <c r="I2" s="51"/>
      <c r="J2" s="51"/>
      <c r="K2" s="51"/>
      <c r="L2" s="51"/>
      <c r="M2" s="28"/>
      <c r="N2" s="651" t="s">
        <v>247</v>
      </c>
      <c r="U2" s="675"/>
      <c r="AD2" s="1039" t="s">
        <v>184</v>
      </c>
    </row>
    <row r="3" spans="1:31" ht="15" customHeight="1">
      <c r="A3" s="1242" t="s">
        <v>2</v>
      </c>
      <c r="B3" s="1242"/>
      <c r="C3" s="1242"/>
      <c r="D3" s="29"/>
      <c r="E3" s="1347" t="s">
        <v>82</v>
      </c>
      <c r="F3" s="1347" t="s">
        <v>60</v>
      </c>
      <c r="G3" s="1347" t="s">
        <v>61</v>
      </c>
      <c r="H3" s="1347" t="s">
        <v>61</v>
      </c>
      <c r="I3" s="1252" t="s">
        <v>248</v>
      </c>
      <c r="J3" s="1354" t="s">
        <v>1069</v>
      </c>
      <c r="K3" s="1252" t="s">
        <v>249</v>
      </c>
      <c r="L3" s="1252" t="s">
        <v>1070</v>
      </c>
      <c r="M3" s="1252" t="s">
        <v>250</v>
      </c>
      <c r="N3" s="1352" t="s">
        <v>251</v>
      </c>
      <c r="U3" s="675" t="s">
        <v>81</v>
      </c>
      <c r="AA3" s="790" t="s">
        <v>266</v>
      </c>
      <c r="AB3" s="790" t="s">
        <v>266</v>
      </c>
      <c r="AD3" s="1040"/>
    </row>
    <row r="4" spans="1:31" ht="15" customHeight="1">
      <c r="A4" s="1243"/>
      <c r="B4" s="1243"/>
      <c r="C4" s="1243"/>
      <c r="D4" s="30"/>
      <c r="E4" s="1348"/>
      <c r="F4" s="1348"/>
      <c r="G4" s="1348"/>
      <c r="H4" s="1348"/>
      <c r="I4" s="1253"/>
      <c r="J4" s="1355"/>
      <c r="K4" s="1253"/>
      <c r="L4" s="1253"/>
      <c r="M4" s="1253"/>
      <c r="N4" s="1353"/>
      <c r="O4" s="478" t="s">
        <v>59</v>
      </c>
      <c r="P4" s="478" t="s">
        <v>133</v>
      </c>
      <c r="Q4" s="478" t="s">
        <v>134</v>
      </c>
      <c r="R4" s="478" t="s">
        <v>135</v>
      </c>
      <c r="S4" s="478" t="s">
        <v>136</v>
      </c>
      <c r="T4" s="478" t="s">
        <v>137</v>
      </c>
      <c r="U4" s="478" t="s">
        <v>138</v>
      </c>
      <c r="V4" s="478" t="s">
        <v>103</v>
      </c>
      <c r="W4" s="478" t="s">
        <v>260</v>
      </c>
      <c r="X4" s="478" t="s">
        <v>140</v>
      </c>
      <c r="Y4" s="478" t="s">
        <v>263</v>
      </c>
      <c r="Z4" s="478" t="s">
        <v>141</v>
      </c>
      <c r="AA4" s="790" t="s">
        <v>703</v>
      </c>
      <c r="AB4" s="790" t="s">
        <v>704</v>
      </c>
      <c r="AC4" s="805" t="s">
        <v>705</v>
      </c>
      <c r="AD4" s="1041"/>
      <c r="AE4" s="48" t="s">
        <v>259</v>
      </c>
    </row>
    <row r="5" spans="1:31" ht="39" customHeight="1">
      <c r="A5" s="1244"/>
      <c r="B5" s="1244"/>
      <c r="C5" s="1244"/>
      <c r="D5" s="31"/>
      <c r="E5" s="793" t="s">
        <v>663</v>
      </c>
      <c r="F5" s="109" t="s">
        <v>706</v>
      </c>
      <c r="G5" s="109" t="s">
        <v>706</v>
      </c>
      <c r="H5" s="109" t="s">
        <v>707</v>
      </c>
      <c r="I5" s="1251"/>
      <c r="J5" s="1257"/>
      <c r="K5" s="1251"/>
      <c r="L5" s="1251"/>
      <c r="M5" s="1251"/>
      <c r="N5" s="1255"/>
      <c r="O5" s="49" t="s">
        <v>91</v>
      </c>
      <c r="P5" s="48" t="s">
        <v>92</v>
      </c>
      <c r="Q5" s="48" t="s">
        <v>93</v>
      </c>
      <c r="R5" s="48" t="s">
        <v>94</v>
      </c>
      <c r="S5" s="48" t="s">
        <v>95</v>
      </c>
      <c r="T5" s="48" t="s">
        <v>96</v>
      </c>
      <c r="U5" s="48" t="s">
        <v>97</v>
      </c>
      <c r="V5" s="48" t="s">
        <v>708</v>
      </c>
      <c r="W5" s="48" t="s">
        <v>264</v>
      </c>
      <c r="X5" s="48" t="s">
        <v>99</v>
      </c>
      <c r="Y5" s="48" t="s">
        <v>100</v>
      </c>
      <c r="Z5" s="48" t="s">
        <v>101</v>
      </c>
    </row>
    <row r="6" spans="1:31" s="33" customFormat="1" ht="12.75" hidden="1" customHeight="1">
      <c r="A6" s="1239" t="s">
        <v>214</v>
      </c>
      <c r="B6" s="1239"/>
      <c r="C6" s="1239"/>
      <c r="D6" s="667"/>
      <c r="E6" s="806">
        <v>39.159999999999997</v>
      </c>
      <c r="F6" s="686">
        <v>95.89</v>
      </c>
      <c r="G6" s="686">
        <v>30.98</v>
      </c>
      <c r="H6" s="686">
        <v>32.31</v>
      </c>
      <c r="I6" s="690">
        <f t="shared" ref="I6:I17" si="0">AE6/(T6+U6+V6)*100</f>
        <v>164.3810855635858</v>
      </c>
      <c r="J6" s="686">
        <v>406.21</v>
      </c>
      <c r="K6" s="688">
        <f t="shared" ref="K6:K17" si="1">S6/W6*100</f>
        <v>66.218705974246106</v>
      </c>
      <c r="L6" s="690">
        <f t="shared" ref="L6:L17" si="2">S6/AD6*100</f>
        <v>61.170091896278599</v>
      </c>
      <c r="M6" s="686">
        <v>9.68</v>
      </c>
      <c r="N6" s="686">
        <v>13.53</v>
      </c>
      <c r="O6" s="40">
        <v>603026494</v>
      </c>
      <c r="P6" s="33">
        <v>236139489</v>
      </c>
      <c r="Q6" s="33">
        <v>226443369</v>
      </c>
      <c r="R6" s="33">
        <v>73155098.799999997</v>
      </c>
      <c r="S6" s="33">
        <v>540752397</v>
      </c>
      <c r="T6" s="33">
        <v>37601085</v>
      </c>
      <c r="U6" s="33">
        <v>19002633</v>
      </c>
      <c r="V6" s="33">
        <v>217723483</v>
      </c>
      <c r="W6" s="33">
        <v>816615772</v>
      </c>
      <c r="X6" s="33">
        <v>182557765</v>
      </c>
      <c r="Y6" s="33">
        <v>868143845</v>
      </c>
      <c r="Z6" s="33">
        <v>554575873</v>
      </c>
      <c r="AA6" s="33">
        <v>554575873</v>
      </c>
      <c r="AB6" s="33">
        <v>526282949</v>
      </c>
      <c r="AC6" s="33">
        <v>504890838</v>
      </c>
      <c r="AD6" s="33">
        <v>884014361</v>
      </c>
      <c r="AE6" s="33">
        <v>450942031</v>
      </c>
    </row>
    <row r="7" spans="1:31" s="33" customFormat="1" ht="12.75" hidden="1" customHeight="1">
      <c r="A7" s="1238" t="s">
        <v>215</v>
      </c>
      <c r="B7" s="1238"/>
      <c r="C7" s="1238"/>
      <c r="D7" s="667"/>
      <c r="E7" s="795">
        <v>31.3</v>
      </c>
      <c r="F7" s="688">
        <v>94.02</v>
      </c>
      <c r="G7" s="688">
        <v>-3.11</v>
      </c>
      <c r="H7" s="688">
        <v>-3.31</v>
      </c>
      <c r="I7" s="690">
        <f t="shared" si="0"/>
        <v>83.422109007693663</v>
      </c>
      <c r="J7" s="688">
        <v>256.05</v>
      </c>
      <c r="K7" s="688">
        <f t="shared" si="1"/>
        <v>42.074050953030479</v>
      </c>
      <c r="L7" s="690">
        <f t="shared" si="2"/>
        <v>39.981089959108076</v>
      </c>
      <c r="M7" s="688">
        <v>-0.96</v>
      </c>
      <c r="N7" s="688">
        <v>-1</v>
      </c>
      <c r="O7" s="33">
        <v>494994273.78069001</v>
      </c>
      <c r="P7" s="33">
        <v>154947634.2259225</v>
      </c>
      <c r="Q7" s="33">
        <v>145674634.91233367</v>
      </c>
      <c r="R7" s="33">
        <v>-4822639.8211698933</v>
      </c>
      <c r="S7" s="33">
        <v>484619936.3037436</v>
      </c>
      <c r="T7" s="33">
        <v>61627792.47016219</v>
      </c>
      <c r="U7" s="33">
        <v>25981233.91723733</v>
      </c>
      <c r="V7" s="33">
        <v>414187546.63982821</v>
      </c>
      <c r="W7" s="33">
        <v>1151826185.799772</v>
      </c>
      <c r="X7" s="33">
        <v>189058568.97157201</v>
      </c>
      <c r="Y7" s="33">
        <v>1204890205.5401511</v>
      </c>
      <c r="Z7" s="33">
        <v>501494769.53363603</v>
      </c>
      <c r="AA7" s="33">
        <v>501494769.53363603</v>
      </c>
      <c r="AB7" s="33">
        <v>500259936.87579286</v>
      </c>
      <c r="AC7" s="33">
        <v>468440044.70421875</v>
      </c>
      <c r="AD7" s="33">
        <v>1212122873.0867617</v>
      </c>
      <c r="AE7" s="33">
        <v>418609284.14764512</v>
      </c>
    </row>
    <row r="8" spans="1:31" s="33" customFormat="1" ht="12.75" hidden="1" customHeight="1">
      <c r="A8" s="1238" t="s">
        <v>216</v>
      </c>
      <c r="B8" s="1238"/>
      <c r="C8" s="1238"/>
      <c r="D8" s="667"/>
      <c r="E8" s="795">
        <f t="shared" ref="E8:E17" si="3">P8/O8*100</f>
        <v>25.530615044573246</v>
      </c>
      <c r="F8" s="688">
        <f t="shared" ref="F8:F17" si="4">Q8/P8*100</f>
        <v>94.159782079898761</v>
      </c>
      <c r="G8" s="688">
        <f t="shared" ref="G8:G16" si="5">R8/P8*100</f>
        <v>8.0523164144689918</v>
      </c>
      <c r="H8" s="688">
        <f t="shared" ref="H8:H17" si="6">R8/Q8*100</f>
        <v>8.5517577001572107</v>
      </c>
      <c r="I8" s="690">
        <f t="shared" si="0"/>
        <v>110.83914720013858</v>
      </c>
      <c r="J8" s="688">
        <f t="shared" ref="J8:J17" si="7">S8/X8*100</f>
        <v>168.61271552710116</v>
      </c>
      <c r="K8" s="688">
        <f t="shared" si="1"/>
        <v>52.59843364257604</v>
      </c>
      <c r="L8" s="690">
        <f t="shared" si="2"/>
        <v>52.009150298776284</v>
      </c>
      <c r="M8" s="688">
        <f t="shared" ref="M8:M17" si="8">R8/Z8*100</f>
        <v>1.9768252487342577</v>
      </c>
      <c r="N8" s="688">
        <f>R8/S8*100</f>
        <v>2.0293517644088479</v>
      </c>
      <c r="O8" s="797">
        <v>487002541</v>
      </c>
      <c r="P8" s="797">
        <v>124334744</v>
      </c>
      <c r="Q8" s="797">
        <v>117073324</v>
      </c>
      <c r="R8" s="33">
        <v>10011827</v>
      </c>
      <c r="S8" s="797">
        <v>493350989</v>
      </c>
      <c r="T8" s="797">
        <v>33961983</v>
      </c>
      <c r="U8" s="797">
        <v>12274553</v>
      </c>
      <c r="V8" s="797">
        <v>331576729</v>
      </c>
      <c r="W8" s="797">
        <v>937957568</v>
      </c>
      <c r="X8" s="797">
        <v>292594178</v>
      </c>
      <c r="Y8" s="797">
        <v>1002605338</v>
      </c>
      <c r="Z8" s="797">
        <v>506459891</v>
      </c>
      <c r="AA8" s="33">
        <v>506459891</v>
      </c>
      <c r="AB8" s="33">
        <v>489213132</v>
      </c>
      <c r="AC8" s="33">
        <v>474061931</v>
      </c>
      <c r="AD8" s="33">
        <v>948584982</v>
      </c>
      <c r="AE8" s="33">
        <v>418765000.93499964</v>
      </c>
    </row>
    <row r="9" spans="1:31" s="33" customFormat="1" ht="12.75" hidden="1" customHeight="1">
      <c r="A9" s="1238" t="s">
        <v>217</v>
      </c>
      <c r="B9" s="1238"/>
      <c r="C9" s="1238"/>
      <c r="D9" s="667"/>
      <c r="E9" s="795">
        <f t="shared" si="3"/>
        <v>28.105158709072125</v>
      </c>
      <c r="F9" s="688">
        <f t="shared" si="4"/>
        <v>92.000857751363284</v>
      </c>
      <c r="G9" s="688">
        <f t="shared" si="5"/>
        <v>-5.5500622360532725</v>
      </c>
      <c r="H9" s="688">
        <f t="shared" si="6"/>
        <v>-6.032620099100142</v>
      </c>
      <c r="I9" s="690">
        <f t="shared" si="0"/>
        <v>104.05500194865802</v>
      </c>
      <c r="J9" s="688">
        <f t="shared" si="7"/>
        <v>276.13295058213993</v>
      </c>
      <c r="K9" s="688">
        <f t="shared" si="1"/>
        <v>44.791633994790978</v>
      </c>
      <c r="L9" s="690">
        <f t="shared" si="2"/>
        <v>43.806786794920235</v>
      </c>
      <c r="M9" s="688">
        <f t="shared" si="8"/>
        <v>-1.6099947384883067</v>
      </c>
      <c r="N9" s="688">
        <f>R9/S9*100</f>
        <v>-1.6631566382643639</v>
      </c>
      <c r="O9" s="798">
        <v>414737390.60567915</v>
      </c>
      <c r="P9" s="798">
        <v>116562601.85559051</v>
      </c>
      <c r="Q9" s="798">
        <v>107238593.52444977</v>
      </c>
      <c r="R9" s="33">
        <v>-6469296.9469482601</v>
      </c>
      <c r="S9" s="798">
        <v>388977009.02661127</v>
      </c>
      <c r="T9" s="798">
        <v>52581956.153102256</v>
      </c>
      <c r="U9" s="798">
        <v>10688689.552511062</v>
      </c>
      <c r="V9" s="798">
        <v>276449626.26490414</v>
      </c>
      <c r="W9" s="798">
        <v>868414421.03194356</v>
      </c>
      <c r="X9" s="798">
        <v>140865843.140623</v>
      </c>
      <c r="Y9" s="798">
        <v>918177961.13841772</v>
      </c>
      <c r="Z9" s="798">
        <v>401820999.30479038</v>
      </c>
      <c r="AA9" s="33">
        <v>401820999.30479008</v>
      </c>
      <c r="AB9" s="33">
        <v>419108300.79884535</v>
      </c>
      <c r="AC9" s="33">
        <v>396649042.59909409</v>
      </c>
      <c r="AD9" s="33">
        <v>887937777.42154884</v>
      </c>
      <c r="AE9" s="33">
        <v>353495935.61890829</v>
      </c>
    </row>
    <row r="10" spans="1:31" s="33" customFormat="1" ht="12.75" hidden="1" customHeight="1">
      <c r="A10" s="1238" t="s">
        <v>218</v>
      </c>
      <c r="B10" s="1238"/>
      <c r="C10" s="1238"/>
      <c r="D10" s="667"/>
      <c r="E10" s="795">
        <f t="shared" si="3"/>
        <v>28.400671778339742</v>
      </c>
      <c r="F10" s="688">
        <f t="shared" si="4"/>
        <v>93.312710913259394</v>
      </c>
      <c r="G10" s="688">
        <f t="shared" si="5"/>
        <v>5.7843453557033495</v>
      </c>
      <c r="H10" s="688">
        <f t="shared" si="6"/>
        <v>6.1988825521105033</v>
      </c>
      <c r="I10" s="688">
        <f t="shared" si="0"/>
        <v>90.35374365033455</v>
      </c>
      <c r="J10" s="688">
        <f t="shared" si="7"/>
        <v>263.61825002862162</v>
      </c>
      <c r="K10" s="688">
        <f t="shared" si="1"/>
        <v>40.480586478781184</v>
      </c>
      <c r="L10" s="690">
        <f t="shared" si="2"/>
        <v>38.888402322130915</v>
      </c>
      <c r="M10" s="688">
        <f t="shared" si="8"/>
        <v>1.7798555093398536</v>
      </c>
      <c r="N10" s="688">
        <f>R10/S10*100</f>
        <v>1.8580059663940476</v>
      </c>
      <c r="O10" s="798">
        <v>481177186.6602276</v>
      </c>
      <c r="P10" s="798">
        <v>136657553.45562041</v>
      </c>
      <c r="Q10" s="798">
        <v>127518867.797176</v>
      </c>
      <c r="R10" s="33">
        <v>7904744.8465280021</v>
      </c>
      <c r="S10" s="798">
        <v>425442382.2905829</v>
      </c>
      <c r="T10" s="798">
        <v>141809653.47389013</v>
      </c>
      <c r="U10" s="798">
        <v>20316280.878726214</v>
      </c>
      <c r="V10" s="798">
        <v>296025460.82286692</v>
      </c>
      <c r="W10" s="798">
        <v>1050978800.6989181</v>
      </c>
      <c r="X10" s="798">
        <v>161385785.02982691</v>
      </c>
      <c r="Y10" s="798">
        <v>1106867327.1392467</v>
      </c>
      <c r="Z10" s="798">
        <v>444122840.59282219</v>
      </c>
      <c r="AA10" s="33">
        <v>444122840.59282225</v>
      </c>
      <c r="AB10" s="33">
        <v>476703908.25929618</v>
      </c>
      <c r="AC10" s="33">
        <v>456720129.96827769</v>
      </c>
      <c r="AD10" s="33">
        <v>1094008385.2415526</v>
      </c>
      <c r="AE10" s="33">
        <v>413956937.12728733</v>
      </c>
    </row>
    <row r="11" spans="1:31" s="658" customFormat="1" ht="13.7" hidden="1" customHeight="1">
      <c r="A11" s="1196" t="s">
        <v>219</v>
      </c>
      <c r="B11" s="1196"/>
      <c r="C11" s="1196"/>
      <c r="D11" s="565"/>
      <c r="E11" s="800">
        <f t="shared" si="3"/>
        <v>26.534918118638629</v>
      </c>
      <c r="F11" s="690">
        <f t="shared" si="4"/>
        <v>94.117044625812341</v>
      </c>
      <c r="G11" s="690">
        <f t="shared" si="5"/>
        <v>9.4375250053828754</v>
      </c>
      <c r="H11" s="690">
        <f t="shared" si="6"/>
        <v>10.027434502330898</v>
      </c>
      <c r="I11" s="690">
        <f t="shared" si="0"/>
        <v>101.88296923672277</v>
      </c>
      <c r="J11" s="690">
        <f t="shared" si="7"/>
        <v>318.6597712547233</v>
      </c>
      <c r="K11" s="688">
        <f t="shared" si="1"/>
        <v>42.766845357685355</v>
      </c>
      <c r="L11" s="690">
        <f t="shared" si="2"/>
        <v>41.353074377945966</v>
      </c>
      <c r="M11" s="690">
        <f t="shared" si="8"/>
        <v>2.8263567452065863</v>
      </c>
      <c r="N11" s="690">
        <f>(S11-AC11+AA11-AB11)/S11*100</f>
        <v>3.5545203872662716</v>
      </c>
      <c r="O11" s="798">
        <v>529227099.51266408</v>
      </c>
      <c r="P11" s="798">
        <v>140429977.5173316</v>
      </c>
      <c r="Q11" s="798">
        <v>132168544.60800523</v>
      </c>
      <c r="R11" s="33">
        <v>13253114.24325172</v>
      </c>
      <c r="S11" s="798">
        <v>456747797.40586615</v>
      </c>
      <c r="T11" s="798">
        <v>83545723.626557037</v>
      </c>
      <c r="U11" s="798">
        <v>16213505.051686004</v>
      </c>
      <c r="V11" s="798">
        <v>331835129.9245007</v>
      </c>
      <c r="W11" s="798">
        <v>1067995063.900094</v>
      </c>
      <c r="X11" s="798">
        <v>143334000.27478242</v>
      </c>
      <c r="Y11" s="798">
        <v>1118583919.8709385</v>
      </c>
      <c r="Z11" s="798">
        <v>468911586.1162464</v>
      </c>
      <c r="AA11" s="33">
        <v>381497471.03714108</v>
      </c>
      <c r="AB11" s="33">
        <v>340666948.07070595</v>
      </c>
      <c r="AC11" s="33">
        <v>481343126.79512012</v>
      </c>
      <c r="AD11" s="33">
        <v>1104507474.4175601</v>
      </c>
      <c r="AE11" s="33">
        <v>439721147.60266435</v>
      </c>
    </row>
    <row r="12" spans="1:31" s="33" customFormat="1" ht="13.7" hidden="1" customHeight="1">
      <c r="A12" s="1238" t="s">
        <v>220</v>
      </c>
      <c r="B12" s="1238"/>
      <c r="C12" s="1238"/>
      <c r="D12" s="667"/>
      <c r="E12" s="800">
        <f t="shared" si="3"/>
        <v>25.535948620218541</v>
      </c>
      <c r="F12" s="690">
        <f t="shared" si="4"/>
        <v>95.279749174752197</v>
      </c>
      <c r="G12" s="690">
        <f t="shared" si="5"/>
        <v>10.243903154733383</v>
      </c>
      <c r="H12" s="690">
        <f t="shared" si="6"/>
        <v>10.751396013800459</v>
      </c>
      <c r="I12" s="690">
        <f t="shared" si="0"/>
        <v>104.2652472129089</v>
      </c>
      <c r="J12" s="690">
        <f t="shared" si="7"/>
        <v>325.71772510540245</v>
      </c>
      <c r="K12" s="688">
        <f t="shared" si="1"/>
        <v>45.563275036395808</v>
      </c>
      <c r="L12" s="690">
        <f t="shared" si="2"/>
        <v>43.806165420246131</v>
      </c>
      <c r="M12" s="690">
        <f t="shared" si="8"/>
        <v>2.8856581347316483</v>
      </c>
      <c r="N12" s="688">
        <f>(S12-AC12+AA12-AB12)/S12*100</f>
        <v>3.5181531917315088</v>
      </c>
      <c r="O12" s="798">
        <v>552581020.29235148</v>
      </c>
      <c r="P12" s="798">
        <v>141106805.42693427</v>
      </c>
      <c r="Q12" s="798">
        <v>134446210.27928859</v>
      </c>
      <c r="R12" s="33">
        <v>14454844.492673216</v>
      </c>
      <c r="S12" s="798">
        <v>486513225.79257286</v>
      </c>
      <c r="T12" s="798">
        <v>59000259.028558321</v>
      </c>
      <c r="U12" s="798">
        <v>22343556.438847698</v>
      </c>
      <c r="V12" s="798">
        <v>368720316.52669519</v>
      </c>
      <c r="W12" s="798">
        <v>1067774924.8796263</v>
      </c>
      <c r="X12" s="798">
        <v>149366518.39722168</v>
      </c>
      <c r="Y12" s="798">
        <v>1118819839.4686251</v>
      </c>
      <c r="Z12" s="798">
        <v>500920199.75254083</v>
      </c>
      <c r="AA12" s="33">
        <v>415806488.11875683</v>
      </c>
      <c r="AB12" s="33">
        <v>372508410.50904661</v>
      </c>
      <c r="AC12" s="33">
        <v>512695022.82086575</v>
      </c>
      <c r="AD12" s="33">
        <v>1110604457.444062</v>
      </c>
      <c r="AE12" s="33">
        <v>469260479.84028232</v>
      </c>
    </row>
    <row r="13" spans="1:31" s="33" customFormat="1" ht="13.7" hidden="1" customHeight="1">
      <c r="A13" s="1196" t="s">
        <v>221</v>
      </c>
      <c r="B13" s="1196"/>
      <c r="C13" s="1196"/>
      <c r="D13" s="667"/>
      <c r="E13" s="800">
        <f t="shared" si="3"/>
        <v>28.724027477117509</v>
      </c>
      <c r="F13" s="690">
        <f t="shared" si="4"/>
        <v>94.820353211120675</v>
      </c>
      <c r="G13" s="690">
        <f t="shared" si="5"/>
        <v>27.768426481962955</v>
      </c>
      <c r="H13" s="690">
        <f t="shared" si="6"/>
        <v>29.285301669500875</v>
      </c>
      <c r="I13" s="690">
        <f t="shared" si="0"/>
        <v>45.715916085282274</v>
      </c>
      <c r="J13" s="690">
        <f t="shared" si="7"/>
        <v>329.50454879048209</v>
      </c>
      <c r="K13" s="688">
        <f t="shared" si="1"/>
        <v>30.801739860290482</v>
      </c>
      <c r="L13" s="690">
        <f t="shared" si="2"/>
        <v>29.984456145394923</v>
      </c>
      <c r="M13" s="690">
        <f t="shared" si="8"/>
        <v>8.6009394694161099</v>
      </c>
      <c r="N13" s="688">
        <v>0</v>
      </c>
      <c r="O13" s="798">
        <f>'2'!G14*1000</f>
        <v>601944046609.06848</v>
      </c>
      <c r="P13" s="798">
        <f>'2'!H14*1000</f>
        <v>172902573344.86185</v>
      </c>
      <c r="Q13" s="798">
        <f>'2'!J14*1000</f>
        <v>163946830756.715</v>
      </c>
      <c r="R13" s="33">
        <f>'18'!Z13*1000</f>
        <v>48012323964.690033</v>
      </c>
      <c r="S13" s="798">
        <f>'22'!F13*1000</f>
        <v>543964047447.67297</v>
      </c>
      <c r="T13" s="798">
        <f>'10'!H13*1000</f>
        <v>100844952897.43456</v>
      </c>
      <c r="U13" s="798">
        <f>'10'!I13*1000</f>
        <v>25986855635.21735</v>
      </c>
      <c r="V13" s="798">
        <f>'10'!J13*1000</f>
        <v>914634281113.62012</v>
      </c>
      <c r="W13" s="50">
        <f>'10'!F13*1000</f>
        <v>1766017276669.9775</v>
      </c>
      <c r="X13" s="798">
        <f>'2'!M14*1000</f>
        <v>165085444023.28009</v>
      </c>
      <c r="Y13" s="798">
        <f>'12'!F13*1000</f>
        <v>1821408609760.209</v>
      </c>
      <c r="Z13" s="798">
        <f>'22'!E13*1000</f>
        <v>558221856291.58289</v>
      </c>
      <c r="AA13" s="33">
        <v>0</v>
      </c>
      <c r="AB13" s="33">
        <v>0</v>
      </c>
      <c r="AC13" s="33">
        <f>'26'!L13*1000</f>
        <v>521734671308.78442</v>
      </c>
      <c r="AD13" s="149">
        <f>'2'!L14*1000</f>
        <v>1814153456077.3289</v>
      </c>
      <c r="AE13" s="33">
        <f>'28'!G14*1000</f>
        <v>476115763599.36035</v>
      </c>
    </row>
    <row r="14" spans="1:31" s="33" customFormat="1" ht="13.7" hidden="1" customHeight="1">
      <c r="A14" s="1238" t="s">
        <v>222</v>
      </c>
      <c r="B14" s="1238"/>
      <c r="C14" s="1238"/>
      <c r="D14" s="667"/>
      <c r="E14" s="795">
        <f t="shared" si="3"/>
        <v>22.890405191484319</v>
      </c>
      <c r="F14" s="688">
        <f t="shared" si="4"/>
        <v>93.136388997518836</v>
      </c>
      <c r="G14" s="688">
        <f t="shared" si="5"/>
        <v>15.114015685492443</v>
      </c>
      <c r="H14" s="688">
        <f t="shared" si="6"/>
        <v>16.227830870590314</v>
      </c>
      <c r="I14" s="688">
        <f t="shared" si="0"/>
        <v>42.864038452005516</v>
      </c>
      <c r="J14" s="688">
        <f t="shared" si="7"/>
        <v>345.28319467549341</v>
      </c>
      <c r="K14" s="688">
        <f t="shared" si="1"/>
        <v>30.582383483136855</v>
      </c>
      <c r="L14" s="688">
        <f t="shared" si="2"/>
        <v>29.775913443042274</v>
      </c>
      <c r="M14" s="688">
        <f t="shared" si="8"/>
        <v>3.5135374310558061</v>
      </c>
      <c r="N14" s="688">
        <f>(S14-AC14+AA14-AB14)/S14*100</f>
        <v>3.0834285718796837</v>
      </c>
      <c r="O14" s="798">
        <f>'2'!G15*1000</f>
        <v>577199200169.32678</v>
      </c>
      <c r="P14" s="798">
        <f>'2'!H15*1000</f>
        <v>132123235680.76555</v>
      </c>
      <c r="Q14" s="798">
        <f>'2'!J15*1000</f>
        <v>123054810739.74641</v>
      </c>
      <c r="R14" s="33">
        <f>'18'!Z14*1000</f>
        <v>19969126564.971054</v>
      </c>
      <c r="S14" s="798">
        <f>'22'!F14*1000</f>
        <v>553320612477.7157</v>
      </c>
      <c r="T14" s="798">
        <f>'10'!H14*1000</f>
        <v>111412676066.37109</v>
      </c>
      <c r="U14" s="798">
        <f>'10'!I14*1000</f>
        <v>26885846774.99826</v>
      </c>
      <c r="V14" s="798">
        <f>'10'!J14*1000</f>
        <v>1010956523624.6958</v>
      </c>
      <c r="W14" s="50">
        <f>'10'!F14*1000</f>
        <v>1809278903270.6265</v>
      </c>
      <c r="X14" s="798">
        <f>'2'!M15*1000</f>
        <v>160251243330.20074</v>
      </c>
      <c r="Y14" s="798">
        <f>'12'!F14*1000</f>
        <v>1867341228766.0056</v>
      </c>
      <c r="Z14" s="798">
        <f>'22'!E14*1000</f>
        <v>568348194855.30286</v>
      </c>
      <c r="AA14" s="50">
        <f>'16'!K14*1000</f>
        <v>383445661143.01843</v>
      </c>
      <c r="AB14" s="50">
        <f>'16'!L14*1000</f>
        <v>377850606000.65424</v>
      </c>
      <c r="AC14" s="33">
        <f>'26'!L14*1000</f>
        <v>541854421760.84235</v>
      </c>
      <c r="AD14" s="149">
        <f>'2'!L15*1000</f>
        <v>1858282579764.1816</v>
      </c>
      <c r="AE14" s="33">
        <f>'28'!G15*1000</f>
        <v>492617125028.828</v>
      </c>
    </row>
    <row r="15" spans="1:31" s="33" customFormat="1" ht="13.7" hidden="1" customHeight="1">
      <c r="A15" s="1238" t="s">
        <v>223</v>
      </c>
      <c r="B15" s="1238"/>
      <c r="C15" s="1238"/>
      <c r="D15" s="667"/>
      <c r="E15" s="795">
        <f t="shared" si="3"/>
        <v>20.392687783311395</v>
      </c>
      <c r="F15" s="688">
        <f t="shared" si="4"/>
        <v>93.595389725011685</v>
      </c>
      <c r="G15" s="688">
        <f t="shared" si="5"/>
        <v>10.967815817331015</v>
      </c>
      <c r="H15" s="688">
        <f t="shared" si="6"/>
        <v>11.718329128769112</v>
      </c>
      <c r="I15" s="688">
        <f t="shared" si="0"/>
        <v>56.30083710041707</v>
      </c>
      <c r="J15" s="688">
        <f t="shared" si="7"/>
        <v>331.30990667449885</v>
      </c>
      <c r="K15" s="688">
        <f t="shared" si="1"/>
        <v>34.959954193133626</v>
      </c>
      <c r="L15" s="688">
        <f t="shared" si="2"/>
        <v>33.541969878352447</v>
      </c>
      <c r="M15" s="688">
        <f t="shared" si="8"/>
        <v>2.3832419421630378</v>
      </c>
      <c r="N15" s="688">
        <f>(S15-AC15+AA15-AB15)/S15*100</f>
        <v>3.0859310551345813</v>
      </c>
      <c r="O15" s="798">
        <f>'2'!G16*1000</f>
        <v>591176187097.69373</v>
      </c>
      <c r="P15" s="798">
        <f>'2'!H16*1000</f>
        <v>120556714084.11751</v>
      </c>
      <c r="Q15" s="798">
        <f>'2'!J16*1000</f>
        <v>112835526386.69783</v>
      </c>
      <c r="R15" s="33">
        <f>'18'!Z15*1000</f>
        <v>13222438356.172369</v>
      </c>
      <c r="S15" s="798">
        <f>'22'!F15*1000</f>
        <v>542356053417.50385</v>
      </c>
      <c r="T15" s="798">
        <f>'10'!H15*1000</f>
        <v>79016195464.908554</v>
      </c>
      <c r="U15" s="798">
        <f>'10'!I15*1000</f>
        <v>24791256296.694714</v>
      </c>
      <c r="V15" s="798">
        <f>'10'!J15*1000</f>
        <v>779494678680</v>
      </c>
      <c r="W15" s="50">
        <f>'10'!F15*1000</f>
        <v>1551363741557.8374</v>
      </c>
      <c r="X15" s="798">
        <f>'2'!M16*1000</f>
        <v>163700524038.46497</v>
      </c>
      <c r="Y15" s="798">
        <f>'12'!F15*1000</f>
        <v>1608064677799.6875</v>
      </c>
      <c r="Z15" s="798">
        <f>'22'!E15*1000</f>
        <v>554808898007.71313</v>
      </c>
      <c r="AA15" s="50">
        <f>'16'!K15*1000</f>
        <v>426671623986.29968</v>
      </c>
      <c r="AB15" s="50">
        <f>'16'!L15*1000</f>
        <v>408187718463.5506</v>
      </c>
      <c r="AC15" s="33">
        <f>'26'!L15*1000</f>
        <v>544103225058.43988</v>
      </c>
      <c r="AD15" s="149">
        <f>'2'!L16*1000</f>
        <v>1616947529869.2383</v>
      </c>
      <c r="AE15" s="33">
        <f>'28'!G16*1000</f>
        <v>497306493564.44049</v>
      </c>
    </row>
    <row r="16" spans="1:31" s="33" customFormat="1" ht="17.25" hidden="1" customHeight="1">
      <c r="A16" s="1238" t="s">
        <v>224</v>
      </c>
      <c r="B16" s="1238"/>
      <c r="C16" s="1238"/>
      <c r="D16" s="667"/>
      <c r="E16" s="795">
        <f t="shared" si="3"/>
        <v>21.885292151692504</v>
      </c>
      <c r="F16" s="688">
        <f t="shared" si="4"/>
        <v>93.540013256492557</v>
      </c>
      <c r="G16" s="688">
        <f t="shared" si="5"/>
        <v>19.514837640885911</v>
      </c>
      <c r="H16" s="688">
        <f t="shared" si="6"/>
        <v>20.86255599234844</v>
      </c>
      <c r="I16" s="688">
        <f t="shared" si="0"/>
        <v>45.553625132318892</v>
      </c>
      <c r="J16" s="688">
        <f t="shared" si="7"/>
        <v>311.41158827662059</v>
      </c>
      <c r="K16" s="688">
        <f t="shared" si="1"/>
        <v>31.937873874426092</v>
      </c>
      <c r="L16" s="688">
        <f t="shared" si="2"/>
        <v>30.436173352685795</v>
      </c>
      <c r="M16" s="688">
        <f t="shared" si="8"/>
        <v>4.2657645440327476</v>
      </c>
      <c r="N16" s="688">
        <f>(S16-AC16+AA16-AB16)/S16*100</f>
        <v>3.6584450006283511</v>
      </c>
      <c r="O16" s="798">
        <f>'2'!G17*1000</f>
        <v>521853082567.8877</v>
      </c>
      <c r="P16" s="798">
        <f>'2'!H17*1000</f>
        <v>114209071722.59532</v>
      </c>
      <c r="Q16" s="798">
        <f>'2'!J17*1000</f>
        <v>106831180829.43275</v>
      </c>
      <c r="R16" s="33">
        <f>'18'!Z16*1000</f>
        <v>22287714917.827419</v>
      </c>
      <c r="S16" s="798">
        <f>'22'!F16*1000</f>
        <v>510638215563.37988</v>
      </c>
      <c r="T16" s="798">
        <f>'10'!H16*1000</f>
        <v>63098015976.060013</v>
      </c>
      <c r="U16" s="798">
        <f>'10'!I16*1000</f>
        <v>26089338459.277584</v>
      </c>
      <c r="V16" s="798">
        <f>'10'!J16*1000</f>
        <v>881921579783.37988</v>
      </c>
      <c r="W16" s="50">
        <f>'10'!F16*1000</f>
        <v>1598848494333.4563</v>
      </c>
      <c r="X16" s="798">
        <f>'2'!M17*1000</f>
        <v>163975341569.43137</v>
      </c>
      <c r="Y16" s="798">
        <f>'12'!F16*1000</f>
        <v>1650321330540.115</v>
      </c>
      <c r="Z16" s="798">
        <f>'22'!E16*1000</f>
        <v>522478788685.25568</v>
      </c>
      <c r="AA16" s="50">
        <f>'16'!K16*1000</f>
        <v>502300405089.22681</v>
      </c>
      <c r="AB16" s="50">
        <f>'16'!L16*1000</f>
        <v>505889501158.25287</v>
      </c>
      <c r="AC16" s="33">
        <f>'26'!L16*1000</f>
        <v>488367701225.77753</v>
      </c>
      <c r="AD16" s="149">
        <f>'2'!L17*1000</f>
        <v>1677734614158.7781</v>
      </c>
      <c r="AE16" s="33">
        <f>'28'!G17*1000</f>
        <v>442375323520.45184</v>
      </c>
    </row>
    <row r="17" spans="1:31" s="33" customFormat="1" ht="13.5" hidden="1" customHeight="1">
      <c r="A17" s="1238" t="s">
        <v>367</v>
      </c>
      <c r="B17" s="1238"/>
      <c r="C17" s="1238"/>
      <c r="D17" s="667"/>
      <c r="E17" s="801">
        <f t="shared" si="3"/>
        <v>22.45536049142121</v>
      </c>
      <c r="F17" s="691">
        <f t="shared" si="4"/>
        <v>94.200570883351944</v>
      </c>
      <c r="G17" s="691">
        <f t="shared" ref="G17:G22" si="9">R17/P17*100</f>
        <v>26.184387740856401</v>
      </c>
      <c r="H17" s="691">
        <f t="shared" si="6"/>
        <v>27.796421502880687</v>
      </c>
      <c r="I17" s="691">
        <f t="shared" si="0"/>
        <v>44.507994593795601</v>
      </c>
      <c r="J17" s="691">
        <f t="shared" si="7"/>
        <v>290.98129186086277</v>
      </c>
      <c r="K17" s="691">
        <f t="shared" si="1"/>
        <v>30.759172781446807</v>
      </c>
      <c r="L17" s="691">
        <f t="shared" si="2"/>
        <v>29.161014807454656</v>
      </c>
      <c r="M17" s="691">
        <f t="shared" si="8"/>
        <v>6.1053056340764007</v>
      </c>
      <c r="N17" s="691">
        <f>(S17-AC17+AA17-AB17)/S17*100</f>
        <v>5.2185141786081228</v>
      </c>
      <c r="O17" s="798">
        <f>'2'!G18*1000</f>
        <v>590578353624.27771</v>
      </c>
      <c r="P17" s="798">
        <f>'2'!H18*1000</f>
        <v>132616498290.6319</v>
      </c>
      <c r="Q17" s="798">
        <f>'2'!J18*1000</f>
        <v>124925498475.28592</v>
      </c>
      <c r="R17" s="33">
        <f>'18'!Z17*1000</f>
        <v>34724818120.765259</v>
      </c>
      <c r="S17" s="798">
        <f>'22'!F17*1000</f>
        <v>555783105898.94226</v>
      </c>
      <c r="T17" s="798">
        <f>'10'!H17*1000</f>
        <v>56035079219.65139</v>
      </c>
      <c r="U17" s="798">
        <f>'10'!I17*1000</f>
        <v>20293166304.08532</v>
      </c>
      <c r="V17" s="798">
        <f>'10'!J17*1000</f>
        <v>1037285061501.944</v>
      </c>
      <c r="W17" s="50">
        <f>'10'!F17*1000</f>
        <v>1806885737298.427</v>
      </c>
      <c r="X17" s="798">
        <f>'2'!M18*1000</f>
        <v>191003037461.4938</v>
      </c>
      <c r="Y17" s="798">
        <f>'12'!F17*1000</f>
        <v>1862461779701.4385</v>
      </c>
      <c r="Z17" s="798">
        <f>'22'!E17*1000</f>
        <v>568764615598.45178</v>
      </c>
      <c r="AA17" s="50">
        <f>'16'!K17*1000</f>
        <v>596990781119.32605</v>
      </c>
      <c r="AB17" s="50">
        <f>'16'!L17*1000</f>
        <v>578160728513.15881</v>
      </c>
      <c r="AC17" s="33">
        <f>'26'!L17*1000</f>
        <v>545609538321.46454</v>
      </c>
      <c r="AD17" s="149">
        <f>'2'!L18*1000</f>
        <v>1905911401124.707</v>
      </c>
      <c r="AE17" s="33">
        <f>'28'!G18*1000</f>
        <v>495646950486.77838</v>
      </c>
    </row>
    <row r="18" spans="1:31" s="33" customFormat="1" ht="13.5" customHeight="1">
      <c r="A18" s="1238" t="s">
        <v>1023</v>
      </c>
      <c r="B18" s="1238"/>
      <c r="C18" s="1238"/>
      <c r="D18" s="667"/>
      <c r="E18" s="801">
        <f t="shared" ref="E18:F20" si="10">P18/O18*100</f>
        <v>28.034352093851872</v>
      </c>
      <c r="F18" s="691">
        <f t="shared" si="10"/>
        <v>95.11630503257787</v>
      </c>
      <c r="G18" s="691">
        <f t="shared" si="9"/>
        <v>41.177365851686595</v>
      </c>
      <c r="H18" s="691">
        <f>R18/Q18*100</f>
        <v>43.291595313319952</v>
      </c>
      <c r="I18" s="691">
        <f>AE18/(T18+U18+V18)*100</f>
        <v>52.674808461711088</v>
      </c>
      <c r="J18" s="691">
        <f>S18/X18*100</f>
        <v>403.66239029001935</v>
      </c>
      <c r="K18" s="691">
        <f>S18/W18*100</f>
        <v>32.897176773192136</v>
      </c>
      <c r="L18" s="691">
        <f>S18/AD18*100</f>
        <v>31.698522124221203</v>
      </c>
      <c r="M18" s="691">
        <f>R18/Z18*100</f>
        <v>11.396717344082928</v>
      </c>
      <c r="N18" s="691">
        <v>0</v>
      </c>
      <c r="O18" s="50">
        <f>'1'!G19*1000</f>
        <v>607232241203.53247</v>
      </c>
      <c r="P18" s="50">
        <f>'1'!H19*1000</f>
        <v>170233624526.38614</v>
      </c>
      <c r="Q18" s="50">
        <f>'1'!J19*1000</f>
        <v>161919933572.53073</v>
      </c>
      <c r="R18" s="50">
        <f>'17'!Z18*1000</f>
        <v>70097722373.816498</v>
      </c>
      <c r="S18" s="50">
        <f>'21'!F18*1000</f>
        <v>599912595010.16187</v>
      </c>
      <c r="T18" s="50">
        <f>'9'!H18*1000</f>
        <v>48134226697.586113</v>
      </c>
      <c r="U18" s="50">
        <f>'9'!I18*1000</f>
        <v>21622586778.182602</v>
      </c>
      <c r="V18" s="50">
        <f>'9'!J18*1000</f>
        <v>855876728341.16553</v>
      </c>
      <c r="W18" s="50">
        <f>'9'!F18*1000</f>
        <v>1823599025369.9514</v>
      </c>
      <c r="X18" s="50">
        <f>'1'!M19*1000</f>
        <v>148617411341.97382</v>
      </c>
      <c r="Y18" s="50">
        <f>'11'!F18*1000</f>
        <v>1553648584667.7974</v>
      </c>
      <c r="Z18" s="50">
        <f>'21'!E18*1000</f>
        <v>615069412160.2533</v>
      </c>
      <c r="AA18" s="50">
        <f>'15'!K18*1000</f>
        <v>543367712191.40027</v>
      </c>
      <c r="AB18" s="50">
        <f>'15'!L18*1000</f>
        <v>539216484375.87115</v>
      </c>
      <c r="AC18" s="33">
        <f>'25'!L18*1000</f>
        <v>538028957041.10455</v>
      </c>
      <c r="AD18" s="149">
        <f>'1'!L19*1000</f>
        <v>1892556986282.2148</v>
      </c>
      <c r="AE18" s="50">
        <f>'27'!G19*1000</f>
        <v>487575695209.42249</v>
      </c>
    </row>
    <row r="19" spans="1:31" s="33" customFormat="1" ht="14.25" customHeight="1">
      <c r="A19" s="1238" t="s">
        <v>1066</v>
      </c>
      <c r="B19" s="1238"/>
      <c r="C19" s="1238"/>
      <c r="D19" s="667"/>
      <c r="E19" s="801">
        <f t="shared" si="10"/>
        <v>22.857929858704029</v>
      </c>
      <c r="F19" s="691">
        <f t="shared" si="10"/>
        <v>93.178223976940984</v>
      </c>
      <c r="G19" s="691">
        <f t="shared" si="9"/>
        <v>24.981900532401934</v>
      </c>
      <c r="H19" s="691">
        <f>R19/Q19*100</f>
        <v>26.810878621795002</v>
      </c>
      <c r="I19" s="691">
        <f>AE19/(T19+U19+V19)*100</f>
        <v>41.486532559166157</v>
      </c>
      <c r="J19" s="691">
        <f>S19/X19*100</f>
        <v>288.93946728464147</v>
      </c>
      <c r="K19" s="691">
        <f>S19/W19*100</f>
        <v>30.117835897117512</v>
      </c>
      <c r="L19" s="691">
        <f>S19/AD19*100</f>
        <v>28.724143982605742</v>
      </c>
      <c r="M19" s="691">
        <f>R19/Z19*100</f>
        <v>5.8246527118157765</v>
      </c>
      <c r="N19" s="691">
        <f>(S19-AC19+AA19-AB19)/S19*100</f>
        <v>5.2485809585973406</v>
      </c>
      <c r="O19" s="798">
        <f>'2'!G20*1000</f>
        <v>574744237526.82422</v>
      </c>
      <c r="P19" s="798">
        <f>'2'!H20*1000</f>
        <v>131374634680.82477</v>
      </c>
      <c r="Q19" s="798">
        <f>'2'!J20*1000</f>
        <v>122412551351.78688</v>
      </c>
      <c r="R19" s="33">
        <f>'18'!Z19*1000</f>
        <v>32819880560.770058</v>
      </c>
      <c r="S19" s="798">
        <f>'22'!F19*1000</f>
        <v>550945764665.23364</v>
      </c>
      <c r="T19" s="798">
        <f>'10'!H19*1000</f>
        <v>49794242920.41114</v>
      </c>
      <c r="U19" s="798">
        <f>'10'!I19*1000</f>
        <v>29229771450.74604</v>
      </c>
      <c r="V19" s="798">
        <f>'10'!J19*1000</f>
        <v>1052866166435.6915</v>
      </c>
      <c r="W19" s="50">
        <f>'10'!F19*1000</f>
        <v>1829300639485.731</v>
      </c>
      <c r="X19" s="798">
        <f>'2'!M20*1000</f>
        <v>190678611628.53299</v>
      </c>
      <c r="Y19" s="798">
        <f>'12'!F19*1000</f>
        <v>1887818094882.0403</v>
      </c>
      <c r="Z19" s="798">
        <f>'22'!E19*1000</f>
        <v>563465019883.37073</v>
      </c>
      <c r="AA19" s="50">
        <f>'16'!K19*1000</f>
        <v>471136516857.51721</v>
      </c>
      <c r="AB19" s="50">
        <f>'16'!L19*1000</f>
        <v>472749175826.49487</v>
      </c>
      <c r="AC19" s="33">
        <f>'26'!L19*1000</f>
        <v>520416271199.83801</v>
      </c>
      <c r="AD19" s="149">
        <f>'2'!L20*1000</f>
        <v>1918058080334.3196</v>
      </c>
      <c r="AE19" s="33">
        <f>'28'!G20*1000</f>
        <v>469581988394.43793</v>
      </c>
    </row>
    <row r="20" spans="1:31" s="33" customFormat="1" ht="13.7" customHeight="1">
      <c r="A20" s="1238" t="s">
        <v>1025</v>
      </c>
      <c r="B20" s="1238"/>
      <c r="C20" s="1238"/>
      <c r="D20" s="667"/>
      <c r="E20" s="801">
        <f t="shared" si="10"/>
        <v>22.927482727410702</v>
      </c>
      <c r="F20" s="691">
        <f t="shared" si="10"/>
        <v>90.84118079774386</v>
      </c>
      <c r="G20" s="691">
        <f t="shared" si="9"/>
        <v>27.85628249882674</v>
      </c>
      <c r="H20" s="691">
        <f>R20/Q20*100</f>
        <v>30.664817711747077</v>
      </c>
      <c r="I20" s="691">
        <f>AE20/(T20+U20+V20)*100</f>
        <v>39.653878299343013</v>
      </c>
      <c r="J20" s="691">
        <f>S20/X20*100</f>
        <v>279.85752494249851</v>
      </c>
      <c r="K20" s="691">
        <f>S20/W20*100</f>
        <v>27.847942908648299</v>
      </c>
      <c r="L20" s="691">
        <f>S20/AD20*100</f>
        <v>26.603897123587544</v>
      </c>
      <c r="M20" s="691">
        <f>R20/Z20*100</f>
        <v>6.6311429199177176</v>
      </c>
      <c r="N20" s="691">
        <f>(S20-AC20+AA20-AB20)/S20*100</f>
        <v>5.8919030097347491</v>
      </c>
      <c r="O20" s="798">
        <f>'2'!G21*1000</f>
        <v>567799791590.06055</v>
      </c>
      <c r="P20" s="798">
        <f>'2'!H21*1000</f>
        <v>130182199143.08508</v>
      </c>
      <c r="Q20" s="798">
        <f>'2'!J21*1000</f>
        <v>118259046890.04887</v>
      </c>
      <c r="R20" s="33">
        <f>'18'!Z20*1000</f>
        <v>36263921156.482986</v>
      </c>
      <c r="S20" s="798">
        <f>'22'!F20*1000</f>
        <v>532889980968.86169</v>
      </c>
      <c r="T20" s="798">
        <f>'10'!H20*1000</f>
        <v>33742597498.634769</v>
      </c>
      <c r="U20" s="798">
        <f>'10'!I20*1000</f>
        <v>27969698550.922256</v>
      </c>
      <c r="V20" s="798">
        <f>'10'!J20*1000</f>
        <v>1129104080630.0825</v>
      </c>
      <c r="W20" s="50">
        <f>'10'!F20*1000</f>
        <v>1913570358560.9207</v>
      </c>
      <c r="X20" s="798">
        <f>'2'!M21*1000</f>
        <v>190414740885.86792</v>
      </c>
      <c r="Y20" s="798">
        <f>'12'!F20*1000</f>
        <v>1972100453878.4561</v>
      </c>
      <c r="Z20" s="798">
        <f>'22'!E20*1000</f>
        <v>546872863312.27148</v>
      </c>
      <c r="AA20" s="50">
        <f>'16'!K20*1000</f>
        <v>472565988368.96783</v>
      </c>
      <c r="AB20" s="50">
        <f>'16'!L20*1000</f>
        <v>453305260327.58716</v>
      </c>
      <c r="AC20" s="33">
        <f>'26'!L20*1000</f>
        <v>520753348182.96307</v>
      </c>
      <c r="AD20" s="149">
        <f>'2'!L21*1000</f>
        <v>2003052329113.0562</v>
      </c>
      <c r="AE20" s="33">
        <f>'28'!G21*1000</f>
        <v>472204876777.19043</v>
      </c>
    </row>
    <row r="21" spans="1:31" s="33" customFormat="1" ht="13.7" customHeight="1">
      <c r="A21" s="1238" t="s">
        <v>1026</v>
      </c>
      <c r="B21" s="1238"/>
      <c r="C21" s="1238"/>
      <c r="D21" s="667"/>
      <c r="E21" s="801">
        <f>P21/O21*100</f>
        <v>23.159944665856973</v>
      </c>
      <c r="F21" s="691">
        <f>Q21/P21*100</f>
        <v>92.489230589957174</v>
      </c>
      <c r="G21" s="691">
        <f t="shared" si="9"/>
        <v>28.365353730099692</v>
      </c>
      <c r="H21" s="691">
        <f>R21/Q21*100</f>
        <v>30.66881792525119</v>
      </c>
      <c r="I21" s="691">
        <f>AE21/(T21+U21+V21)*100</f>
        <v>36.475954093422686</v>
      </c>
      <c r="J21" s="691">
        <f>S21/X21*100</f>
        <v>277.49859993477105</v>
      </c>
      <c r="K21" s="691">
        <f>S21/W21*100</f>
        <v>26.617903511882464</v>
      </c>
      <c r="L21" s="691">
        <f>S21/AD21*100</f>
        <v>25.432577559967086</v>
      </c>
      <c r="M21" s="691">
        <f>R21/Z21*100</f>
        <v>6.8245304540195519</v>
      </c>
      <c r="N21" s="691">
        <f>(S21-AC21+AA21-AB21)/S21*100</f>
        <v>6.4134407112224663</v>
      </c>
      <c r="O21" s="798">
        <f>'2'!G22*1000</f>
        <v>610787773834.75635</v>
      </c>
      <c r="P21" s="798">
        <f>'2'!H22*1000</f>
        <v>141458110445.94922</v>
      </c>
      <c r="Q21" s="798">
        <f>'2'!J22*1000</f>
        <v>130833517958.55026</v>
      </c>
      <c r="R21" s="33">
        <f>'18'!Z21*1000</f>
        <v>40125093407.9086</v>
      </c>
      <c r="S21" s="798">
        <f>'22'!F21*1000</f>
        <v>575586969459.5636</v>
      </c>
      <c r="T21" s="798">
        <f>'10'!H21*1000</f>
        <v>50438539856.719772</v>
      </c>
      <c r="U21" s="798">
        <f>'10'!I21*1000</f>
        <v>31515796894.08717</v>
      </c>
      <c r="V21" s="798">
        <f>'10'!J21*1000</f>
        <v>1301181267861.7427</v>
      </c>
      <c r="W21" s="50">
        <f>'10'!F21*1000</f>
        <v>2162405349476.9663</v>
      </c>
      <c r="X21" s="798">
        <f>'2'!M22*1000</f>
        <v>207419774224.03622</v>
      </c>
      <c r="Y21" s="798">
        <f>'12'!F21*1000</f>
        <v>2226775411997.8643</v>
      </c>
      <c r="Z21" s="798">
        <f>'22'!E21*1000</f>
        <v>587953906547.16016</v>
      </c>
      <c r="AA21" s="50">
        <f>'16'!K21*1000</f>
        <v>467124506297.57819</v>
      </c>
      <c r="AB21" s="50">
        <f>'16'!L21*1000</f>
        <v>449083899650.39594</v>
      </c>
      <c r="AC21" s="33">
        <f>'26'!L21*1000</f>
        <v>556712647078.93457</v>
      </c>
      <c r="AD21" s="149">
        <f>'2'!L22*1000</f>
        <v>2263187709159.2305</v>
      </c>
      <c r="AE21" s="33">
        <f>'28'!G22*1000</f>
        <v>504511908188.25787</v>
      </c>
    </row>
    <row r="22" spans="1:31" s="33" customFormat="1" ht="13.7" customHeight="1">
      <c r="A22" s="1238" t="s">
        <v>1027</v>
      </c>
      <c r="B22" s="1238"/>
      <c r="C22" s="1238"/>
      <c r="D22" s="667"/>
      <c r="E22" s="801">
        <f>P22/O22*100</f>
        <v>22.374664676483007</v>
      </c>
      <c r="F22" s="691">
        <f>Q22/P22*100</f>
        <v>92.109908017361548</v>
      </c>
      <c r="G22" s="691">
        <f t="shared" si="9"/>
        <v>22.363825723092347</v>
      </c>
      <c r="H22" s="691">
        <f>R22/Q22*100</f>
        <v>24.279500657928189</v>
      </c>
      <c r="I22" s="691">
        <f>AE22/(T22+U22+V22)*100</f>
        <v>34.512433060798514</v>
      </c>
      <c r="J22" s="691">
        <f>S22/X22*100</f>
        <v>255.50760381699007</v>
      </c>
      <c r="K22" s="691">
        <f>S22/W22*100</f>
        <v>25.544129099241086</v>
      </c>
      <c r="L22" s="691">
        <f>S22/AD22*100</f>
        <v>24.265382957922942</v>
      </c>
      <c r="M22" s="691">
        <f>R22/Z22*100</f>
        <v>5.1783652374910245</v>
      </c>
      <c r="N22" s="691">
        <f>(S22-AC22+AA22-AB22)/S22*100</f>
        <v>4.7384241885820337</v>
      </c>
      <c r="O22" s="798">
        <f>'2'!G23*1000</f>
        <v>591629898365.22437</v>
      </c>
      <c r="P22" s="798">
        <f>'2'!H23*1000</f>
        <v>132375205885.03618</v>
      </c>
      <c r="Q22" s="798">
        <f>'2'!J23*1000</f>
        <v>121930680378.4998</v>
      </c>
      <c r="R22" s="33">
        <f>'18'!Z22*1000</f>
        <v>29604160344.714176</v>
      </c>
      <c r="S22" s="798">
        <f>'22'!F22*1000</f>
        <v>557368066554.68884</v>
      </c>
      <c r="T22" s="798">
        <f>'10'!H22*1000</f>
        <v>56174469685.894592</v>
      </c>
      <c r="U22" s="798">
        <f>'10'!I22*1000</f>
        <v>36285352065.757263</v>
      </c>
      <c r="V22" s="798">
        <f>'10'!J22*1000</f>
        <v>1327383509688.6277</v>
      </c>
      <c r="W22" s="50">
        <f>'10'!F22*1000</f>
        <v>2181981090015.8982</v>
      </c>
      <c r="X22" s="798">
        <f>'2'!M23*1000</f>
        <v>218141479246.8992</v>
      </c>
      <c r="Y22" s="798">
        <f>'12'!F22*1000</f>
        <v>2247021911880.6475</v>
      </c>
      <c r="Z22" s="798">
        <f>'22'!E22*1000</f>
        <v>571689307088.30652</v>
      </c>
      <c r="AA22" s="50">
        <f>'16'!K22*1000</f>
        <v>513062537330.96857</v>
      </c>
      <c r="AB22" s="50">
        <f>'16'!L22*1000</f>
        <v>501070753582.51135</v>
      </c>
      <c r="AC22" s="33">
        <f>'26'!L22*1000</f>
        <v>542949387018.08667</v>
      </c>
      <c r="AD22" s="149">
        <f>'2'!L23*1000</f>
        <v>2296967937910.5015</v>
      </c>
      <c r="AE22" s="33">
        <f>'28'!G23*1000</f>
        <v>490022479331.53802</v>
      </c>
    </row>
    <row r="23" spans="1:31" ht="13.7" customHeight="1">
      <c r="A23" s="1238" t="s">
        <v>709</v>
      </c>
      <c r="B23" s="1238"/>
      <c r="C23" s="1238"/>
      <c r="D23" s="667"/>
      <c r="E23" s="802"/>
      <c r="F23" s="691"/>
      <c r="G23" s="691"/>
      <c r="H23" s="691"/>
      <c r="I23" s="691"/>
      <c r="J23" s="691"/>
      <c r="K23" s="691"/>
      <c r="L23" s="691"/>
      <c r="M23" s="691"/>
      <c r="N23" s="691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</row>
    <row r="24" spans="1:31" ht="13.7" customHeight="1">
      <c r="A24" s="34"/>
      <c r="B24" s="660" t="s">
        <v>303</v>
      </c>
      <c r="C24" s="34"/>
      <c r="D24" s="807"/>
      <c r="E24" s="802">
        <f t="shared" ref="E24:F29" si="11">P24/O24*100</f>
        <v>19.759915394241556</v>
      </c>
      <c r="F24" s="697">
        <f t="shared" si="11"/>
        <v>87.580140673727243</v>
      </c>
      <c r="G24" s="697">
        <f t="shared" ref="G24:G29" si="12">R24/P24*100</f>
        <v>15.770848615628589</v>
      </c>
      <c r="H24" s="697">
        <f t="shared" ref="H24:H29" si="13">R24/Q24*100</f>
        <v>18.007334190500579</v>
      </c>
      <c r="I24" s="697">
        <f t="shared" ref="I24:I29" si="14">AE24/(T24+U24+V24)*100</f>
        <v>103.35113712904868</v>
      </c>
      <c r="J24" s="697">
        <f t="shared" ref="J24:J29" si="15">S24/X24*100</f>
        <v>193.56685070362954</v>
      </c>
      <c r="K24" s="697">
        <f t="shared" ref="K24:K29" si="16">S24/W24*100</f>
        <v>58.777097903734187</v>
      </c>
      <c r="L24" s="697">
        <f t="shared" ref="L24:L29" si="17">S24/AD24*100</f>
        <v>48.150487092510708</v>
      </c>
      <c r="M24" s="697">
        <f t="shared" ref="M24:M29" si="18">R24/Z24*100</f>
        <v>3.0857976979826298</v>
      </c>
      <c r="N24" s="697">
        <f t="shared" ref="N24:N29" si="19">(S24-AC24+AA24-AB24)/S24*100</f>
        <v>3.4158281997737019</v>
      </c>
      <c r="O24" s="220">
        <f>'2'!G25*1000</f>
        <v>145711698489.79123</v>
      </c>
      <c r="P24" s="220">
        <f>'2'!H25*1000</f>
        <v>28792508341.095097</v>
      </c>
      <c r="Q24" s="220">
        <f>'2'!J25*1000</f>
        <v>25216519308.625732</v>
      </c>
      <c r="R24" s="220">
        <f>'18'!Z24*1000</f>
        <v>4540822903.1163416</v>
      </c>
      <c r="S24" s="220">
        <f>'22'!F24*1000</f>
        <v>146142652889.23618</v>
      </c>
      <c r="T24" s="220">
        <f>'10'!H24*1000</f>
        <v>12253521119.271358</v>
      </c>
      <c r="U24" s="220">
        <f>'10'!I24*1000</f>
        <v>1064790056.8050132</v>
      </c>
      <c r="V24" s="220">
        <f>'10'!J24*1000</f>
        <v>101611919875.4855</v>
      </c>
      <c r="W24" s="220">
        <f>'10'!F24*1000</f>
        <v>248638769352.97198</v>
      </c>
      <c r="X24" s="220">
        <f>'2'!M25*1000</f>
        <v>75499834996.538422</v>
      </c>
      <c r="Y24" s="220">
        <f>'12'!F24*1000</f>
        <v>268208761650.21805</v>
      </c>
      <c r="Z24" s="220">
        <f>'22'!E24*1000</f>
        <v>147152320000.91739</v>
      </c>
      <c r="AA24" s="220">
        <f>'16'!K24*1000</f>
        <v>48501375912.180763</v>
      </c>
      <c r="AB24" s="220">
        <f>'16'!L24*1000</f>
        <v>54216927490.676224</v>
      </c>
      <c r="AC24" s="220">
        <f>'26'!L24*1000</f>
        <v>135435119361.45279</v>
      </c>
      <c r="AD24" s="67">
        <f>'2'!L25*1000</f>
        <v>303512304264.86609</v>
      </c>
      <c r="AE24" s="220">
        <f>'28'!G25*1000</f>
        <v>118781700696.83221</v>
      </c>
    </row>
    <row r="25" spans="1:31" ht="13.7" customHeight="1">
      <c r="A25" s="34"/>
      <c r="B25" s="660" t="s">
        <v>894</v>
      </c>
      <c r="C25" s="34"/>
      <c r="D25" s="807"/>
      <c r="E25" s="802">
        <f t="shared" si="11"/>
        <v>23.53473281747922</v>
      </c>
      <c r="F25" s="697">
        <f t="shared" si="11"/>
        <v>93.172189591939443</v>
      </c>
      <c r="G25" s="697">
        <f t="shared" si="12"/>
        <v>16.320806364645698</v>
      </c>
      <c r="H25" s="697">
        <f t="shared" si="13"/>
        <v>17.51682174275923</v>
      </c>
      <c r="I25" s="697">
        <f t="shared" si="14"/>
        <v>57.524422922003204</v>
      </c>
      <c r="J25" s="697">
        <f t="shared" si="15"/>
        <v>242.71514297301718</v>
      </c>
      <c r="K25" s="697">
        <f t="shared" si="16"/>
        <v>35.387959490747626</v>
      </c>
      <c r="L25" s="697">
        <f t="shared" si="17"/>
        <v>32.853013636967873</v>
      </c>
      <c r="M25" s="697">
        <f t="shared" si="18"/>
        <v>4.0973323804703297</v>
      </c>
      <c r="N25" s="697">
        <f t="shared" si="19"/>
        <v>4.1809995988690947</v>
      </c>
      <c r="O25" s="220">
        <f>'2'!G26*1000</f>
        <v>89286677543.931</v>
      </c>
      <c r="P25" s="220">
        <f>'2'!H26*1000</f>
        <v>21013381001.568378</v>
      </c>
      <c r="Q25" s="220">
        <f>'2'!J26*1000</f>
        <v>19578627186.45787</v>
      </c>
      <c r="R25" s="220">
        <f>'18'!Z25*1000</f>
        <v>3429553223.931222</v>
      </c>
      <c r="S25" s="220">
        <f>'22'!F25*1000</f>
        <v>82374578385.321625</v>
      </c>
      <c r="T25" s="220">
        <f>'10'!H25*1000</f>
        <v>10183626756.452282</v>
      </c>
      <c r="U25" s="220">
        <f>'10'!I25*1000</f>
        <v>3009926215.2105174</v>
      </c>
      <c r="V25" s="220">
        <f>'10'!J25*1000</f>
        <v>113036483406.40875</v>
      </c>
      <c r="W25" s="220">
        <f>'10'!F25*1000</f>
        <v>232775722507.70465</v>
      </c>
      <c r="X25" s="220">
        <f>'2'!M26*1000</f>
        <v>33938788233.941906</v>
      </c>
      <c r="Y25" s="220">
        <f>'12'!F25*1000</f>
        <v>242133991442.16541</v>
      </c>
      <c r="Z25" s="220">
        <f>'22'!E25*1000</f>
        <v>83702099450.802826</v>
      </c>
      <c r="AA25" s="220">
        <f>'16'!K25*1000</f>
        <v>45210327051.537224</v>
      </c>
      <c r="AB25" s="220">
        <f>'16'!L25*1000</f>
        <v>42349812120.659637</v>
      </c>
      <c r="AC25" s="220">
        <f>'26'!L25*1000</f>
        <v>81791012524.338806</v>
      </c>
      <c r="AD25" s="67">
        <f>'2'!L26*1000</f>
        <v>250736749132.29144</v>
      </c>
      <c r="AE25" s="220">
        <f>'28'!G26*1000</f>
        <v>72613099980.720367</v>
      </c>
    </row>
    <row r="26" spans="1:31" ht="13.7" customHeight="1">
      <c r="A26" s="34"/>
      <c r="B26" s="660" t="s">
        <v>895</v>
      </c>
      <c r="C26" s="34"/>
      <c r="D26" s="807"/>
      <c r="E26" s="802">
        <f t="shared" si="11"/>
        <v>23.505519835721227</v>
      </c>
      <c r="F26" s="697">
        <f t="shared" si="11"/>
        <v>93.401592114398909</v>
      </c>
      <c r="G26" s="697">
        <f t="shared" si="12"/>
        <v>20.614992383525344</v>
      </c>
      <c r="H26" s="697">
        <f t="shared" si="13"/>
        <v>22.071350088204017</v>
      </c>
      <c r="I26" s="697">
        <f t="shared" si="14"/>
        <v>38.397044697719011</v>
      </c>
      <c r="J26" s="697">
        <f t="shared" si="15"/>
        <v>276.22482318554017</v>
      </c>
      <c r="K26" s="697">
        <f t="shared" si="16"/>
        <v>27.717309893433921</v>
      </c>
      <c r="L26" s="697">
        <f t="shared" si="17"/>
        <v>26.480569325495772</v>
      </c>
      <c r="M26" s="697">
        <f t="shared" si="18"/>
        <v>5.19351114407322</v>
      </c>
      <c r="N26" s="697">
        <f t="shared" si="19"/>
        <v>4.9817883708655826</v>
      </c>
      <c r="O26" s="220">
        <f>'2'!G27*1000</f>
        <v>127610794676.18486</v>
      </c>
      <c r="P26" s="220">
        <f>'2'!H27*1000</f>
        <v>29995580655.132122</v>
      </c>
      <c r="Q26" s="220">
        <f>'2'!J27*1000</f>
        <v>28016349895.852051</v>
      </c>
      <c r="R26" s="220">
        <f>'18'!Z26*1000</f>
        <v>6183586667.449688</v>
      </c>
      <c r="S26" s="220">
        <f>'22'!F26*1000</f>
        <v>116870226479.22269</v>
      </c>
      <c r="T26" s="220">
        <f>'10'!H26*1000</f>
        <v>12354452956.775078</v>
      </c>
      <c r="U26" s="220">
        <f>'10'!I26*1000</f>
        <v>4448365697.3959494</v>
      </c>
      <c r="V26" s="220">
        <f>'10'!J26*1000</f>
        <v>254002472096.69305</v>
      </c>
      <c r="W26" s="220">
        <f>'10'!F26*1000</f>
        <v>421650683015.62915</v>
      </c>
      <c r="X26" s="220">
        <f>'2'!M27*1000</f>
        <v>42309820359.888863</v>
      </c>
      <c r="Y26" s="220">
        <f>'12'!F26*1000</f>
        <v>435373661103.92175</v>
      </c>
      <c r="Z26" s="220">
        <f>'22'!E26*1000</f>
        <v>119063702684.19144</v>
      </c>
      <c r="AA26" s="220">
        <f>'16'!K26*1000</f>
        <v>77903907714.3871</v>
      </c>
      <c r="AB26" s="220">
        <f>'16'!L26*1000</f>
        <v>74308651832.135864</v>
      </c>
      <c r="AC26" s="220">
        <f>'26'!L26*1000</f>
        <v>114643255009.72774</v>
      </c>
      <c r="AD26" s="67">
        <f>'2'!L27*1000</f>
        <v>441343330057.1026</v>
      </c>
      <c r="AE26" s="220">
        <f>'28'!G27*1000</f>
        <v>103981228533.3972</v>
      </c>
    </row>
    <row r="27" spans="1:31" ht="13.7" customHeight="1">
      <c r="A27" s="34"/>
      <c r="B27" s="660" t="s">
        <v>896</v>
      </c>
      <c r="C27" s="34"/>
      <c r="D27" s="807"/>
      <c r="E27" s="802">
        <f t="shared" si="11"/>
        <v>23.407025193316951</v>
      </c>
      <c r="F27" s="697">
        <f t="shared" si="11"/>
        <v>94.20194116789817</v>
      </c>
      <c r="G27" s="697">
        <f t="shared" si="12"/>
        <v>15.987891897273531</v>
      </c>
      <c r="H27" s="697">
        <f t="shared" si="13"/>
        <v>16.971934653424988</v>
      </c>
      <c r="I27" s="697">
        <f t="shared" si="14"/>
        <v>34.340847367796826</v>
      </c>
      <c r="J27" s="697">
        <f t="shared" si="15"/>
        <v>408.74506504210285</v>
      </c>
      <c r="K27" s="697">
        <f t="shared" si="16"/>
        <v>25.878004560318157</v>
      </c>
      <c r="L27" s="697">
        <f t="shared" si="17"/>
        <v>25.272472211811632</v>
      </c>
      <c r="M27" s="697">
        <f t="shared" si="18"/>
        <v>3.7673059545616097</v>
      </c>
      <c r="N27" s="697">
        <f t="shared" si="19"/>
        <v>3.6349732926961704</v>
      </c>
      <c r="O27" s="220">
        <f>'2'!G28*1000</f>
        <v>65846536883.490784</v>
      </c>
      <c r="P27" s="220">
        <f>'2'!H28*1000</f>
        <v>15412715477.245426</v>
      </c>
      <c r="Q27" s="220">
        <f>'2'!J28*1000</f>
        <v>14519077166.250273</v>
      </c>
      <c r="R27" s="220">
        <f>'18'!Z27*1000</f>
        <v>2464168288.9363451</v>
      </c>
      <c r="S27" s="220">
        <f>'22'!F27*1000</f>
        <v>64544881971.516876</v>
      </c>
      <c r="T27" s="220">
        <f>'10'!H27*1000</f>
        <v>2212709567.8244023</v>
      </c>
      <c r="U27" s="220">
        <f>'10'!I27*1000</f>
        <v>1910420301.3457651</v>
      </c>
      <c r="V27" s="220">
        <f>'10'!J27*1000</f>
        <v>163706660452.20856</v>
      </c>
      <c r="W27" s="220">
        <f>'10'!F27*1000</f>
        <v>249419857010.50253</v>
      </c>
      <c r="X27" s="220">
        <f>'2'!M28*1000</f>
        <v>15790987461.798082</v>
      </c>
      <c r="Y27" s="220">
        <f>'12'!F27*1000</f>
        <v>254501731091.32339</v>
      </c>
      <c r="Z27" s="220">
        <f>'22'!E27*1000</f>
        <v>65409295625.502045</v>
      </c>
      <c r="AA27" s="220">
        <f>'16'!K27*1000</f>
        <v>45736288027.548851</v>
      </c>
      <c r="AB27" s="220">
        <f>'16'!L27*1000</f>
        <v>44880878457.161911</v>
      </c>
      <c r="AC27" s="220">
        <f>'26'!L27*1000</f>
        <v>63054102320.436913</v>
      </c>
      <c r="AD27" s="67">
        <f>'2'!L28*1000</f>
        <v>255395995415.71735</v>
      </c>
      <c r="AE27" s="220">
        <f>'28'!G28*1000</f>
        <v>57634172131.958122</v>
      </c>
    </row>
    <row r="28" spans="1:31" ht="13.7" customHeight="1">
      <c r="A28" s="34"/>
      <c r="B28" s="660" t="s">
        <v>897</v>
      </c>
      <c r="C28" s="34"/>
      <c r="D28" s="807"/>
      <c r="E28" s="802">
        <f t="shared" si="11"/>
        <v>26.461733997237175</v>
      </c>
      <c r="F28" s="697">
        <f t="shared" si="11"/>
        <v>93.48128836222611</v>
      </c>
      <c r="G28" s="697">
        <f t="shared" si="12"/>
        <v>31.440643951527164</v>
      </c>
      <c r="H28" s="697">
        <f t="shared" si="13"/>
        <v>33.633087971251896</v>
      </c>
      <c r="I28" s="697">
        <f t="shared" si="14"/>
        <v>19.883888667146906</v>
      </c>
      <c r="J28" s="697">
        <f t="shared" si="15"/>
        <v>288.63589133071787</v>
      </c>
      <c r="K28" s="697">
        <f t="shared" si="16"/>
        <v>15.483531621754743</v>
      </c>
      <c r="L28" s="697">
        <f t="shared" si="17"/>
        <v>15.259895868941816</v>
      </c>
      <c r="M28" s="697">
        <f t="shared" si="18"/>
        <v>8.9492664779496724</v>
      </c>
      <c r="N28" s="697">
        <f t="shared" si="19"/>
        <v>9.4469743182694632</v>
      </c>
      <c r="O28" s="220">
        <f>'2'!G29*1000</f>
        <v>79629866667.826569</v>
      </c>
      <c r="P28" s="220">
        <f>'2'!H29*1000</f>
        <v>21071443499.994896</v>
      </c>
      <c r="Q28" s="220">
        <f>'2'!J29*1000</f>
        <v>19697856860.313778</v>
      </c>
      <c r="R28" s="220">
        <f>'18'!Z28*1000</f>
        <v>6624997526.2806091</v>
      </c>
      <c r="S28" s="220">
        <f>'22'!F28*1000</f>
        <v>70428940754.39035</v>
      </c>
      <c r="T28" s="220">
        <f>'10'!H28*1000</f>
        <v>14192267832.571432</v>
      </c>
      <c r="U28" s="220">
        <f>'10'!I28*1000</f>
        <v>9971735451</v>
      </c>
      <c r="V28" s="220">
        <f>'10'!J28*1000</f>
        <v>281200224081.8316</v>
      </c>
      <c r="W28" s="220">
        <f>'10'!F28*1000</f>
        <v>454863544538.0946</v>
      </c>
      <c r="X28" s="220">
        <f>'2'!M29*1000</f>
        <v>24400617826.73214</v>
      </c>
      <c r="Y28" s="220">
        <f>'12'!F28*1000</f>
        <v>464602528013.02026</v>
      </c>
      <c r="Z28" s="220">
        <f>'22'!E28*1000</f>
        <v>74028385930.892883</v>
      </c>
      <c r="AA28" s="220">
        <f>'16'!K28*1000</f>
        <v>78092173141.313782</v>
      </c>
      <c r="AB28" s="220">
        <f>'16'!L28*1000</f>
        <v>74610532226.877563</v>
      </c>
      <c r="AC28" s="220">
        <f>'26'!L28*1000</f>
        <v>67257177723.130104</v>
      </c>
      <c r="AD28" s="67">
        <f>'2'!L29*1000</f>
        <v>461529628768.52307</v>
      </c>
      <c r="AE28" s="220">
        <f>'28'!G29*1000</f>
        <v>60718282998.630074</v>
      </c>
    </row>
    <row r="29" spans="1:31" ht="13.7" customHeight="1">
      <c r="A29" s="34"/>
      <c r="B29" s="660" t="s">
        <v>308</v>
      </c>
      <c r="C29" s="34"/>
      <c r="D29" s="807"/>
      <c r="E29" s="802">
        <f t="shared" si="11"/>
        <v>19.258731317247737</v>
      </c>
      <c r="F29" s="697">
        <f t="shared" si="11"/>
        <v>92.620521001630223</v>
      </c>
      <c r="G29" s="697">
        <f t="shared" si="12"/>
        <v>39.535108788637494</v>
      </c>
      <c r="H29" s="697">
        <f t="shared" si="13"/>
        <v>42.685042538188299</v>
      </c>
      <c r="I29" s="697">
        <f t="shared" si="14"/>
        <v>17.551609419917085</v>
      </c>
      <c r="J29" s="697">
        <f t="shared" si="15"/>
        <v>293.90298542269267</v>
      </c>
      <c r="K29" s="697">
        <f t="shared" si="16"/>
        <v>13.401049236453455</v>
      </c>
      <c r="L29" s="697">
        <f t="shared" si="17"/>
        <v>13.175942383834563</v>
      </c>
      <c r="M29" s="697">
        <f t="shared" si="18"/>
        <v>7.7259335174956671</v>
      </c>
      <c r="N29" s="697">
        <f t="shared" si="19"/>
        <v>4.0938989739548486</v>
      </c>
      <c r="O29" s="220">
        <f>'2'!G30*1000</f>
        <v>83544324104.000015</v>
      </c>
      <c r="P29" s="220">
        <f>'2'!H30*1000</f>
        <v>16089576910.000002</v>
      </c>
      <c r="Q29" s="220">
        <f>'2'!J30*1000</f>
        <v>14902249961</v>
      </c>
      <c r="R29" s="220">
        <f>'18'!Z29*1000</f>
        <v>6361031734.999999</v>
      </c>
      <c r="S29" s="220">
        <f>'22'!F29*1000</f>
        <v>77006786075</v>
      </c>
      <c r="T29" s="220">
        <f>'10'!H29*1000</f>
        <v>4977891453</v>
      </c>
      <c r="U29" s="220">
        <f>'10'!I29*1000</f>
        <v>15880114344</v>
      </c>
      <c r="V29" s="220">
        <f>'10'!J29*1000</f>
        <v>413825749775.99994</v>
      </c>
      <c r="W29" s="220">
        <f>'10'!F29*1000</f>
        <v>574632513591</v>
      </c>
      <c r="X29" s="220">
        <f>'2'!M30*1000</f>
        <v>26201430367.999996</v>
      </c>
      <c r="Y29" s="220">
        <f>'12'!F29*1000</f>
        <v>582201238580.00012</v>
      </c>
      <c r="Z29" s="220">
        <f>'22'!E29*1000</f>
        <v>82333503396.000015</v>
      </c>
      <c r="AA29" s="220">
        <f>'16'!K29*1000</f>
        <v>217618465484.00003</v>
      </c>
      <c r="AB29" s="220">
        <f>'16'!L29*1000</f>
        <v>210703951454.99997</v>
      </c>
      <c r="AC29" s="220">
        <f>'26'!L29*1000</f>
        <v>80768720079.000015</v>
      </c>
      <c r="AD29" s="67">
        <f>'2'!L30*1000</f>
        <v>584449930272</v>
      </c>
      <c r="AE29" s="220">
        <f>'28'!G30*1000</f>
        <v>76293994990.000015</v>
      </c>
    </row>
    <row r="30" spans="1:31" ht="13.7" customHeight="1">
      <c r="A30" s="1045" t="s">
        <v>710</v>
      </c>
      <c r="B30" s="1045"/>
      <c r="C30" s="1045"/>
      <c r="D30" s="2"/>
      <c r="E30" s="802"/>
      <c r="F30" s="697"/>
      <c r="G30" s="697"/>
      <c r="H30" s="697"/>
      <c r="I30" s="697"/>
      <c r="J30" s="697"/>
      <c r="K30" s="697"/>
      <c r="L30" s="697"/>
      <c r="M30" s="697"/>
      <c r="N30" s="697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</row>
    <row r="31" spans="1:31" ht="13.7" customHeight="1">
      <c r="A31" s="102"/>
      <c r="B31" s="62" t="s">
        <v>711</v>
      </c>
      <c r="C31" s="102"/>
      <c r="D31" s="46"/>
      <c r="E31" s="802">
        <f t="shared" ref="E31:E40" si="20">P31/O31*100</f>
        <v>19.225086547543938</v>
      </c>
      <c r="F31" s="697">
        <f t="shared" ref="F31:F40" si="21">Q31/P31*100</f>
        <v>73.277116133430198</v>
      </c>
      <c r="G31" s="697">
        <f t="shared" ref="G31:G40" si="22">R31/P31*100</f>
        <v>-63.630224289355461</v>
      </c>
      <c r="H31" s="697">
        <f t="shared" ref="H31:H40" si="23">R31/Q31*100</f>
        <v>-86.83505526267065</v>
      </c>
      <c r="I31" s="697">
        <f t="shared" ref="I31:I40" si="24">AE31/(T31+U31+V31)*100</f>
        <v>38.043341028557428</v>
      </c>
      <c r="J31" s="697">
        <f t="shared" ref="J31:J40" si="25">S31/X31*100</f>
        <v>17.274361499519607</v>
      </c>
      <c r="K31" s="697">
        <f t="shared" ref="K31:K40" si="26">S31/W31*100</f>
        <v>6.1162533268935908</v>
      </c>
      <c r="L31" s="697">
        <f t="shared" ref="L31:L40" si="27">S31/AD31*100</f>
        <v>4.7402248972761418</v>
      </c>
      <c r="M31" s="697">
        <f t="shared" ref="M31:M40" si="28">R31/Z31*100</f>
        <v>-45.126128524310055</v>
      </c>
      <c r="N31" s="697">
        <f t="shared" ref="N31:N40" si="29">(S31-AC31+AA31-AB31)/S31*100</f>
        <v>-42.740514148652039</v>
      </c>
      <c r="O31" s="220">
        <f>'2'!G32*1000</f>
        <v>20799641472.043594</v>
      </c>
      <c r="P31" s="220">
        <f>'2'!H32*1000</f>
        <v>3998749074.5792232</v>
      </c>
      <c r="Q31" s="220">
        <f>'2'!J32*1000</f>
        <v>2930168003.2638826</v>
      </c>
      <c r="R31" s="220">
        <f>'18'!Z31*1000</f>
        <v>-2544413004.9232855</v>
      </c>
      <c r="S31" s="220">
        <f>'22'!F31*1000</f>
        <v>5381529624.755455</v>
      </c>
      <c r="T31" s="220">
        <f>'10'!H31*1000</f>
        <v>3252445669.6281857</v>
      </c>
      <c r="U31" s="220">
        <f>'10'!I31*1000</f>
        <v>1974768821.3180711</v>
      </c>
      <c r="V31" s="220">
        <f>'10'!J31*1000</f>
        <v>35641582718.400101</v>
      </c>
      <c r="W31" s="220">
        <f>'10'!F31*1000</f>
        <v>87987356591.207489</v>
      </c>
      <c r="X31" s="220">
        <f>'2'!M32*1000</f>
        <v>31153276634.306355</v>
      </c>
      <c r="Y31" s="220">
        <f>'12'!F31*1000</f>
        <v>95130883791.082855</v>
      </c>
      <c r="Z31" s="220">
        <f>'22'!E31*1000</f>
        <v>5638447365.4826736</v>
      </c>
      <c r="AA31" s="220">
        <f>'16'!K31*1000</f>
        <v>28377881635.135563</v>
      </c>
      <c r="AB31" s="220">
        <f>'16'!L31*1000</f>
        <v>16261137133.901733</v>
      </c>
      <c r="AC31" s="220">
        <f>'26'!L31*1000</f>
        <v>19798367556.671791</v>
      </c>
      <c r="AD31" s="67">
        <f>'2'!L32*1000</f>
        <v>113528993694.95789</v>
      </c>
      <c r="AE31" s="220">
        <f>'28'!G32*1000</f>
        <v>15547855896.621199</v>
      </c>
    </row>
    <row r="32" spans="1:31" ht="13.7" customHeight="1">
      <c r="A32" s="102"/>
      <c r="B32" s="62" t="s">
        <v>712</v>
      </c>
      <c r="C32" s="102"/>
      <c r="D32" s="46"/>
      <c r="E32" s="802">
        <f t="shared" si="20"/>
        <v>25.744867570554053</v>
      </c>
      <c r="F32" s="697">
        <f t="shared" si="21"/>
        <v>86.225623842542277</v>
      </c>
      <c r="G32" s="697">
        <f t="shared" si="22"/>
        <v>11.20405789351352</v>
      </c>
      <c r="H32" s="697">
        <f t="shared" si="23"/>
        <v>12.993884409550221</v>
      </c>
      <c r="I32" s="697">
        <f t="shared" si="24"/>
        <v>127.78920759726546</v>
      </c>
      <c r="J32" s="697">
        <f t="shared" si="25"/>
        <v>115.45955047756185</v>
      </c>
      <c r="K32" s="697">
        <f t="shared" si="26"/>
        <v>59.20862896994651</v>
      </c>
      <c r="L32" s="697">
        <f t="shared" si="27"/>
        <v>43.292202069010081</v>
      </c>
      <c r="M32" s="697">
        <f t="shared" si="28"/>
        <v>3.1113351822778452</v>
      </c>
      <c r="N32" s="697">
        <f t="shared" si="29"/>
        <v>3.1456879293694007</v>
      </c>
      <c r="O32" s="220">
        <f>'2'!G33*1000</f>
        <v>13852712996.331255</v>
      </c>
      <c r="P32" s="220">
        <f>'2'!H33*1000</f>
        <v>3566362615.8344121</v>
      </c>
      <c r="Q32" s="220">
        <f>'2'!J33*1000</f>
        <v>3075118413.9904313</v>
      </c>
      <c r="R32" s="220">
        <f>'18'!Z32*1000</f>
        <v>399577332.17071068</v>
      </c>
      <c r="S32" s="220">
        <f>'22'!F32*1000</f>
        <v>12746938012.312765</v>
      </c>
      <c r="T32" s="220">
        <f>'10'!H32*1000</f>
        <v>1103030722.2900891</v>
      </c>
      <c r="U32" s="220">
        <f>'10'!I32*1000</f>
        <v>197524021.57342303</v>
      </c>
      <c r="V32" s="220">
        <f>'10'!J32*1000</f>
        <v>7044254341.1653166</v>
      </c>
      <c r="W32" s="220">
        <f>'10'!F32*1000</f>
        <v>21528851848.238094</v>
      </c>
      <c r="X32" s="220">
        <f>'2'!M33*1000</f>
        <v>11040176373.101311</v>
      </c>
      <c r="Y32" s="220">
        <f>'12'!F32*1000</f>
        <v>24192124263.524048</v>
      </c>
      <c r="Z32" s="220">
        <f>'22'!E32*1000</f>
        <v>12842632142.197401</v>
      </c>
      <c r="AA32" s="220">
        <f>'16'!K32*1000</f>
        <v>2821338192.9502478</v>
      </c>
      <c r="AB32" s="220">
        <f>'16'!L32*1000</f>
        <v>2379296232.3254728</v>
      </c>
      <c r="AC32" s="220">
        <f>'26'!L32*1000</f>
        <v>12788001082.520018</v>
      </c>
      <c r="AD32" s="67">
        <f>'2'!L33*1000</f>
        <v>29443958503.181393</v>
      </c>
      <c r="AE32" s="220">
        <f>'28'!G33*1000</f>
        <v>10663765405.262959</v>
      </c>
    </row>
    <row r="33" spans="1:31" ht="13.7" customHeight="1">
      <c r="A33" s="42"/>
      <c r="B33" s="62" t="s">
        <v>713</v>
      </c>
      <c r="C33" s="42"/>
      <c r="D33" s="46"/>
      <c r="E33" s="802">
        <f t="shared" si="20"/>
        <v>25.554426350386095</v>
      </c>
      <c r="F33" s="697">
        <f t="shared" si="21"/>
        <v>88.8545579428216</v>
      </c>
      <c r="G33" s="697">
        <f t="shared" si="22"/>
        <v>25.04719794866606</v>
      </c>
      <c r="H33" s="697">
        <f t="shared" si="23"/>
        <v>28.188984930614446</v>
      </c>
      <c r="I33" s="697">
        <f t="shared" si="24"/>
        <v>113.97425090548403</v>
      </c>
      <c r="J33" s="697">
        <f t="shared" si="25"/>
        <v>188.35695030788665</v>
      </c>
      <c r="K33" s="697">
        <f t="shared" si="26"/>
        <v>59.617728234551812</v>
      </c>
      <c r="L33" s="697">
        <f t="shared" si="27"/>
        <v>48.214811833064196</v>
      </c>
      <c r="M33" s="697">
        <f t="shared" si="28"/>
        <v>6.5324966474462869</v>
      </c>
      <c r="N33" s="697">
        <f t="shared" si="29"/>
        <v>7.0549872317969093</v>
      </c>
      <c r="O33" s="220">
        <f>'2'!G34*1000</f>
        <v>34029827127.502621</v>
      </c>
      <c r="P33" s="220">
        <f>'2'!H34*1000</f>
        <v>8696127110.4613647</v>
      </c>
      <c r="Q33" s="220">
        <f>'2'!J34*1000</f>
        <v>7726905302.1463108</v>
      </c>
      <c r="R33" s="220">
        <f>'18'!Z33*1000</f>
        <v>2178136171.2248721</v>
      </c>
      <c r="S33" s="220">
        <f>'22'!F33*1000</f>
        <v>33060862190.124119</v>
      </c>
      <c r="T33" s="220">
        <f>'10'!H33*1000</f>
        <v>4453494704.2450333</v>
      </c>
      <c r="U33" s="220">
        <f>'10'!I33*1000</f>
        <v>86080706.987469524</v>
      </c>
      <c r="V33" s="220">
        <f>'10'!J33*1000</f>
        <v>18084034086.351223</v>
      </c>
      <c r="W33" s="220">
        <f>'10'!F33*1000</f>
        <v>55454750070.405228</v>
      </c>
      <c r="X33" s="220">
        <f>'2'!M34*1000</f>
        <v>17552239052.545242</v>
      </c>
      <c r="Y33" s="220">
        <f>'12'!F33*1000</f>
        <v>60799041753.822227</v>
      </c>
      <c r="Z33" s="220">
        <f>'22'!E33*1000</f>
        <v>33343089002.217228</v>
      </c>
      <c r="AA33" s="220">
        <f>'16'!K33*1000</f>
        <v>8297612557.8714561</v>
      </c>
      <c r="AB33" s="220">
        <f>'16'!L33*1000</f>
        <v>8192074661.6171885</v>
      </c>
      <c r="AC33" s="220">
        <f>'26'!L33*1000</f>
        <v>30833960480.143158</v>
      </c>
      <c r="AD33" s="67">
        <f>'2'!L34*1000</f>
        <v>68569928893.618584</v>
      </c>
      <c r="AE33" s="220">
        <f>'28'!G34*1000</f>
        <v>25785089452.652992</v>
      </c>
    </row>
    <row r="34" spans="1:31" ht="13.7" customHeight="1">
      <c r="A34" s="42"/>
      <c r="B34" s="62" t="s">
        <v>714</v>
      </c>
      <c r="C34" s="42"/>
      <c r="D34" s="46"/>
      <c r="E34" s="802">
        <f t="shared" si="20"/>
        <v>25.420541726601687</v>
      </c>
      <c r="F34" s="697">
        <f t="shared" si="21"/>
        <v>91.905939207633708</v>
      </c>
      <c r="G34" s="697">
        <f t="shared" si="22"/>
        <v>20.999359598940963</v>
      </c>
      <c r="H34" s="697">
        <f t="shared" si="23"/>
        <v>22.848751429980229</v>
      </c>
      <c r="I34" s="697">
        <f t="shared" si="24"/>
        <v>93.263484482189668</v>
      </c>
      <c r="J34" s="697">
        <f t="shared" si="25"/>
        <v>215.6911893167495</v>
      </c>
      <c r="K34" s="697">
        <f t="shared" si="26"/>
        <v>53.545368399719081</v>
      </c>
      <c r="L34" s="697">
        <f t="shared" si="27"/>
        <v>46.955040957060255</v>
      </c>
      <c r="M34" s="697">
        <f t="shared" si="28"/>
        <v>5.4656094857930997</v>
      </c>
      <c r="N34" s="697">
        <f t="shared" si="29"/>
        <v>5.7265130038810392</v>
      </c>
      <c r="O34" s="220">
        <f>'2'!G35*1000</f>
        <v>78389397771.497925</v>
      </c>
      <c r="P34" s="220">
        <f>'2'!H35*1000</f>
        <v>19927009569.735401</v>
      </c>
      <c r="Q34" s="220">
        <f>'2'!J35*1000</f>
        <v>18314105301.060368</v>
      </c>
      <c r="R34" s="220">
        <f>'18'!Z34*1000</f>
        <v>4184544396.8641157</v>
      </c>
      <c r="S34" s="220">
        <f>'22'!F34*1000</f>
        <v>75830684968.94313</v>
      </c>
      <c r="T34" s="220">
        <f>'10'!H34*1000</f>
        <v>8393298305.3194733</v>
      </c>
      <c r="U34" s="220">
        <f>'10'!I34*1000</f>
        <v>1273389794.106143</v>
      </c>
      <c r="V34" s="220">
        <f>'10'!J34*1000</f>
        <v>57602155396.988716</v>
      </c>
      <c r="W34" s="220">
        <f>'10'!F34*1000</f>
        <v>141619503675.5802</v>
      </c>
      <c r="X34" s="220">
        <f>'2'!M35*1000</f>
        <v>35157061912.984917</v>
      </c>
      <c r="Y34" s="220">
        <f>'12'!F34*1000</f>
        <v>150236537608.82968</v>
      </c>
      <c r="Z34" s="220">
        <f>'22'!E34*1000</f>
        <v>76561349795.317612</v>
      </c>
      <c r="AA34" s="220">
        <f>'16'!K34*1000</f>
        <v>27056883336.864601</v>
      </c>
      <c r="AB34" s="220">
        <f>'16'!L34*1000</f>
        <v>26141555612.372242</v>
      </c>
      <c r="AC34" s="220">
        <f>'26'!L34*1000</f>
        <v>72403558657.756897</v>
      </c>
      <c r="AD34" s="67">
        <f>'2'!L35*1000</f>
        <v>161496366360.9393</v>
      </c>
      <c r="AE34" s="220">
        <f>'28'!G35*1000</f>
        <v>62737267415.626839</v>
      </c>
    </row>
    <row r="35" spans="1:31" ht="13.7" customHeight="1">
      <c r="A35" s="42"/>
      <c r="B35" s="62" t="s">
        <v>715</v>
      </c>
      <c r="C35" s="42"/>
      <c r="D35" s="46"/>
      <c r="E35" s="802">
        <f t="shared" si="20"/>
        <v>22.99213775304808</v>
      </c>
      <c r="F35" s="697">
        <f t="shared" si="21"/>
        <v>92.104618730096306</v>
      </c>
      <c r="G35" s="697">
        <f t="shared" si="22"/>
        <v>15.793558389977576</v>
      </c>
      <c r="H35" s="697">
        <f t="shared" si="23"/>
        <v>17.147411940609704</v>
      </c>
      <c r="I35" s="697">
        <f t="shared" si="24"/>
        <v>46.878968360047274</v>
      </c>
      <c r="J35" s="697">
        <f t="shared" si="25"/>
        <v>288.14133175210901</v>
      </c>
      <c r="K35" s="697">
        <f t="shared" si="26"/>
        <v>33.378635419481803</v>
      </c>
      <c r="L35" s="697">
        <f t="shared" si="27"/>
        <v>31.545306152401348</v>
      </c>
      <c r="M35" s="697">
        <f t="shared" si="28"/>
        <v>3.6378985159409383</v>
      </c>
      <c r="N35" s="697">
        <f t="shared" si="29"/>
        <v>3.6265417268753111</v>
      </c>
      <c r="O35" s="220">
        <f>'2'!G36*1000</f>
        <v>64855245893.147743</v>
      </c>
      <c r="P35" s="220">
        <f>'2'!H36*1000</f>
        <v>14911607475.830587</v>
      </c>
      <c r="Q35" s="220">
        <f>'2'!J36*1000</f>
        <v>13734279212.142302</v>
      </c>
      <c r="R35" s="220">
        <f>'18'!Z35*1000</f>
        <v>2355073433.5795655</v>
      </c>
      <c r="S35" s="220">
        <f>'22'!F35*1000</f>
        <v>63834284028.296844</v>
      </c>
      <c r="T35" s="220">
        <f>'10'!H35*1000</f>
        <v>6312456361.4531336</v>
      </c>
      <c r="U35" s="220">
        <f>'10'!I35*1000</f>
        <v>3077859417.8935843</v>
      </c>
      <c r="V35" s="220">
        <f>'10'!J35*1000</f>
        <v>105104745944.79549</v>
      </c>
      <c r="W35" s="220">
        <f>'10'!F35*1000</f>
        <v>191242940959.29181</v>
      </c>
      <c r="X35" s="220">
        <f>'2'!M36*1000</f>
        <v>22153810298.626003</v>
      </c>
      <c r="Y35" s="220">
        <f>'12'!F35*1000</f>
        <v>198401795989.02603</v>
      </c>
      <c r="Z35" s="220">
        <f>'22'!E35*1000</f>
        <v>64737194379.113358</v>
      </c>
      <c r="AA35" s="220">
        <f>'16'!K35*1000</f>
        <v>41365128068.758568</v>
      </c>
      <c r="AB35" s="220">
        <f>'16'!L35*1000</f>
        <v>42757390528.886719</v>
      </c>
      <c r="AC35" s="220">
        <f>'26'!L35*1000</f>
        <v>60127044621.830406</v>
      </c>
      <c r="AD35" s="67">
        <f>'2'!L36*1000</f>
        <v>202357471884.72772</v>
      </c>
      <c r="AE35" s="220">
        <f>'28'!G36*1000</f>
        <v>53674103759.477226</v>
      </c>
    </row>
    <row r="36" spans="1:31" ht="13.7" customHeight="1">
      <c r="A36" s="42"/>
      <c r="B36" s="62" t="s">
        <v>716</v>
      </c>
      <c r="C36" s="42"/>
      <c r="D36" s="46"/>
      <c r="E36" s="802">
        <f t="shared" si="20"/>
        <v>22.873432401489914</v>
      </c>
      <c r="F36" s="697">
        <f t="shared" si="21"/>
        <v>93.212087194255574</v>
      </c>
      <c r="G36" s="697">
        <f t="shared" si="22"/>
        <v>18.602124731360174</v>
      </c>
      <c r="H36" s="697">
        <f t="shared" si="23"/>
        <v>19.9567730873712</v>
      </c>
      <c r="I36" s="697">
        <f t="shared" si="24"/>
        <v>45.083478219873399</v>
      </c>
      <c r="J36" s="697">
        <f t="shared" si="25"/>
        <v>311.54199112028027</v>
      </c>
      <c r="K36" s="697">
        <f t="shared" si="26"/>
        <v>32.432460420492788</v>
      </c>
      <c r="L36" s="697">
        <f t="shared" si="27"/>
        <v>31.150385714153966</v>
      </c>
      <c r="M36" s="697">
        <f t="shared" si="28"/>
        <v>4.2876947301237385</v>
      </c>
      <c r="N36" s="697">
        <f t="shared" si="29"/>
        <v>4.1022239661721267</v>
      </c>
      <c r="O36" s="220">
        <f>'2'!G37*1000</f>
        <v>105461714755.06778</v>
      </c>
      <c r="P36" s="220">
        <f>'2'!H37*1000</f>
        <v>24122714033.952545</v>
      </c>
      <c r="Q36" s="220">
        <f>'2'!J37*1000</f>
        <v>22485285238.948772</v>
      </c>
      <c r="R36" s="220">
        <f>'18'!Z36*1000</f>
        <v>4487337353.1851778</v>
      </c>
      <c r="S36" s="220">
        <f>'22'!F36*1000</f>
        <v>102800342488.14912</v>
      </c>
      <c r="T36" s="220">
        <f>'10'!H36*1000</f>
        <v>5917159248.2001486</v>
      </c>
      <c r="U36" s="220">
        <f>'10'!I36*1000</f>
        <v>1229751034.775511</v>
      </c>
      <c r="V36" s="220">
        <f>'10'!J36*1000</f>
        <v>184212813740.96164</v>
      </c>
      <c r="W36" s="220">
        <f>'10'!F36*1000</f>
        <v>316967449139.91681</v>
      </c>
      <c r="X36" s="220">
        <f>'2'!M37*1000</f>
        <v>32997266955.40696</v>
      </c>
      <c r="Y36" s="220">
        <f>'12'!F36*1000</f>
        <v>329573679399.87854</v>
      </c>
      <c r="Z36" s="220">
        <f>'22'!E36*1000</f>
        <v>104656176235.18822</v>
      </c>
      <c r="AA36" s="220">
        <f>'16'!K36*1000</f>
        <v>51465777892.868767</v>
      </c>
      <c r="AB36" s="220">
        <f>'16'!L36*1000</f>
        <v>54553474172.988167</v>
      </c>
      <c r="AC36" s="220">
        <f>'26'!L36*1000</f>
        <v>95495545921.173843</v>
      </c>
      <c r="AD36" s="67">
        <f>'2'!L37*1000</f>
        <v>330013064465.64862</v>
      </c>
      <c r="AE36" s="220">
        <f>'28'!G37*1000</f>
        <v>86271619501.94162</v>
      </c>
    </row>
    <row r="37" spans="1:31" ht="13.7" customHeight="1">
      <c r="A37" s="42"/>
      <c r="B37" s="62" t="s">
        <v>717</v>
      </c>
      <c r="C37" s="42"/>
      <c r="D37" s="46"/>
      <c r="E37" s="802">
        <f t="shared" si="20"/>
        <v>20.938462401913107</v>
      </c>
      <c r="F37" s="697">
        <f t="shared" si="21"/>
        <v>94.94802156377861</v>
      </c>
      <c r="G37" s="697">
        <f t="shared" si="22"/>
        <v>31.032986206701302</v>
      </c>
      <c r="H37" s="697">
        <f t="shared" si="23"/>
        <v>32.684184141589277</v>
      </c>
      <c r="I37" s="697">
        <f t="shared" si="24"/>
        <v>40.000269054206107</v>
      </c>
      <c r="J37" s="697">
        <f t="shared" si="25"/>
        <v>456.20825734701771</v>
      </c>
      <c r="K37" s="697">
        <f t="shared" si="26"/>
        <v>32.103924907950862</v>
      </c>
      <c r="L37" s="697">
        <f t="shared" si="27"/>
        <v>31.087590165786981</v>
      </c>
      <c r="M37" s="697">
        <f t="shared" si="28"/>
        <v>6.2196660805148758</v>
      </c>
      <c r="N37" s="697">
        <f t="shared" si="29"/>
        <v>5.7926821572501872</v>
      </c>
      <c r="O37" s="220">
        <f>'2'!G38*1000</f>
        <v>62901164330.217918</v>
      </c>
      <c r="P37" s="220">
        <f>'2'!H38*1000</f>
        <v>13170536643.648258</v>
      </c>
      <c r="Q37" s="220">
        <f>'2'!J38*1000</f>
        <v>12505163972.476513</v>
      </c>
      <c r="R37" s="220">
        <f>'18'!Z37*1000</f>
        <v>4087210819.9719043</v>
      </c>
      <c r="S37" s="220">
        <f>'22'!F37*1000</f>
        <v>64505643739.168907</v>
      </c>
      <c r="T37" s="220">
        <f>'10'!H37*1000</f>
        <v>4505051514.9567623</v>
      </c>
      <c r="U37" s="220">
        <f>'10'!I37*1000</f>
        <v>515800356.10304374</v>
      </c>
      <c r="V37" s="220">
        <f>'10'!J37*1000</f>
        <v>127600145086.85384</v>
      </c>
      <c r="W37" s="220">
        <f>'10'!F37*1000</f>
        <v>200927593508.02438</v>
      </c>
      <c r="X37" s="220">
        <f>'2'!M38*1000</f>
        <v>14139516920.252121</v>
      </c>
      <c r="Y37" s="220">
        <f>'12'!F37*1000</f>
        <v>204271099016.98187</v>
      </c>
      <c r="Z37" s="220">
        <f>'22'!E37*1000</f>
        <v>65714312747.052765</v>
      </c>
      <c r="AA37" s="220">
        <f>'16'!K37*1000</f>
        <v>36183937819.201721</v>
      </c>
      <c r="AB37" s="220">
        <f>'16'!L37*1000</f>
        <v>39511421027.581245</v>
      </c>
      <c r="AC37" s="220">
        <f>'26'!L37*1000</f>
        <v>57441553615.491173</v>
      </c>
      <c r="AD37" s="67">
        <f>'2'!L38*1000</f>
        <v>207496442777.22015</v>
      </c>
      <c r="AE37" s="220">
        <f>'28'!G38*1000</f>
        <v>53048755605.53595</v>
      </c>
    </row>
    <row r="38" spans="1:31" ht="13.7" customHeight="1">
      <c r="A38" s="42"/>
      <c r="B38" s="62" t="s">
        <v>718</v>
      </c>
      <c r="C38" s="42"/>
      <c r="D38" s="46"/>
      <c r="E38" s="802">
        <f t="shared" si="20"/>
        <v>22.578813498056135</v>
      </c>
      <c r="F38" s="697">
        <f t="shared" si="21"/>
        <v>93.844046758244474</v>
      </c>
      <c r="G38" s="697">
        <f t="shared" si="22"/>
        <v>28.775342379288873</v>
      </c>
      <c r="H38" s="697">
        <f t="shared" si="23"/>
        <v>30.662938538251893</v>
      </c>
      <c r="I38" s="697">
        <f t="shared" si="24"/>
        <v>30.891242872399093</v>
      </c>
      <c r="J38" s="697">
        <f t="shared" si="25"/>
        <v>361.26770945665987</v>
      </c>
      <c r="K38" s="697">
        <f t="shared" si="26"/>
        <v>22.360025987224809</v>
      </c>
      <c r="L38" s="697">
        <f t="shared" si="27"/>
        <v>22.046943207903627</v>
      </c>
      <c r="M38" s="697">
        <f t="shared" si="28"/>
        <v>6.5831497323226458</v>
      </c>
      <c r="N38" s="697">
        <f t="shared" si="29"/>
        <v>5.8944203320207169</v>
      </c>
      <c r="O38" s="220">
        <f>'2'!G39*1000</f>
        <v>52412105184.415489</v>
      </c>
      <c r="P38" s="220">
        <f>'2'!H39*1000</f>
        <v>11834031479.994184</v>
      </c>
      <c r="Q38" s="220">
        <f>'2'!J39*1000</f>
        <v>11105534035.471113</v>
      </c>
      <c r="R38" s="220">
        <f>'18'!Z38*1000</f>
        <v>3405283075.6411529</v>
      </c>
      <c r="S38" s="220">
        <f>'22'!F38*1000</f>
        <v>50293244083.937141</v>
      </c>
      <c r="T38" s="220">
        <f>'10'!H38*1000</f>
        <v>3861858045.8017406</v>
      </c>
      <c r="U38" s="220">
        <f>'10'!I38*1000</f>
        <v>4819672184</v>
      </c>
      <c r="V38" s="220">
        <f>'10'!J38*1000</f>
        <v>140461479191.11087</v>
      </c>
      <c r="W38" s="220">
        <f>'10'!F38*1000</f>
        <v>224924801575.23837</v>
      </c>
      <c r="X38" s="220">
        <f>'2'!M39*1000</f>
        <v>13921322821.676279</v>
      </c>
      <c r="Y38" s="220">
        <f>'12'!F38*1000</f>
        <v>230434078921.50323</v>
      </c>
      <c r="Z38" s="220">
        <f>'22'!E38*1000</f>
        <v>51727261479.737167</v>
      </c>
      <c r="AA38" s="220">
        <f>'16'!K38*1000</f>
        <v>52561575413.316795</v>
      </c>
      <c r="AB38" s="220">
        <f>'16'!L38*1000</f>
        <v>50475984664.838425</v>
      </c>
      <c r="AC38" s="220">
        <f>'26'!L38*1000</f>
        <v>49414339627.499115</v>
      </c>
      <c r="AD38" s="67">
        <f>'2'!L39*1000</f>
        <v>228118898886.20694</v>
      </c>
      <c r="AE38" s="220">
        <f>'28'!G39*1000</f>
        <v>46072129267.419174</v>
      </c>
    </row>
    <row r="39" spans="1:31" ht="13.7" customHeight="1">
      <c r="A39" s="42"/>
      <c r="B39" s="62" t="s">
        <v>719</v>
      </c>
      <c r="C39" s="42"/>
      <c r="D39" s="46"/>
      <c r="E39" s="802">
        <f t="shared" si="20"/>
        <v>24.159896904182929</v>
      </c>
      <c r="F39" s="697">
        <f t="shared" si="21"/>
        <v>94.740365879674172</v>
      </c>
      <c r="G39" s="697">
        <f t="shared" si="22"/>
        <v>33.736321708692927</v>
      </c>
      <c r="H39" s="697">
        <f t="shared" si="23"/>
        <v>35.609237303917574</v>
      </c>
      <c r="I39" s="697">
        <f t="shared" si="24"/>
        <v>17.492554198040636</v>
      </c>
      <c r="J39" s="697">
        <f t="shared" si="25"/>
        <v>390.17493904782924</v>
      </c>
      <c r="K39" s="697">
        <f t="shared" si="26"/>
        <v>15.590673202152242</v>
      </c>
      <c r="L39" s="697">
        <f t="shared" si="27"/>
        <v>15.354425523141327</v>
      </c>
      <c r="M39" s="697">
        <f t="shared" si="28"/>
        <v>8.5852065799734252</v>
      </c>
      <c r="N39" s="697">
        <f t="shared" si="29"/>
        <v>9.1839578870553407</v>
      </c>
      <c r="O39" s="220">
        <f>'2'!G40*1000</f>
        <v>74567432690.000015</v>
      </c>
      <c r="P39" s="220">
        <f>'2'!H40*1000</f>
        <v>18015414862.000004</v>
      </c>
      <c r="Q39" s="220">
        <f>'2'!J40*1000</f>
        <v>17067869955.000002</v>
      </c>
      <c r="R39" s="220">
        <f>'18'!Z39*1000</f>
        <v>6077738315</v>
      </c>
      <c r="S39" s="220">
        <f>'22'!F39*1000</f>
        <v>68121370905</v>
      </c>
      <c r="T39" s="220">
        <f>'10'!H39*1000</f>
        <v>2280415791</v>
      </c>
      <c r="U39" s="220">
        <f>'10'!I39*1000</f>
        <v>7230391385.000001</v>
      </c>
      <c r="V39" s="220">
        <f>'10'!J39*1000</f>
        <v>315648073723.00006</v>
      </c>
      <c r="W39" s="220">
        <f>'10'!F39*1000</f>
        <v>436936686580.00006</v>
      </c>
      <c r="X39" s="220">
        <f>'2'!M40*1000</f>
        <v>17459186659.000004</v>
      </c>
      <c r="Y39" s="220">
        <f>'12'!F39*1000</f>
        <v>444221505562.99988</v>
      </c>
      <c r="Z39" s="220">
        <f>'22'!E39*1000</f>
        <v>70793151666.000015</v>
      </c>
      <c r="AA39" s="220">
        <f>'16'!K39*1000</f>
        <v>97245615782.999985</v>
      </c>
      <c r="AB39" s="220">
        <f>'16'!L39*1000</f>
        <v>97714944584</v>
      </c>
      <c r="AC39" s="220">
        <f>'26'!L39*1000</f>
        <v>61395804088.000008</v>
      </c>
      <c r="AD39" s="67">
        <f>'2'!L40*1000</f>
        <v>443659522151.00006</v>
      </c>
      <c r="AE39" s="220">
        <f>'28'!G40*1000</f>
        <v>56878593470.999985</v>
      </c>
    </row>
    <row r="40" spans="1:31" ht="13.7" customHeight="1">
      <c r="A40" s="42"/>
      <c r="B40" s="62" t="s">
        <v>720</v>
      </c>
      <c r="C40" s="42"/>
      <c r="D40" s="46"/>
      <c r="E40" s="802">
        <f t="shared" si="20"/>
        <v>16.752658958352153</v>
      </c>
      <c r="F40" s="697">
        <f t="shared" si="21"/>
        <v>91.888274102118189</v>
      </c>
      <c r="G40" s="697">
        <f t="shared" si="22"/>
        <v>35.192772689695076</v>
      </c>
      <c r="H40" s="697">
        <f t="shared" si="23"/>
        <v>38.299525193589226</v>
      </c>
      <c r="I40" s="697">
        <f t="shared" si="24"/>
        <v>21.563046525885184</v>
      </c>
      <c r="J40" s="697">
        <f t="shared" si="25"/>
        <v>358.00479057119202</v>
      </c>
      <c r="K40" s="697">
        <f t="shared" si="26"/>
        <v>16.017958590675168</v>
      </c>
      <c r="L40" s="697">
        <f t="shared" si="27"/>
        <v>15.771189114482034</v>
      </c>
      <c r="M40" s="697">
        <f t="shared" si="28"/>
        <v>5.8052317056015852</v>
      </c>
      <c r="N40" s="697">
        <f t="shared" si="29"/>
        <v>2.6552577483496256</v>
      </c>
      <c r="O40" s="220">
        <f>'2'!G41*1000</f>
        <v>84360656145.000015</v>
      </c>
      <c r="P40" s="220">
        <f>'2'!H41*1000</f>
        <v>14132653019.000002</v>
      </c>
      <c r="Q40" s="220">
        <f>'2'!J41*1000</f>
        <v>12986250944.000002</v>
      </c>
      <c r="R40" s="220">
        <f>'18'!Z40*1000</f>
        <v>4973672452</v>
      </c>
      <c r="S40" s="220">
        <f>'22'!F40*1000</f>
        <v>80793166514</v>
      </c>
      <c r="T40" s="220">
        <f>'10'!H40*1000</f>
        <v>16095259322.999998</v>
      </c>
      <c r="U40" s="220">
        <f>'10'!I40*1000</f>
        <v>15880114344</v>
      </c>
      <c r="V40" s="220">
        <f>'10'!J40*1000</f>
        <v>335984225459</v>
      </c>
      <c r="W40" s="220">
        <f>'10'!F40*1000</f>
        <v>504391156068</v>
      </c>
      <c r="X40" s="220">
        <f>'2'!M41*1000</f>
        <v>22567621619</v>
      </c>
      <c r="Y40" s="220">
        <f>'12'!F40*1000</f>
        <v>509761165573</v>
      </c>
      <c r="Z40" s="220">
        <f>'22'!E40*1000</f>
        <v>85675692276</v>
      </c>
      <c r="AA40" s="220">
        <f>'16'!K40*1000</f>
        <v>167686786631</v>
      </c>
      <c r="AB40" s="220">
        <f>'16'!L40*1000</f>
        <v>163083474964</v>
      </c>
      <c r="AC40" s="220">
        <f>'26'!L40*1000</f>
        <v>83251211367</v>
      </c>
      <c r="AD40" s="67">
        <f>'2'!L41*1000</f>
        <v>512283290292.99994</v>
      </c>
      <c r="AE40" s="220">
        <f>'28'!G41*1000</f>
        <v>79343299556</v>
      </c>
    </row>
    <row r="41" spans="1:31" ht="13.7" customHeight="1">
      <c r="A41" s="1045" t="s">
        <v>721</v>
      </c>
      <c r="B41" s="1045"/>
      <c r="C41" s="1045"/>
      <c r="D41" s="46"/>
      <c r="E41" s="802"/>
      <c r="F41" s="697"/>
      <c r="G41" s="697"/>
      <c r="H41" s="697"/>
      <c r="I41" s="697"/>
      <c r="J41" s="697"/>
      <c r="K41" s="697"/>
      <c r="L41" s="697"/>
      <c r="M41" s="697"/>
      <c r="N41" s="697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</row>
    <row r="42" spans="1:31" ht="13.7" customHeight="1">
      <c r="A42" s="42"/>
      <c r="B42" s="62" t="s">
        <v>711</v>
      </c>
      <c r="C42" s="42"/>
      <c r="D42" s="46"/>
      <c r="E42" s="802">
        <f t="shared" ref="E42:E51" si="30">P42/O42*100</f>
        <v>7.9842875434194687</v>
      </c>
      <c r="F42" s="697">
        <f t="shared" ref="F42:F51" si="31">Q42/P42*100</f>
        <v>-6.413050473650288</v>
      </c>
      <c r="G42" s="697">
        <f t="shared" ref="G42:G51" si="32">R42/P42*100</f>
        <v>-435.70679975804563</v>
      </c>
      <c r="H42" s="697">
        <f t="shared" ref="H42:H51" si="33">R42/Q42*100</f>
        <v>6794.064720810512</v>
      </c>
      <c r="I42" s="697">
        <f t="shared" ref="I42:I51" si="34">AE42/(T42+U42+V42)*100</f>
        <v>57.511602442300422</v>
      </c>
      <c r="J42" s="697">
        <f t="shared" ref="J42:J51" si="35">S42/X42*100</f>
        <v>47.734833092641679</v>
      </c>
      <c r="K42" s="697">
        <f t="shared" ref="K42:K51" si="36">S42/W42*100</f>
        <v>23.599370951653619</v>
      </c>
      <c r="L42" s="697">
        <f t="shared" ref="L42:L51" si="37">S42/AD42*100</f>
        <v>16.901332798054181</v>
      </c>
      <c r="M42" s="697">
        <f t="shared" ref="M42:M51" si="38">R42/Z42*100</f>
        <v>-26.32008600137064</v>
      </c>
      <c r="N42" s="697">
        <f t="shared" ref="N42:N51" si="39">(S42-AC42+AA42-AB42)/S42*100</f>
        <v>-26.390294582454253</v>
      </c>
      <c r="O42" s="220">
        <f>'2'!G43*1000</f>
        <v>11212781532.43059</v>
      </c>
      <c r="P42" s="220">
        <f>'2'!H43*1000</f>
        <v>895260719.16469419</v>
      </c>
      <c r="Q42" s="220">
        <f>'2'!J43*1000</f>
        <v>-57413521.790796399</v>
      </c>
      <c r="R42" s="220">
        <f>'18'!Z42*1000</f>
        <v>-3900711828.9633536</v>
      </c>
      <c r="S42" s="220">
        <f>'22'!F42*1000</f>
        <v>14361789974.885473</v>
      </c>
      <c r="T42" s="220">
        <f>'10'!H42*1000</f>
        <v>2207943082.7990184</v>
      </c>
      <c r="U42" s="220">
        <f>'10'!I42*1000</f>
        <v>414053424.22281057</v>
      </c>
      <c r="V42" s="220">
        <f>'10'!J42*1000</f>
        <v>16696046150.211294</v>
      </c>
      <c r="W42" s="220">
        <f>'10'!F42*1000</f>
        <v>60856664375.959297</v>
      </c>
      <c r="X42" s="220">
        <f>'2'!M43*1000</f>
        <v>30086603522.867123</v>
      </c>
      <c r="Y42" s="220">
        <f>'12'!F42*1000</f>
        <v>67709486426.138771</v>
      </c>
      <c r="Z42" s="220">
        <f>'22'!E42*1000</f>
        <v>14820285270.95322</v>
      </c>
      <c r="AA42" s="220">
        <f>'16'!K42*1000</f>
        <v>10042764892.372944</v>
      </c>
      <c r="AB42" s="220">
        <f>'16'!L42*1000</f>
        <v>13317547326.713394</v>
      </c>
      <c r="AC42" s="220">
        <f>'26'!L42*1000</f>
        <v>14877126222.230682</v>
      </c>
      <c r="AD42" s="67">
        <f>'2'!L43*1000</f>
        <v>84974304372.841644</v>
      </c>
      <c r="AE42" s="220">
        <f>'28'!G43*1000</f>
        <v>11110115892.661922</v>
      </c>
    </row>
    <row r="43" spans="1:31" ht="13.7" customHeight="1">
      <c r="A43" s="42"/>
      <c r="B43" s="62" t="s">
        <v>712</v>
      </c>
      <c r="C43" s="42"/>
      <c r="D43" s="46"/>
      <c r="E43" s="802">
        <f t="shared" si="30"/>
        <v>27.958466406177969</v>
      </c>
      <c r="F43" s="697">
        <f t="shared" si="31"/>
        <v>85.669966361961343</v>
      </c>
      <c r="G43" s="697">
        <f t="shared" si="32"/>
        <v>16.245257652011908</v>
      </c>
      <c r="H43" s="697">
        <f t="shared" si="33"/>
        <v>18.962605381884483</v>
      </c>
      <c r="I43" s="697">
        <f t="shared" si="34"/>
        <v>112.83803911093888</v>
      </c>
      <c r="J43" s="697">
        <f t="shared" si="35"/>
        <v>125.70347214975052</v>
      </c>
      <c r="K43" s="697">
        <f t="shared" si="36"/>
        <v>58.22101932203779</v>
      </c>
      <c r="L43" s="697">
        <f t="shared" si="37"/>
        <v>44.228754415568154</v>
      </c>
      <c r="M43" s="697">
        <f t="shared" si="38"/>
        <v>4.1192175036813206</v>
      </c>
      <c r="N43" s="697">
        <f t="shared" si="39"/>
        <v>3.8465783052636668</v>
      </c>
      <c r="O43" s="220">
        <f>'2'!G44*1000</f>
        <v>13144957222.582558</v>
      </c>
      <c r="P43" s="220">
        <f>'2'!H44*1000</f>
        <v>3675128449.182209</v>
      </c>
      <c r="Q43" s="220">
        <f>'2'!J44*1000</f>
        <v>3148481306.1732702</v>
      </c>
      <c r="R43" s="220">
        <f>'18'!Z43*1000</f>
        <v>597034085.61203933</v>
      </c>
      <c r="S43" s="220">
        <f>'22'!F43*1000</f>
        <v>14259853174.354982</v>
      </c>
      <c r="T43" s="220">
        <f>'10'!H43*1000</f>
        <v>1336790941.3932986</v>
      </c>
      <c r="U43" s="220">
        <f>'10'!I43*1000</f>
        <v>71801896.768746808</v>
      </c>
      <c r="V43" s="220">
        <f>'10'!J43*1000</f>
        <v>7683409120.8941126</v>
      </c>
      <c r="W43" s="220">
        <f>'10'!F43*1000</f>
        <v>24492620260.527367</v>
      </c>
      <c r="X43" s="220">
        <f>'2'!M44*1000</f>
        <v>11344040805.306652</v>
      </c>
      <c r="Y43" s="220">
        <f>'12'!F43*1000</f>
        <v>27653830231.722038</v>
      </c>
      <c r="Z43" s="220">
        <f>'22'!E43*1000</f>
        <v>14493871350.043385</v>
      </c>
      <c r="AA43" s="220">
        <f>'16'!K43*1000</f>
        <v>3275896266.9425344</v>
      </c>
      <c r="AB43" s="220">
        <f>'16'!L43*1000</f>
        <v>4430397363.6695404</v>
      </c>
      <c r="AC43" s="220">
        <f>'26'!L43*1000</f>
        <v>12556835659.060785</v>
      </c>
      <c r="AD43" s="67">
        <f>'2'!L44*1000</f>
        <v>32241136705.707523</v>
      </c>
      <c r="AE43" s="220">
        <f>'28'!G44*1000</f>
        <v>10259236726.527117</v>
      </c>
    </row>
    <row r="44" spans="1:31" ht="13.7" customHeight="1">
      <c r="A44" s="42"/>
      <c r="B44" s="62" t="s">
        <v>713</v>
      </c>
      <c r="C44" s="42"/>
      <c r="D44" s="46"/>
      <c r="E44" s="802">
        <f t="shared" si="30"/>
        <v>25.495948360166615</v>
      </c>
      <c r="F44" s="697">
        <f t="shared" si="31"/>
        <v>88.607984150881308</v>
      </c>
      <c r="G44" s="697">
        <f t="shared" si="32"/>
        <v>25.415267262667669</v>
      </c>
      <c r="H44" s="697">
        <f t="shared" si="33"/>
        <v>28.68281849115386</v>
      </c>
      <c r="I44" s="697">
        <f t="shared" si="34"/>
        <v>91.404994210786924</v>
      </c>
      <c r="J44" s="697">
        <f t="shared" si="35"/>
        <v>163.53601991384937</v>
      </c>
      <c r="K44" s="697">
        <f t="shared" si="36"/>
        <v>50.188100943662207</v>
      </c>
      <c r="L44" s="697">
        <f t="shared" si="37"/>
        <v>42.168141137434951</v>
      </c>
      <c r="M44" s="697">
        <f t="shared" si="38"/>
        <v>6.270955603166926</v>
      </c>
      <c r="N44" s="697">
        <f t="shared" si="39"/>
        <v>5.4481921605842256</v>
      </c>
      <c r="O44" s="220">
        <f>'2'!G45*1000</f>
        <v>37006949065.375275</v>
      </c>
      <c r="P44" s="220">
        <f>'2'!H45*1000</f>
        <v>9435272623.3812408</v>
      </c>
      <c r="Q44" s="220">
        <f>'2'!J45*1000</f>
        <v>8360404870.7180939</v>
      </c>
      <c r="R44" s="220">
        <f>'18'!Z44*1000</f>
        <v>2397999754.1936574</v>
      </c>
      <c r="S44" s="220">
        <f>'22'!F44*1000</f>
        <v>37510158260.550346</v>
      </c>
      <c r="T44" s="220">
        <f>'10'!H44*1000</f>
        <v>7541128056.9264183</v>
      </c>
      <c r="U44" s="220">
        <f>'10'!I44*1000</f>
        <v>645138175.82462311</v>
      </c>
      <c r="V44" s="220">
        <f>'10'!J44*1000</f>
        <v>22427868900.434082</v>
      </c>
      <c r="W44" s="220">
        <f>'10'!F44*1000</f>
        <v>74739146441.617172</v>
      </c>
      <c r="X44" s="220">
        <f>'2'!M45*1000</f>
        <v>22936939690.907642</v>
      </c>
      <c r="Y44" s="220">
        <f>'12'!F44*1000</f>
        <v>80954269236.403671</v>
      </c>
      <c r="Z44" s="220">
        <f>'22'!E44*1000</f>
        <v>38239782035.494423</v>
      </c>
      <c r="AA44" s="220">
        <f>'16'!K44*1000</f>
        <v>9577484526.9105225</v>
      </c>
      <c r="AB44" s="220">
        <f>'16'!L44*1000</f>
        <v>11276152753.669777</v>
      </c>
      <c r="AC44" s="220">
        <f>'26'!L44*1000</f>
        <v>33767864532.017052</v>
      </c>
      <c r="AD44" s="67">
        <f>'2'!L45*1000</f>
        <v>88953786552.498856</v>
      </c>
      <c r="AE44" s="220">
        <f>'28'!G45*1000</f>
        <v>27982848446.170349</v>
      </c>
    </row>
    <row r="45" spans="1:31" ht="13.7" customHeight="1">
      <c r="A45" s="102"/>
      <c r="B45" s="62" t="s">
        <v>714</v>
      </c>
      <c r="C45" s="102"/>
      <c r="D45" s="46"/>
      <c r="E45" s="802">
        <f t="shared" si="30"/>
        <v>26.823567669017219</v>
      </c>
      <c r="F45" s="697">
        <f t="shared" si="31"/>
        <v>91.836638683082967</v>
      </c>
      <c r="G45" s="697">
        <f t="shared" si="32"/>
        <v>19.723758357956608</v>
      </c>
      <c r="H45" s="697">
        <f t="shared" si="33"/>
        <v>21.477003776260684</v>
      </c>
      <c r="I45" s="697">
        <f t="shared" si="34"/>
        <v>83.029842777139734</v>
      </c>
      <c r="J45" s="697">
        <f t="shared" si="35"/>
        <v>204.67395470125035</v>
      </c>
      <c r="K45" s="697">
        <f t="shared" si="36"/>
        <v>50.145142043124956</v>
      </c>
      <c r="L45" s="697">
        <f t="shared" si="37"/>
        <v>43.539891714731532</v>
      </c>
      <c r="M45" s="697">
        <f t="shared" si="38"/>
        <v>5.2940980961628181</v>
      </c>
      <c r="N45" s="697">
        <f t="shared" si="39"/>
        <v>5.5726723224847241</v>
      </c>
      <c r="O45" s="220">
        <f>'2'!G46*1000</f>
        <v>71658057078.831329</v>
      </c>
      <c r="P45" s="220">
        <f>'2'!H46*1000</f>
        <v>19221247430.843304</v>
      </c>
      <c r="Q45" s="220">
        <f>'2'!J46*1000</f>
        <v>17652147553.444931</v>
      </c>
      <c r="R45" s="220">
        <f>'18'!Z45*1000</f>
        <v>3791152396.6444759</v>
      </c>
      <c r="S45" s="220">
        <f>'22'!F45*1000</f>
        <v>70961883841.811188</v>
      </c>
      <c r="T45" s="220">
        <f>'10'!H45*1000</f>
        <v>7895293154.6693878</v>
      </c>
      <c r="U45" s="220">
        <f>'10'!I45*1000</f>
        <v>2440681261.5100961</v>
      </c>
      <c r="V45" s="220">
        <f>'10'!J45*1000</f>
        <v>58385364312.088432</v>
      </c>
      <c r="W45" s="220">
        <f>'10'!F45*1000</f>
        <v>141512978028.42752</v>
      </c>
      <c r="X45" s="220">
        <f>'2'!M46*1000</f>
        <v>34670695617.03138</v>
      </c>
      <c r="Y45" s="220">
        <f>'12'!F45*1000</f>
        <v>149988408725.62808</v>
      </c>
      <c r="Z45" s="220">
        <f>'22'!E45*1000</f>
        <v>71610920836.399261</v>
      </c>
      <c r="AA45" s="220">
        <f>'16'!K45*1000</f>
        <v>24710810938.137962</v>
      </c>
      <c r="AB45" s="220">
        <f>'16'!L45*1000</f>
        <v>25294606812.201508</v>
      </c>
      <c r="AC45" s="220">
        <f>'26'!L45*1000</f>
        <v>66423614707.381271</v>
      </c>
      <c r="AD45" s="67">
        <f>'2'!L46*1000</f>
        <v>162981305297.55438</v>
      </c>
      <c r="AE45" s="220">
        <f>'28'!G46*1000</f>
        <v>57059219500.426491</v>
      </c>
    </row>
    <row r="46" spans="1:31" ht="13.7" customHeight="1">
      <c r="A46" s="102"/>
      <c r="B46" s="62" t="s">
        <v>715</v>
      </c>
      <c r="C46" s="102"/>
      <c r="D46" s="46"/>
      <c r="E46" s="802">
        <f t="shared" si="30"/>
        <v>22.822476582085677</v>
      </c>
      <c r="F46" s="697">
        <f t="shared" si="31"/>
        <v>91.440869196741872</v>
      </c>
      <c r="G46" s="697">
        <f t="shared" si="32"/>
        <v>15.248316598983058</v>
      </c>
      <c r="H46" s="697">
        <f t="shared" si="33"/>
        <v>16.67560329744369</v>
      </c>
      <c r="I46" s="697">
        <f t="shared" si="34"/>
        <v>47.124518451477556</v>
      </c>
      <c r="J46" s="697">
        <f t="shared" si="35"/>
        <v>304.53972015206671</v>
      </c>
      <c r="K46" s="697">
        <f t="shared" si="36"/>
        <v>34.810796524276313</v>
      </c>
      <c r="L46" s="697">
        <f t="shared" si="37"/>
        <v>33.18209219683699</v>
      </c>
      <c r="M46" s="697">
        <f t="shared" si="38"/>
        <v>3.3591864670123281</v>
      </c>
      <c r="N46" s="697">
        <f t="shared" si="39"/>
        <v>3.4390943062211812</v>
      </c>
      <c r="O46" s="220">
        <f>'2'!G47*1000</f>
        <v>64319247700.855164</v>
      </c>
      <c r="P46" s="220">
        <f>'2'!H47*1000</f>
        <v>14679245244.30135</v>
      </c>
      <c r="Q46" s="220">
        <f>'2'!J47*1000</f>
        <v>13422829442.910549</v>
      </c>
      <c r="R46" s="220">
        <f>'18'!Z46*1000</f>
        <v>2238337789.192234</v>
      </c>
      <c r="S46" s="220">
        <f>'22'!F46*1000</f>
        <v>65759534220.026062</v>
      </c>
      <c r="T46" s="220">
        <f>'10'!H46*1000</f>
        <v>7085152113.554471</v>
      </c>
      <c r="U46" s="220">
        <f>'10'!I46*1000</f>
        <v>1785312452.1609623</v>
      </c>
      <c r="V46" s="220">
        <f>'10'!J46*1000</f>
        <v>106259763765.92416</v>
      </c>
      <c r="W46" s="220">
        <f>'10'!F46*1000</f>
        <v>188905571793.414</v>
      </c>
      <c r="X46" s="220">
        <f>'2'!M47*1000</f>
        <v>21593089462.087296</v>
      </c>
      <c r="Y46" s="220">
        <f>'12'!F46*1000</f>
        <v>196226503956.33566</v>
      </c>
      <c r="Z46" s="220">
        <f>'22'!E46*1000</f>
        <v>66633329562.768196</v>
      </c>
      <c r="AA46" s="220">
        <f>'16'!K46*1000</f>
        <v>41247143745.345268</v>
      </c>
      <c r="AB46" s="220">
        <f>'16'!L46*1000</f>
        <v>44254787361.4086</v>
      </c>
      <c r="AC46" s="220">
        <f>'26'!L46*1000</f>
        <v>60490358206.804245</v>
      </c>
      <c r="AD46" s="67">
        <f>'2'!L47*1000</f>
        <v>198177781647.82037</v>
      </c>
      <c r="AE46" s="220">
        <f>'28'!G47*1000</f>
        <v>54254565693.371742</v>
      </c>
    </row>
    <row r="47" spans="1:31" ht="13.7" customHeight="1">
      <c r="A47" s="102"/>
      <c r="B47" s="62" t="s">
        <v>716</v>
      </c>
      <c r="C47" s="102"/>
      <c r="D47" s="46"/>
      <c r="E47" s="802">
        <f t="shared" si="30"/>
        <v>23.056628230558694</v>
      </c>
      <c r="F47" s="697">
        <f t="shared" si="31"/>
        <v>93.618553893854539</v>
      </c>
      <c r="G47" s="697">
        <f t="shared" si="32"/>
        <v>19.062067874074518</v>
      </c>
      <c r="H47" s="697">
        <f t="shared" si="33"/>
        <v>20.361420980383059</v>
      </c>
      <c r="I47" s="697">
        <f t="shared" si="34"/>
        <v>44.902041221472267</v>
      </c>
      <c r="J47" s="697">
        <f t="shared" si="35"/>
        <v>361.08958598669136</v>
      </c>
      <c r="K47" s="697">
        <f t="shared" si="36"/>
        <v>31.043456051260549</v>
      </c>
      <c r="L47" s="697">
        <f t="shared" si="37"/>
        <v>29.867597344921613</v>
      </c>
      <c r="M47" s="697">
        <f t="shared" si="38"/>
        <v>4.6643135278350307</v>
      </c>
      <c r="N47" s="697">
        <f t="shared" si="39"/>
        <v>4.7223411711364429</v>
      </c>
      <c r="O47" s="220">
        <f>'2'!G48*1000</f>
        <v>110716373263.76428</v>
      </c>
      <c r="P47" s="220">
        <f>'2'!H48*1000</f>
        <v>25527462573.783813</v>
      </c>
      <c r="Q47" s="220">
        <f>'2'!J48*1000</f>
        <v>23898441307.371346</v>
      </c>
      <c r="R47" s="220">
        <f>'18'!Z47*1000</f>
        <v>4866062242.3436403</v>
      </c>
      <c r="S47" s="220">
        <f>'22'!F47*1000</f>
        <v>102514831233.63489</v>
      </c>
      <c r="T47" s="220">
        <f>'10'!H47*1000</f>
        <v>5798801351.8659124</v>
      </c>
      <c r="U47" s="220">
        <f>'10'!I47*1000</f>
        <v>2769278958.1669636</v>
      </c>
      <c r="V47" s="220">
        <f>'10'!J47*1000</f>
        <v>193505448421.03601</v>
      </c>
      <c r="W47" s="220">
        <f>'10'!F47*1000</f>
        <v>330230084770.06274</v>
      </c>
      <c r="X47" s="220">
        <f>'2'!M48*1000</f>
        <v>28390414792.359383</v>
      </c>
      <c r="Y47" s="220">
        <f>'12'!F47*1000</f>
        <v>340911769070.77228</v>
      </c>
      <c r="Z47" s="220">
        <f>'22'!E47*1000</f>
        <v>104325367780.37415</v>
      </c>
      <c r="AA47" s="220">
        <f>'16'!K47*1000</f>
        <v>59974194836.011604</v>
      </c>
      <c r="AB47" s="220">
        <f>'16'!L47*1000</f>
        <v>57081530881.277939</v>
      </c>
      <c r="AC47" s="220">
        <f>'26'!L47*1000</f>
        <v>100566395106.50157</v>
      </c>
      <c r="AD47" s="67">
        <f>'2'!L48*1000</f>
        <v>343230926980.02197</v>
      </c>
      <c r="AE47" s="220">
        <f>'28'!G48*1000</f>
        <v>90735139168.508148</v>
      </c>
    </row>
    <row r="48" spans="1:31" ht="13.7" customHeight="1">
      <c r="A48" s="102"/>
      <c r="B48" s="62" t="s">
        <v>717</v>
      </c>
      <c r="C48" s="102"/>
      <c r="D48" s="46"/>
      <c r="E48" s="802">
        <f t="shared" si="30"/>
        <v>20.841540703997165</v>
      </c>
      <c r="F48" s="697">
        <f t="shared" si="31"/>
        <v>95.417072017225436</v>
      </c>
      <c r="G48" s="697">
        <f t="shared" si="32"/>
        <v>31.268930583683453</v>
      </c>
      <c r="H48" s="697">
        <f t="shared" si="33"/>
        <v>32.770792398700458</v>
      </c>
      <c r="I48" s="697">
        <f t="shared" si="34"/>
        <v>40.75468034756932</v>
      </c>
      <c r="J48" s="697">
        <f t="shared" si="35"/>
        <v>346.35228449775906</v>
      </c>
      <c r="K48" s="697">
        <f t="shared" si="36"/>
        <v>29.633110329230611</v>
      </c>
      <c r="L48" s="697">
        <f t="shared" si="37"/>
        <v>28.462330883744368</v>
      </c>
      <c r="M48" s="697">
        <f t="shared" si="38"/>
        <v>6.9748783862593378</v>
      </c>
      <c r="N48" s="697">
        <f t="shared" si="39"/>
        <v>6.8773501690784249</v>
      </c>
      <c r="O48" s="220">
        <f>'2'!G49*1000</f>
        <v>57634529054.610939</v>
      </c>
      <c r="P48" s="220">
        <f>'2'!H49*1000</f>
        <v>12011923832.473812</v>
      </c>
      <c r="Q48" s="220">
        <f>'2'!J49*1000</f>
        <v>11461426013.885803</v>
      </c>
      <c r="R48" s="220">
        <f>'18'!Z48*1000</f>
        <v>3756000124.9411654</v>
      </c>
      <c r="S48" s="220">
        <f>'22'!F48*1000</f>
        <v>53119378349.783096</v>
      </c>
      <c r="T48" s="220">
        <f>'10'!H48*1000</f>
        <v>2156222976.8843193</v>
      </c>
      <c r="U48" s="220">
        <f>'10'!I48*1000</f>
        <v>1733661416.1030436</v>
      </c>
      <c r="V48" s="220">
        <f>'10'!J48*1000</f>
        <v>117538561264.12199</v>
      </c>
      <c r="W48" s="220">
        <f>'10'!F48*1000</f>
        <v>179256843981.66339</v>
      </c>
      <c r="X48" s="220">
        <f>'2'!M49*1000</f>
        <v>15336806115.429789</v>
      </c>
      <c r="Y48" s="220">
        <f>'12'!F48*1000</f>
        <v>182801042652.30942</v>
      </c>
      <c r="Z48" s="220">
        <f>'22'!E48*1000</f>
        <v>53850403074.275345</v>
      </c>
      <c r="AA48" s="220">
        <f>'16'!K48*1000</f>
        <v>35120649907.333595</v>
      </c>
      <c r="AB48" s="220">
        <f>'16'!L48*1000</f>
        <v>31595576531.401661</v>
      </c>
      <c r="AC48" s="220">
        <f>'26'!L48*1000</f>
        <v>52991246068.962814</v>
      </c>
      <c r="AD48" s="67">
        <f>'2'!L49*1000</f>
        <v>186630457522.08951</v>
      </c>
      <c r="AE48" s="220">
        <f>'28'!G49*1000</f>
        <v>49487774878.576836</v>
      </c>
    </row>
    <row r="49" spans="1:31" ht="13.7" customHeight="1">
      <c r="A49" s="102"/>
      <c r="B49" s="62" t="s">
        <v>718</v>
      </c>
      <c r="C49" s="102"/>
      <c r="D49" s="46"/>
      <c r="E49" s="802">
        <f t="shared" si="30"/>
        <v>23.691963908156595</v>
      </c>
      <c r="F49" s="697">
        <f t="shared" si="31"/>
        <v>93.545144260760821</v>
      </c>
      <c r="G49" s="697">
        <f t="shared" si="32"/>
        <v>33.006783898567384</v>
      </c>
      <c r="H49" s="697">
        <f t="shared" si="33"/>
        <v>35.284336947046285</v>
      </c>
      <c r="I49" s="697">
        <f t="shared" si="34"/>
        <v>29.850377691356538</v>
      </c>
      <c r="J49" s="697">
        <f t="shared" si="35"/>
        <v>355.32451902690741</v>
      </c>
      <c r="K49" s="697">
        <f t="shared" si="36"/>
        <v>21.057260619453942</v>
      </c>
      <c r="L49" s="697">
        <f t="shared" si="37"/>
        <v>20.933796818137864</v>
      </c>
      <c r="M49" s="697">
        <f t="shared" si="38"/>
        <v>8.6525163131716507</v>
      </c>
      <c r="N49" s="697">
        <f t="shared" si="39"/>
        <v>7.4803796489055996</v>
      </c>
      <c r="O49" s="220">
        <f>'2'!G50*1000</f>
        <v>56784655860.774208</v>
      </c>
      <c r="P49" s="220">
        <f>'2'!H50*1000</f>
        <v>13453400171.905554</v>
      </c>
      <c r="Q49" s="220">
        <f>'2'!J50*1000</f>
        <v>12585002598.786495</v>
      </c>
      <c r="R49" s="220">
        <f>'18'!Z49*1000</f>
        <v>4440534721.7503586</v>
      </c>
      <c r="S49" s="220">
        <f>'22'!F49*1000</f>
        <v>49476607698.641418</v>
      </c>
      <c r="T49" s="220">
        <f>'10'!H49*1000</f>
        <v>3191861435.8017402</v>
      </c>
      <c r="U49" s="220">
        <f>'10'!I49*1000</f>
        <v>7485789038.000001</v>
      </c>
      <c r="V49" s="220">
        <f>'10'!J49*1000</f>
        <v>142518790817.91724</v>
      </c>
      <c r="W49" s="220">
        <f>'10'!F49*1000</f>
        <v>234962223210.23087</v>
      </c>
      <c r="X49" s="220">
        <f>'2'!M50*1000</f>
        <v>13924343817.909943</v>
      </c>
      <c r="Y49" s="220">
        <f>'12'!F49*1000</f>
        <v>242277061419.33911</v>
      </c>
      <c r="Z49" s="220">
        <f>'22'!E49*1000</f>
        <v>51320732154.998314</v>
      </c>
      <c r="AA49" s="220">
        <f>'16'!K49*1000</f>
        <v>52593644329.913338</v>
      </c>
      <c r="AB49" s="220">
        <f>'16'!L49*1000</f>
        <v>49007394630.16877</v>
      </c>
      <c r="AC49" s="220">
        <f>'26'!L49*1000</f>
        <v>49361819305.127953</v>
      </c>
      <c r="AD49" s="67">
        <f>'2'!L50*1000</f>
        <v>236347988510.96585</v>
      </c>
      <c r="AE49" s="220">
        <f>'28'!G50*1000</f>
        <v>45729716335.295395</v>
      </c>
    </row>
    <row r="50" spans="1:31" ht="13.7" customHeight="1">
      <c r="A50" s="102"/>
      <c r="B50" s="62" t="s">
        <v>719</v>
      </c>
      <c r="C50" s="102"/>
      <c r="D50" s="46"/>
      <c r="E50" s="802">
        <f t="shared" si="30"/>
        <v>21.135213125459519</v>
      </c>
      <c r="F50" s="697">
        <f t="shared" si="31"/>
        <v>94.680442276233975</v>
      </c>
      <c r="G50" s="697">
        <f t="shared" si="32"/>
        <v>36.649388536076003</v>
      </c>
      <c r="H50" s="697">
        <f t="shared" si="33"/>
        <v>38.708510073442568</v>
      </c>
      <c r="I50" s="697">
        <f t="shared" si="34"/>
        <v>19.813717038603411</v>
      </c>
      <c r="J50" s="697">
        <f t="shared" si="35"/>
        <v>427.354837131279</v>
      </c>
      <c r="K50" s="697">
        <f t="shared" si="36"/>
        <v>16.338547354081811</v>
      </c>
      <c r="L50" s="697">
        <f t="shared" si="37"/>
        <v>16.054400220287938</v>
      </c>
      <c r="M50" s="697">
        <f t="shared" si="38"/>
        <v>8.0725387742443555</v>
      </c>
      <c r="N50" s="697">
        <f t="shared" si="39"/>
        <v>6.8980354591452961</v>
      </c>
      <c r="O50" s="220">
        <f>'2'!G51*1000</f>
        <v>79664722026.000031</v>
      </c>
      <c r="P50" s="220">
        <f>'2'!H51*1000</f>
        <v>16837308785.999998</v>
      </c>
      <c r="Q50" s="220">
        <f>'2'!J51*1000</f>
        <v>15941638426</v>
      </c>
      <c r="R50" s="220">
        <f>'18'!Z50*1000</f>
        <v>6170770716.000001</v>
      </c>
      <c r="S50" s="220">
        <f>'22'!F50*1000</f>
        <v>74382786873.000031</v>
      </c>
      <c r="T50" s="220">
        <f>'10'!H50*1000</f>
        <v>2804035290</v>
      </c>
      <c r="U50" s="220">
        <f>'10'!I50*1000</f>
        <v>3059521099</v>
      </c>
      <c r="V50" s="220">
        <f>'10'!J50*1000</f>
        <v>332979876992.00006</v>
      </c>
      <c r="W50" s="220">
        <f>'10'!F50*1000</f>
        <v>455259487034</v>
      </c>
      <c r="X50" s="220">
        <f>'2'!M51*1000</f>
        <v>17405392524.000004</v>
      </c>
      <c r="Y50" s="220">
        <f>'12'!F50*1000</f>
        <v>461204677899.99988</v>
      </c>
      <c r="Z50" s="220">
        <f>'22'!E50*1000</f>
        <v>76441512250.000015</v>
      </c>
      <c r="AA50" s="220">
        <f>'16'!K50*1000</f>
        <v>105084905122.00002</v>
      </c>
      <c r="AB50" s="220">
        <f>'16'!L50*1000</f>
        <v>102755951978.00003</v>
      </c>
      <c r="AC50" s="220">
        <f>'26'!L50*1000</f>
        <v>71580789003</v>
      </c>
      <c r="AD50" s="67">
        <f>'2'!L51*1000</f>
        <v>463317133324.00006</v>
      </c>
      <c r="AE50" s="220">
        <f>'28'!G51*1000</f>
        <v>67137479094</v>
      </c>
    </row>
    <row r="51" spans="1:31" ht="13.7" customHeight="1">
      <c r="A51" s="102"/>
      <c r="B51" s="62" t="s">
        <v>720</v>
      </c>
      <c r="C51" s="102"/>
      <c r="D51" s="46"/>
      <c r="E51" s="802">
        <f t="shared" si="30"/>
        <v>18.593583134959648</v>
      </c>
      <c r="F51" s="697">
        <f t="shared" si="31"/>
        <v>93.261394108133032</v>
      </c>
      <c r="G51" s="697">
        <f t="shared" si="32"/>
        <v>31.534312164606181</v>
      </c>
      <c r="H51" s="697">
        <f t="shared" si="33"/>
        <v>33.812825195432261</v>
      </c>
      <c r="I51" s="697">
        <f t="shared" si="34"/>
        <v>21.10153652332512</v>
      </c>
      <c r="J51" s="697">
        <f t="shared" si="35"/>
        <v>334.1234225120395</v>
      </c>
      <c r="K51" s="697">
        <f t="shared" si="36"/>
        <v>15.255492198281715</v>
      </c>
      <c r="L51" s="697">
        <f t="shared" si="37"/>
        <v>15.000854882286566</v>
      </c>
      <c r="M51" s="697">
        <f t="shared" si="38"/>
        <v>6.5625725094084695</v>
      </c>
      <c r="N51" s="697">
        <f t="shared" si="39"/>
        <v>5.4199842395338464</v>
      </c>
      <c r="O51" s="220">
        <f>'2'!G52*1000</f>
        <v>89487625560</v>
      </c>
      <c r="P51" s="220">
        <f>'2'!H52*1000</f>
        <v>16638956054</v>
      </c>
      <c r="Q51" s="220">
        <f>'2'!J52*1000</f>
        <v>15517722381</v>
      </c>
      <c r="R51" s="220">
        <f>'18'!Z51*1000</f>
        <v>5246980342.999999</v>
      </c>
      <c r="S51" s="220">
        <f>'22'!F51*1000</f>
        <v>75021242928</v>
      </c>
      <c r="T51" s="220">
        <f>'10'!H51*1000</f>
        <v>16157241282</v>
      </c>
      <c r="U51" s="220">
        <f>'10'!I51*1000</f>
        <v>15880114344</v>
      </c>
      <c r="V51" s="220">
        <f>'10'!J51*1000</f>
        <v>329388379944</v>
      </c>
      <c r="W51" s="220">
        <f>'10'!F51*1000</f>
        <v>491765470120</v>
      </c>
      <c r="X51" s="220">
        <f>'2'!M52*1000</f>
        <v>22453152898.999996</v>
      </c>
      <c r="Y51" s="220">
        <f>'12'!F51*1000</f>
        <v>497294862262</v>
      </c>
      <c r="Z51" s="220">
        <f>'22'!E51*1000</f>
        <v>79953102773</v>
      </c>
      <c r="AA51" s="220">
        <f>'16'!K51*1000</f>
        <v>171435042766</v>
      </c>
      <c r="AB51" s="220">
        <f>'16'!L51*1000</f>
        <v>162056807944</v>
      </c>
      <c r="AC51" s="220">
        <f>'26'!L51*1000</f>
        <v>80333338207</v>
      </c>
      <c r="AD51" s="67">
        <f>'2'!L52*1000</f>
        <v>500113116997</v>
      </c>
      <c r="AE51" s="220">
        <f>'28'!G52*1000</f>
        <v>76266383596.000015</v>
      </c>
    </row>
    <row r="52" spans="1:31" ht="13.7" customHeight="1">
      <c r="A52" s="1045" t="s">
        <v>722</v>
      </c>
      <c r="B52" s="1045"/>
      <c r="C52" s="1045"/>
      <c r="D52" s="2"/>
      <c r="E52" s="802"/>
      <c r="F52" s="697"/>
      <c r="G52" s="697"/>
      <c r="H52" s="697"/>
      <c r="I52" s="697"/>
      <c r="J52" s="697"/>
      <c r="K52" s="697"/>
      <c r="L52" s="697"/>
      <c r="M52" s="697"/>
      <c r="N52" s="697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</row>
    <row r="53" spans="1:31" ht="13.7" customHeight="1">
      <c r="A53" s="44"/>
      <c r="B53" s="62" t="s">
        <v>711</v>
      </c>
      <c r="C53" s="44"/>
      <c r="D53" s="231"/>
      <c r="E53" s="802">
        <f t="shared" ref="E53:E62" si="40">P53/O53*100</f>
        <v>21.979494681110896</v>
      </c>
      <c r="F53" s="697">
        <f t="shared" ref="F53:F62" si="41">Q53/P53*100</f>
        <v>80.684189915813832</v>
      </c>
      <c r="G53" s="697">
        <f t="shared" ref="G53:G62" si="42">R53/P53*100</f>
        <v>17.349818706521173</v>
      </c>
      <c r="H53" s="697">
        <f t="shared" ref="H53:H62" si="43">R53/Q53*100</f>
        <v>21.503368534311413</v>
      </c>
      <c r="I53" s="697">
        <f t="shared" ref="I53:I62" si="44">AE53/(T53+U53+V53)*100</f>
        <v>1058.0489205152815</v>
      </c>
      <c r="J53" s="697">
        <f t="shared" ref="J53:J62" si="45">S53/X53*100</f>
        <v>275.29333527788043</v>
      </c>
      <c r="K53" s="697">
        <f t="shared" ref="K53:K62" si="46">S53/W53*100</f>
        <v>209.34598555653326</v>
      </c>
      <c r="L53" s="697">
        <f t="shared" ref="L53:L62" si="47">S53/AD53*100</f>
        <v>129.85857989003227</v>
      </c>
      <c r="M53" s="697">
        <f t="shared" ref="M53:M62" si="48">R53/Z53*100</f>
        <v>3.7189354603973288</v>
      </c>
      <c r="N53" s="697">
        <f t="shared" ref="N53:N62" si="49">(S53-AC53+AA53-AB53)/S53*100</f>
        <v>3.5302576609767891</v>
      </c>
      <c r="O53" s="220">
        <f>'2'!G54*1000</f>
        <v>19054469655.740204</v>
      </c>
      <c r="P53" s="220">
        <f>'2'!H54*1000</f>
        <v>4188076144.4973078</v>
      </c>
      <c r="Q53" s="220">
        <f>'2'!J54*1000</f>
        <v>3379115310.2451015</v>
      </c>
      <c r="R53" s="220">
        <f>'18'!Z53*1000</f>
        <v>726623618.36134458</v>
      </c>
      <c r="S53" s="220">
        <f>'22'!F53*1000</f>
        <v>19462305402.21714</v>
      </c>
      <c r="T53" s="220">
        <f>'10'!H53*1000</f>
        <v>705808954.13430357</v>
      </c>
      <c r="U53" s="220">
        <f>'10'!I53*1000</f>
        <v>54113836.900708757</v>
      </c>
      <c r="V53" s="220">
        <f>'10'!J53*1000</f>
        <v>633894047.15479338</v>
      </c>
      <c r="W53" s="220">
        <f>'10'!F53*1000</f>
        <v>9296717751.9443779</v>
      </c>
      <c r="X53" s="220">
        <f>'2'!M54*1000</f>
        <v>7069660942.7801571</v>
      </c>
      <c r="Y53" s="220">
        <f>'12'!F53*1000</f>
        <v>12020231023.563334</v>
      </c>
      <c r="Z53" s="220">
        <f>'22'!E53*1000</f>
        <v>19538484227.519035</v>
      </c>
      <c r="AA53" s="220">
        <f>'16'!K53*1000</f>
        <v>556481635.49165356</v>
      </c>
      <c r="AB53" s="220">
        <f>'16'!L53*1000</f>
        <v>1744582612.5686986</v>
      </c>
      <c r="AC53" s="220">
        <f>'26'!L53*1000</f>
        <v>17587134897.675625</v>
      </c>
      <c r="AD53" s="518">
        <f>'2'!L54*1000</f>
        <v>14987308053.652166</v>
      </c>
      <c r="AE53" s="220">
        <f>'28'!G54*1000</f>
        <v>14747264010.427465</v>
      </c>
    </row>
    <row r="54" spans="1:31" ht="13.7" customHeight="1">
      <c r="A54" s="6"/>
      <c r="B54" s="62" t="s">
        <v>712</v>
      </c>
      <c r="C54" s="6"/>
      <c r="D54" s="2"/>
      <c r="E54" s="802">
        <f t="shared" si="40"/>
        <v>22.299542605899052</v>
      </c>
      <c r="F54" s="697">
        <f t="shared" si="41"/>
        <v>86.457551085758396</v>
      </c>
      <c r="G54" s="697">
        <f t="shared" si="42"/>
        <v>31.502647101885977</v>
      </c>
      <c r="H54" s="697">
        <f t="shared" si="43"/>
        <v>36.437126319525383</v>
      </c>
      <c r="I54" s="697">
        <f t="shared" si="44"/>
        <v>610.09398589036732</v>
      </c>
      <c r="J54" s="697">
        <f t="shared" si="45"/>
        <v>203.53058170222798</v>
      </c>
      <c r="K54" s="697">
        <f t="shared" si="46"/>
        <v>165.05159232113007</v>
      </c>
      <c r="L54" s="697">
        <f t="shared" si="47"/>
        <v>98.681695722485998</v>
      </c>
      <c r="M54" s="697">
        <f t="shared" si="48"/>
        <v>7.0198729460411027</v>
      </c>
      <c r="N54" s="697">
        <f t="shared" si="49"/>
        <v>7.1112968796259768</v>
      </c>
      <c r="O54" s="220">
        <f>'2'!G55*1000</f>
        <v>17687380577.203129</v>
      </c>
      <c r="P54" s="220">
        <f>'2'!H55*1000</f>
        <v>3944204967.6809254</v>
      </c>
      <c r="Q54" s="220">
        <f>'2'!J55*1000</f>
        <v>3410063024.8597565</v>
      </c>
      <c r="R54" s="220">
        <f>'18'!Z54*1000</f>
        <v>1242528971.9435778</v>
      </c>
      <c r="S54" s="220">
        <f>'22'!F54*1000</f>
        <v>17635724502.774895</v>
      </c>
      <c r="T54" s="220">
        <f>'10'!H54*1000</f>
        <v>624203699.47979128</v>
      </c>
      <c r="U54" s="220">
        <f>'10'!I54*1000</f>
        <v>48325095.595774621</v>
      </c>
      <c r="V54" s="220">
        <f>'10'!J54*1000</f>
        <v>1489461551.1291878</v>
      </c>
      <c r="W54" s="220">
        <f>'10'!F54*1000</f>
        <v>10684976894.050329</v>
      </c>
      <c r="X54" s="220">
        <f>'2'!M55*1000</f>
        <v>8664901537.2916031</v>
      </c>
      <c r="Y54" s="220">
        <f>'12'!F54*1000</f>
        <v>12930825952.636797</v>
      </c>
      <c r="Z54" s="220">
        <f>'22'!E54*1000</f>
        <v>17700163257.859375</v>
      </c>
      <c r="AA54" s="220">
        <f>'16'!K54*1000</f>
        <v>1343948960.077457</v>
      </c>
      <c r="AB54" s="220">
        <f>'16'!L54*1000</f>
        <v>2003883433.4004128</v>
      </c>
      <c r="AC54" s="220">
        <f>'26'!L54*1000</f>
        <v>15721661303.186674</v>
      </c>
      <c r="AD54" s="518">
        <f>'2'!L55*1000</f>
        <v>17871322917.241226</v>
      </c>
      <c r="AE54" s="220">
        <f>'28'!G55*1000</f>
        <v>13190173077.725534</v>
      </c>
    </row>
    <row r="55" spans="1:31" ht="13.7" customHeight="1">
      <c r="A55" s="102"/>
      <c r="B55" s="62" t="s">
        <v>713</v>
      </c>
      <c r="C55" s="102"/>
      <c r="D55" s="46"/>
      <c r="E55" s="802">
        <f t="shared" si="40"/>
        <v>24.059293020535609</v>
      </c>
      <c r="F55" s="697">
        <f t="shared" si="41"/>
        <v>89.917793214517857</v>
      </c>
      <c r="G55" s="697">
        <f t="shared" si="42"/>
        <v>22.40904765265838</v>
      </c>
      <c r="H55" s="697">
        <f t="shared" si="43"/>
        <v>24.921705539633152</v>
      </c>
      <c r="I55" s="697">
        <f t="shared" si="44"/>
        <v>335.86122951706596</v>
      </c>
      <c r="J55" s="697">
        <f t="shared" si="45"/>
        <v>174.63301668171042</v>
      </c>
      <c r="K55" s="697">
        <f t="shared" si="46"/>
        <v>132.72624550518296</v>
      </c>
      <c r="L55" s="697">
        <f t="shared" si="47"/>
        <v>80.408900871426297</v>
      </c>
      <c r="M55" s="697">
        <f t="shared" si="48"/>
        <v>5.5347980020869496</v>
      </c>
      <c r="N55" s="697">
        <f t="shared" si="49"/>
        <v>5.7925405518500197</v>
      </c>
      <c r="O55" s="220">
        <f>'2'!G56*1000</f>
        <v>27630640007.503078</v>
      </c>
      <c r="P55" s="220">
        <f>'2'!H56*1000</f>
        <v>6647736642.8545084</v>
      </c>
      <c r="Q55" s="220">
        <f>'2'!J56*1000</f>
        <v>5977498087.9676485</v>
      </c>
      <c r="R55" s="220">
        <f>'18'!Z55*1000</f>
        <v>1489694472.1204991</v>
      </c>
      <c r="S55" s="220">
        <f>'22'!F55*1000</f>
        <v>26868488182.089371</v>
      </c>
      <c r="T55" s="220">
        <f>'10'!H55*1000</f>
        <v>1173200843.9722619</v>
      </c>
      <c r="U55" s="220">
        <f>'10'!I55*1000</f>
        <v>381400101.62960267</v>
      </c>
      <c r="V55" s="220">
        <f>'10'!J55*1000</f>
        <v>4493014332.9979515</v>
      </c>
      <c r="W55" s="220">
        <f>'10'!F55*1000</f>
        <v>20243538178.769741</v>
      </c>
      <c r="X55" s="220">
        <f>'2'!M56*1000</f>
        <v>15385686333.9081</v>
      </c>
      <c r="Y55" s="220">
        <f>'12'!F55*1000</f>
        <v>23442387934.774319</v>
      </c>
      <c r="Z55" s="220">
        <f>'22'!E55*1000</f>
        <v>26915064859.797867</v>
      </c>
      <c r="AA55" s="220">
        <f>'16'!K55*1000</f>
        <v>4086079718.6855903</v>
      </c>
      <c r="AB55" s="220">
        <f>'16'!L55*1000</f>
        <v>5115977513.3799162</v>
      </c>
      <c r="AC55" s="220">
        <f>'26'!L55*1000</f>
        <v>24282222313.778488</v>
      </c>
      <c r="AD55" s="518">
        <f>'2'!L56*1000</f>
        <v>33414818373.219704</v>
      </c>
      <c r="AE55" s="220">
        <f>'28'!G56*1000</f>
        <v>20311595031.167278</v>
      </c>
    </row>
    <row r="56" spans="1:31" ht="13.7" customHeight="1">
      <c r="A56" s="102"/>
      <c r="B56" s="62" t="s">
        <v>714</v>
      </c>
      <c r="C56" s="102"/>
      <c r="D56" s="46"/>
      <c r="E56" s="802">
        <f t="shared" si="40"/>
        <v>27.612878925448424</v>
      </c>
      <c r="F56" s="697">
        <f t="shared" si="41"/>
        <v>91.54836210129514</v>
      </c>
      <c r="G56" s="697">
        <f t="shared" si="42"/>
        <v>20.92723477817999</v>
      </c>
      <c r="H56" s="697">
        <f t="shared" si="43"/>
        <v>22.859212658577899</v>
      </c>
      <c r="I56" s="697">
        <f t="shared" si="44"/>
        <v>211.4502832575229</v>
      </c>
      <c r="J56" s="697">
        <f t="shared" si="45"/>
        <v>206.37154819027867</v>
      </c>
      <c r="K56" s="697">
        <f t="shared" si="46"/>
        <v>91.079804583810215</v>
      </c>
      <c r="L56" s="697">
        <f t="shared" si="47"/>
        <v>67.658919101758656</v>
      </c>
      <c r="M56" s="697">
        <f t="shared" si="48"/>
        <v>5.5385928766916441</v>
      </c>
      <c r="N56" s="697">
        <f t="shared" si="49"/>
        <v>6.1234992230264895</v>
      </c>
      <c r="O56" s="220">
        <f>'2'!G57*1000</f>
        <v>48719347152.721436</v>
      </c>
      <c r="P56" s="220">
        <f>'2'!H57*1000</f>
        <v>13452814342.549873</v>
      </c>
      <c r="Q56" s="220">
        <f>'2'!J57*1000</f>
        <v>12315831187.132524</v>
      </c>
      <c r="R56" s="220">
        <f>'18'!Z56*1000</f>
        <v>2815302041.7380829</v>
      </c>
      <c r="S56" s="220">
        <f>'22'!F56*1000</f>
        <v>50645384381.202477</v>
      </c>
      <c r="T56" s="220">
        <f>'10'!H56*1000</f>
        <v>3806846125.3766913</v>
      </c>
      <c r="U56" s="220">
        <f>'10'!I56*1000</f>
        <v>86040365.447494268</v>
      </c>
      <c r="V56" s="220">
        <f>'10'!J56*1000</f>
        <v>14296579865.830204</v>
      </c>
      <c r="W56" s="220">
        <f>'10'!F56*1000</f>
        <v>55605504000.175346</v>
      </c>
      <c r="X56" s="220">
        <f>'2'!M57*1000</f>
        <v>24540875341.258972</v>
      </c>
      <c r="Y56" s="220">
        <f>'12'!F56*1000</f>
        <v>61816142309.028801</v>
      </c>
      <c r="Z56" s="220">
        <f>'22'!E56*1000</f>
        <v>50830637030.316284</v>
      </c>
      <c r="AA56" s="220">
        <f>'16'!K56*1000</f>
        <v>10226032432.99601</v>
      </c>
      <c r="AB56" s="220">
        <f>'16'!L56*1000</f>
        <v>12936647618.584661</v>
      </c>
      <c r="AC56" s="220">
        <f>'26'!L56*1000</f>
        <v>44833499476.532112</v>
      </c>
      <c r="AD56" s="518">
        <f>'2'!L57*1000</f>
        <v>74853966119.42926</v>
      </c>
      <c r="AE56" s="220">
        <f>'28'!G57*1000</f>
        <v>38461678134.177536</v>
      </c>
    </row>
    <row r="57" spans="1:31" ht="13.7" customHeight="1">
      <c r="A57" s="102"/>
      <c r="B57" s="62" t="s">
        <v>715</v>
      </c>
      <c r="C57" s="102"/>
      <c r="D57" s="46"/>
      <c r="E57" s="802">
        <f t="shared" si="40"/>
        <v>22.374135335750736</v>
      </c>
      <c r="F57" s="697">
        <f t="shared" si="41"/>
        <v>91.374243828682708</v>
      </c>
      <c r="G57" s="697">
        <f t="shared" si="42"/>
        <v>7.5531122216502915</v>
      </c>
      <c r="H57" s="697">
        <f t="shared" si="43"/>
        <v>8.2661282930139475</v>
      </c>
      <c r="I57" s="697">
        <f t="shared" si="44"/>
        <v>125.46039910066322</v>
      </c>
      <c r="J57" s="697">
        <f t="shared" si="45"/>
        <v>206.01422394250838</v>
      </c>
      <c r="K57" s="697">
        <f t="shared" si="46"/>
        <v>62.142127888936649</v>
      </c>
      <c r="L57" s="697">
        <f t="shared" si="47"/>
        <v>51.204110649567802</v>
      </c>
      <c r="M57" s="697">
        <f t="shared" si="48"/>
        <v>1.7429161678147347</v>
      </c>
      <c r="N57" s="697">
        <f t="shared" si="49"/>
        <v>2.0470366656585361</v>
      </c>
      <c r="O57" s="220">
        <f>'2'!G58*1000</f>
        <v>48511447761.107857</v>
      </c>
      <c r="P57" s="220">
        <f>'2'!H58*1000</f>
        <v>10854016975.402292</v>
      </c>
      <c r="Q57" s="220">
        <f>'2'!J58*1000</f>
        <v>9917775936.3107033</v>
      </c>
      <c r="R57" s="220">
        <f>'18'!Z57*1000</f>
        <v>819816082.70910788</v>
      </c>
      <c r="S57" s="220">
        <f>'22'!F57*1000</f>
        <v>46645611693.92157</v>
      </c>
      <c r="T57" s="220">
        <f>'10'!H57*1000</f>
        <v>4741838799.2500496</v>
      </c>
      <c r="U57" s="220">
        <f>'10'!I57*1000</f>
        <v>332744388.30825216</v>
      </c>
      <c r="V57" s="220">
        <f>'10'!J57*1000</f>
        <v>26527930334.446835</v>
      </c>
      <c r="W57" s="220">
        <f>'10'!F57*1000</f>
        <v>75062784746.10463</v>
      </c>
      <c r="X57" s="220">
        <f>'2'!M58*1000</f>
        <v>22641937435.804817</v>
      </c>
      <c r="Y57" s="220">
        <f>'12'!F57*1000</f>
        <v>80354536193.451782</v>
      </c>
      <c r="Z57" s="220">
        <f>'22'!E57*1000</f>
        <v>47037034703.567635</v>
      </c>
      <c r="AA57" s="220">
        <f>'16'!K57*1000</f>
        <v>16659486392.933502</v>
      </c>
      <c r="AB57" s="220">
        <f>'16'!L57*1000</f>
        <v>17437703528.880127</v>
      </c>
      <c r="AC57" s="220">
        <f>'26'!L57*1000</f>
        <v>44912541783.679665</v>
      </c>
      <c r="AD57" s="518">
        <f>'2'!L58*1000</f>
        <v>91097396482.786667</v>
      </c>
      <c r="AE57" s="220">
        <f>'28'!G58*1000</f>
        <v>39648639590.548706</v>
      </c>
    </row>
    <row r="58" spans="1:31" ht="13.7" customHeight="1">
      <c r="A58" s="102"/>
      <c r="B58" s="62" t="s">
        <v>716</v>
      </c>
      <c r="C58" s="102"/>
      <c r="D58" s="46"/>
      <c r="E58" s="802">
        <f t="shared" si="40"/>
        <v>21.31056990868241</v>
      </c>
      <c r="F58" s="697">
        <f t="shared" si="41"/>
        <v>90.80564511676819</v>
      </c>
      <c r="G58" s="697">
        <f t="shared" si="42"/>
        <v>10.618860428001263</v>
      </c>
      <c r="H58" s="697">
        <f t="shared" si="43"/>
        <v>11.694053177361749</v>
      </c>
      <c r="I58" s="697">
        <f t="shared" si="44"/>
        <v>82.08441819986605</v>
      </c>
      <c r="J58" s="697">
        <f t="shared" si="45"/>
        <v>270.14360090555749</v>
      </c>
      <c r="K58" s="697">
        <f t="shared" si="46"/>
        <v>45.616675353081781</v>
      </c>
      <c r="L58" s="697">
        <f t="shared" si="47"/>
        <v>42.277561521226964</v>
      </c>
      <c r="M58" s="697">
        <f t="shared" si="48"/>
        <v>2.2725008165219722</v>
      </c>
      <c r="N58" s="697">
        <f t="shared" si="49"/>
        <v>2.7447607532840306</v>
      </c>
      <c r="O58" s="220">
        <f>'2'!G59*1000</f>
        <v>81589243062.658371</v>
      </c>
      <c r="P58" s="220">
        <f>'2'!H59*1000</f>
        <v>17387132680.832626</v>
      </c>
      <c r="Q58" s="220">
        <f>'2'!J59*1000</f>
        <v>15788497998.138496</v>
      </c>
      <c r="R58" s="220">
        <f>'18'!Z58*1000</f>
        <v>1846315351.809011</v>
      </c>
      <c r="S58" s="220">
        <f>'22'!F58*1000</f>
        <v>80284148970.163391</v>
      </c>
      <c r="T58" s="220">
        <f>'10'!H58*1000</f>
        <v>7783684692.4396124</v>
      </c>
      <c r="U58" s="220">
        <f>'10'!I58*1000</f>
        <v>1528053871.3050683</v>
      </c>
      <c r="V58" s="220">
        <f>'10'!J58*1000</f>
        <v>74397185750.179321</v>
      </c>
      <c r="W58" s="220">
        <f>'10'!F58*1000</f>
        <v>175997370147.5365</v>
      </c>
      <c r="X58" s="220">
        <f>'2'!M59*1000</f>
        <v>29719063750.183308</v>
      </c>
      <c r="Y58" s="220">
        <f>'12'!F58*1000</f>
        <v>186885076523.27917</v>
      </c>
      <c r="Z58" s="220">
        <f>'22'!E58*1000</f>
        <v>81245970887.47226</v>
      </c>
      <c r="AA58" s="220">
        <f>'16'!K58*1000</f>
        <v>32890696802.618271</v>
      </c>
      <c r="AB58" s="220">
        <f>'16'!L58*1000</f>
        <v>34646989146.771584</v>
      </c>
      <c r="AC58" s="220">
        <f>'26'!L58*1000</f>
        <v>76324248813.968948</v>
      </c>
      <c r="AD58" s="518">
        <f>'2'!L59*1000</f>
        <v>189897775750.03671</v>
      </c>
      <c r="AE58" s="220">
        <f>'28'!G59*1000</f>
        <v>68711983504.450722</v>
      </c>
    </row>
    <row r="59" spans="1:31" ht="13.7" customHeight="1">
      <c r="A59" s="102"/>
      <c r="B59" s="62" t="s">
        <v>717</v>
      </c>
      <c r="C59" s="102"/>
      <c r="D59" s="46"/>
      <c r="E59" s="802">
        <f t="shared" si="40"/>
        <v>21.449509020458688</v>
      </c>
      <c r="F59" s="697">
        <f t="shared" si="41"/>
        <v>92.911777690400072</v>
      </c>
      <c r="G59" s="697">
        <f t="shared" si="42"/>
        <v>18.245300720322359</v>
      </c>
      <c r="H59" s="697">
        <f t="shared" si="43"/>
        <v>19.637231332629554</v>
      </c>
      <c r="I59" s="697">
        <f t="shared" si="44"/>
        <v>49.32160825998087</v>
      </c>
      <c r="J59" s="697">
        <f t="shared" si="45"/>
        <v>270.07274316281479</v>
      </c>
      <c r="K59" s="697">
        <f t="shared" si="46"/>
        <v>31.158343608946836</v>
      </c>
      <c r="L59" s="697">
        <f t="shared" si="47"/>
        <v>29.810909097202792</v>
      </c>
      <c r="M59" s="697">
        <f t="shared" si="48"/>
        <v>4.3704345258214028</v>
      </c>
      <c r="N59" s="697">
        <f t="shared" si="49"/>
        <v>3.9587824875061353</v>
      </c>
      <c r="O59" s="220">
        <f>'2'!G60*1000</f>
        <v>45202525805.903496</v>
      </c>
      <c r="P59" s="220">
        <f>'2'!H60*1000</f>
        <v>9695719850.2124367</v>
      </c>
      <c r="Q59" s="220">
        <f>'2'!J60*1000</f>
        <v>9008465672.7133694</v>
      </c>
      <c r="R59" s="220">
        <f>'18'!Z59*1000</f>
        <v>1769013243.6712475</v>
      </c>
      <c r="S59" s="220">
        <f>'22'!F59*1000</f>
        <v>39818058682.672058</v>
      </c>
      <c r="T59" s="220">
        <f>'10'!H59*1000</f>
        <v>2327140717.9792409</v>
      </c>
      <c r="U59" s="220">
        <f>'10'!I59*1000</f>
        <v>1177161918.5965307</v>
      </c>
      <c r="V59" s="220">
        <f>'10'!J59*1000</f>
        <v>69600793980.064728</v>
      </c>
      <c r="W59" s="220">
        <f>'10'!F59*1000</f>
        <v>127792604069.10289</v>
      </c>
      <c r="X59" s="220">
        <f>'2'!M60*1000</f>
        <v>14743456972.504452</v>
      </c>
      <c r="Y59" s="220">
        <f>'12'!F59*1000</f>
        <v>133780088486.07825</v>
      </c>
      <c r="Z59" s="220">
        <f>'22'!E59*1000</f>
        <v>40476827492.084885</v>
      </c>
      <c r="AA59" s="220">
        <f>'16'!K59*1000</f>
        <v>26457244416.369942</v>
      </c>
      <c r="AB59" s="220">
        <f>'16'!L59*1000</f>
        <v>24676879822.415527</v>
      </c>
      <c r="AC59" s="220">
        <f>'26'!L59*1000</f>
        <v>40022112942.631935</v>
      </c>
      <c r="AD59" s="518">
        <f>'2'!L60*1000</f>
        <v>133568750127.14139</v>
      </c>
      <c r="AE59" s="220">
        <f>'28'!G60*1000</f>
        <v>36056609371.339958</v>
      </c>
    </row>
    <row r="60" spans="1:31" ht="13.7" customHeight="1">
      <c r="A60" s="102"/>
      <c r="B60" s="62" t="s">
        <v>718</v>
      </c>
      <c r="C60" s="102"/>
      <c r="D60" s="46"/>
      <c r="E60" s="802">
        <f t="shared" si="40"/>
        <v>22.811812020783741</v>
      </c>
      <c r="F60" s="697">
        <f t="shared" si="41"/>
        <v>94.557935607037422</v>
      </c>
      <c r="G60" s="697">
        <f t="shared" si="42"/>
        <v>23.738695968470896</v>
      </c>
      <c r="H60" s="697">
        <f t="shared" si="43"/>
        <v>25.104921988910423</v>
      </c>
      <c r="I60" s="697">
        <f t="shared" si="44"/>
        <v>45.545660710900734</v>
      </c>
      <c r="J60" s="697">
        <f t="shared" si="45"/>
        <v>310.40991550450747</v>
      </c>
      <c r="K60" s="697">
        <f t="shared" si="46"/>
        <v>29.056856629880524</v>
      </c>
      <c r="L60" s="697">
        <f t="shared" si="47"/>
        <v>28.088248319575211</v>
      </c>
      <c r="M60" s="697">
        <f t="shared" si="48"/>
        <v>5.9252655600867392</v>
      </c>
      <c r="N60" s="697">
        <f t="shared" si="49"/>
        <v>5.6190426804649221</v>
      </c>
      <c r="O60" s="220">
        <f>'2'!G61*1000</f>
        <v>55390683916.212196</v>
      </c>
      <c r="P60" s="220">
        <f>'2'!H61*1000</f>
        <v>12635618691.992819</v>
      </c>
      <c r="Q60" s="220">
        <f>'2'!J61*1000</f>
        <v>11947980186.325354</v>
      </c>
      <c r="R60" s="220">
        <f>'18'!Z60*1000</f>
        <v>2999531105.0274544</v>
      </c>
      <c r="S60" s="220">
        <f>'22'!F60*1000</f>
        <v>49726070944.041389</v>
      </c>
      <c r="T60" s="220">
        <f>'10'!H60*1000</f>
        <v>4937701342.901783</v>
      </c>
      <c r="U60" s="220">
        <f>'10'!I60*1000</f>
        <v>615788493.10304379</v>
      </c>
      <c r="V60" s="220">
        <f>'10'!J60*1000</f>
        <v>95386312618.30043</v>
      </c>
      <c r="W60" s="220">
        <f>'10'!F60*1000</f>
        <v>171133689983.88403</v>
      </c>
      <c r="X60" s="220">
        <f>'2'!M61*1000</f>
        <v>16019485351.562269</v>
      </c>
      <c r="Y60" s="220">
        <f>'12'!F60*1000</f>
        <v>175661287825.33194</v>
      </c>
      <c r="Z60" s="220">
        <f>'22'!E60*1000</f>
        <v>50622728628.951859</v>
      </c>
      <c r="AA60" s="220">
        <f>'16'!K60*1000</f>
        <v>25304765024.613808</v>
      </c>
      <c r="AB60" s="220">
        <f>'16'!L60*1000</f>
        <v>22153887453.89822</v>
      </c>
      <c r="AC60" s="220">
        <f>'26'!L60*1000</f>
        <v>50082819365.093025</v>
      </c>
      <c r="AD60" s="518">
        <f>'2'!L61*1000</f>
        <v>177035144300.49518</v>
      </c>
      <c r="AE60" s="220">
        <f>'28'!G61*1000</f>
        <v>45973699948.091324</v>
      </c>
    </row>
    <row r="61" spans="1:31" ht="13.7" customHeight="1">
      <c r="A61" s="102"/>
      <c r="B61" s="62" t="s">
        <v>719</v>
      </c>
      <c r="C61" s="102"/>
      <c r="D61" s="46"/>
      <c r="E61" s="802">
        <f t="shared" si="40"/>
        <v>21.749880393169725</v>
      </c>
      <c r="F61" s="697">
        <f t="shared" si="41"/>
        <v>94.703697038966837</v>
      </c>
      <c r="G61" s="697">
        <f t="shared" si="42"/>
        <v>17.397613196436179</v>
      </c>
      <c r="H61" s="697">
        <f t="shared" si="43"/>
        <v>18.370574476387912</v>
      </c>
      <c r="I61" s="697">
        <f t="shared" si="44"/>
        <v>28.875709571915969</v>
      </c>
      <c r="J61" s="697">
        <f t="shared" si="45"/>
        <v>251.57008545714103</v>
      </c>
      <c r="K61" s="697">
        <f t="shared" si="46"/>
        <v>19.317467313135765</v>
      </c>
      <c r="L61" s="697">
        <f t="shared" si="47"/>
        <v>18.802274531931161</v>
      </c>
      <c r="M61" s="697">
        <f t="shared" si="48"/>
        <v>4.0704082958586367</v>
      </c>
      <c r="N61" s="697">
        <f t="shared" si="49"/>
        <v>3.4324186840230966</v>
      </c>
      <c r="O61" s="220">
        <f>'2'!G62*1000</f>
        <v>71881400196.837952</v>
      </c>
      <c r="P61" s="220">
        <f>'2'!H62*1000</f>
        <v>15634118567.747921</v>
      </c>
      <c r="Q61" s="220">
        <f>'2'!J62*1000</f>
        <v>14806088283.112852</v>
      </c>
      <c r="R61" s="220">
        <f>'18'!Z61*1000</f>
        <v>2719963475.0889912</v>
      </c>
      <c r="S61" s="220">
        <f>'22'!F61*1000</f>
        <v>64514988409.268501</v>
      </c>
      <c r="T61" s="220">
        <f>'10'!H61*1000</f>
        <v>7657889259.3608322</v>
      </c>
      <c r="U61" s="220">
        <f>'10'!I61*1000</f>
        <v>4167877670.8707709</v>
      </c>
      <c r="V61" s="220">
        <f>'10'!J61*1000</f>
        <v>202484333172.31985</v>
      </c>
      <c r="W61" s="220">
        <f>'10'!F61*1000</f>
        <v>333972292348.06927</v>
      </c>
      <c r="X61" s="220">
        <f>'2'!M62*1000</f>
        <v>25644936396.962688</v>
      </c>
      <c r="Y61" s="220">
        <f>'12'!F61*1000</f>
        <v>341018160975.4942</v>
      </c>
      <c r="Z61" s="220">
        <f>'22'!E61*1000</f>
        <v>66822865850.002541</v>
      </c>
      <c r="AA61" s="220">
        <f>'16'!K61*1000</f>
        <v>66069024062.181427</v>
      </c>
      <c r="AB61" s="220">
        <f>'16'!L61*1000</f>
        <v>60825608087.612061</v>
      </c>
      <c r="AC61" s="220">
        <f>'26'!L61*1000</f>
        <v>67543979867.6828</v>
      </c>
      <c r="AD61" s="518">
        <f>'2'!L62*1000</f>
        <v>343123318935.19183</v>
      </c>
      <c r="AE61" s="220">
        <f>'28'!G62*1000</f>
        <v>61883562088.895149</v>
      </c>
    </row>
    <row r="62" spans="1:31" ht="13.7" customHeight="1" thickBot="1">
      <c r="A62" s="104"/>
      <c r="B62" s="63" t="s">
        <v>720</v>
      </c>
      <c r="C62" s="104"/>
      <c r="D62" s="232"/>
      <c r="E62" s="804">
        <f t="shared" si="40"/>
        <v>21.558974735235253</v>
      </c>
      <c r="F62" s="700">
        <f t="shared" si="41"/>
        <v>93.261234633430718</v>
      </c>
      <c r="G62" s="700">
        <f t="shared" si="42"/>
        <v>34.730738342154268</v>
      </c>
      <c r="H62" s="700">
        <f t="shared" si="43"/>
        <v>37.240272958711799</v>
      </c>
      <c r="I62" s="700">
        <f t="shared" si="44"/>
        <v>17.001350049160479</v>
      </c>
      <c r="J62" s="700">
        <f t="shared" si="45"/>
        <v>301.17825814731873</v>
      </c>
      <c r="K62" s="700">
        <f t="shared" si="46"/>
        <v>13.456031782751724</v>
      </c>
      <c r="L62" s="700">
        <f t="shared" si="47"/>
        <v>13.247472173614511</v>
      </c>
      <c r="M62" s="700">
        <f t="shared" si="48"/>
        <v>7.7275121934921867</v>
      </c>
      <c r="N62" s="700">
        <f t="shared" si="49"/>
        <v>6.2239423925760384</v>
      </c>
      <c r="O62" s="227">
        <f>'2'!G63*1000</f>
        <v>175962760229.33679</v>
      </c>
      <c r="P62" s="227">
        <f>'2'!H63*1000</f>
        <v>37935767021.265305</v>
      </c>
      <c r="Q62" s="227">
        <f>'2'!J63*1000</f>
        <v>35379364691.693871</v>
      </c>
      <c r="R62" s="227">
        <f>'18'!Z62*1000</f>
        <v>13175371982.244904</v>
      </c>
      <c r="S62" s="227">
        <f>'22'!F62*1000</f>
        <v>161767285386.33676</v>
      </c>
      <c r="T62" s="227">
        <f>'10'!H62*1000</f>
        <v>22416155251</v>
      </c>
      <c r="U62" s="227">
        <f>'10'!I62*1000</f>
        <v>27893846324</v>
      </c>
      <c r="V62" s="227">
        <f>'10'!J62*1000</f>
        <v>838074004036.20386</v>
      </c>
      <c r="W62" s="227">
        <f>'10'!F62*1000</f>
        <v>1202191611896.2656</v>
      </c>
      <c r="X62" s="227">
        <f>'2'!M63*1000</f>
        <v>53711475184.642868</v>
      </c>
      <c r="Y62" s="227">
        <f>'12'!F62*1000</f>
        <v>1219113174657.01</v>
      </c>
      <c r="Z62" s="227">
        <f>'22'!E62*1000</f>
        <v>170499530150.73462</v>
      </c>
      <c r="AA62" s="227">
        <f>'16'!K62*1000</f>
        <v>329468777885.00012</v>
      </c>
      <c r="AB62" s="227">
        <f>'16'!L62*1000</f>
        <v>319528594365.00006</v>
      </c>
      <c r="AC62" s="227">
        <f>'26'!L62*1000</f>
        <v>161639166253.85718</v>
      </c>
      <c r="AD62" s="227">
        <f>'2'!L63*1000</f>
        <v>1221118136851.3064</v>
      </c>
      <c r="AE62" s="220">
        <f>'28'!G63*1000</f>
        <v>151037274574.71423</v>
      </c>
    </row>
    <row r="63" spans="1:31" s="26" customFormat="1" ht="13.7" customHeight="1">
      <c r="A63" s="808"/>
      <c r="B63" s="808"/>
      <c r="C63" s="808"/>
      <c r="D63" s="809"/>
      <c r="N63" s="810"/>
      <c r="O63" s="810"/>
      <c r="AA63" s="43"/>
      <c r="AB63" s="43"/>
      <c r="AD63" s="43"/>
    </row>
    <row r="64" spans="1:31" s="26" customFormat="1" ht="16.5">
      <c r="A64" s="808"/>
      <c r="B64" s="808"/>
      <c r="C64" s="808"/>
      <c r="D64" s="809"/>
      <c r="N64" s="810"/>
      <c r="O64" s="810"/>
      <c r="AA64" s="43"/>
      <c r="AB64" s="43"/>
      <c r="AD64" s="43"/>
    </row>
    <row r="65" spans="27:30">
      <c r="AA65" s="43"/>
      <c r="AB65" s="43"/>
      <c r="AD65" s="43" t="s">
        <v>262</v>
      </c>
    </row>
    <row r="66" spans="27:30">
      <c r="AA66" s="43"/>
      <c r="AB66" s="43"/>
      <c r="AD66" s="43"/>
    </row>
    <row r="67" spans="27:30">
      <c r="AA67" s="43"/>
      <c r="AB67" s="43"/>
      <c r="AD67" s="43"/>
    </row>
    <row r="68" spans="27:30">
      <c r="AA68" s="43"/>
      <c r="AB68" s="43"/>
      <c r="AD68" s="43"/>
    </row>
    <row r="69" spans="27:30">
      <c r="AD69" s="43"/>
    </row>
    <row r="70" spans="27:30">
      <c r="AD70" s="43"/>
    </row>
    <row r="71" spans="27:30">
      <c r="AD71" s="43"/>
    </row>
    <row r="72" spans="27:30">
      <c r="AD72" s="43"/>
    </row>
    <row r="73" spans="27:30">
      <c r="AD73" s="43"/>
    </row>
    <row r="74" spans="27:30">
      <c r="AD74" s="43"/>
    </row>
    <row r="75" spans="27:30">
      <c r="AD75" s="43"/>
    </row>
    <row r="76" spans="27:30">
      <c r="AD76" s="43"/>
    </row>
    <row r="77" spans="27:30">
      <c r="AD77" s="43"/>
    </row>
    <row r="78" spans="27:30">
      <c r="AD78" s="43"/>
    </row>
    <row r="79" spans="27:30">
      <c r="AD79" s="43"/>
    </row>
    <row r="80" spans="27:30">
      <c r="AD80" s="43"/>
    </row>
    <row r="81" spans="30:30">
      <c r="AD81" s="43"/>
    </row>
    <row r="82" spans="30:30">
      <c r="AD82" s="43"/>
    </row>
    <row r="83" spans="30:30">
      <c r="AD83" s="43"/>
    </row>
    <row r="84" spans="30:30">
      <c r="AD84" s="43"/>
    </row>
    <row r="85" spans="30:30">
      <c r="AD85" s="43"/>
    </row>
    <row r="86" spans="30:30">
      <c r="AD86" s="43"/>
    </row>
    <row r="87" spans="30:30">
      <c r="AD87" s="43"/>
    </row>
    <row r="88" spans="30:30">
      <c r="AD88" s="43"/>
    </row>
    <row r="89" spans="30:30">
      <c r="AD89" s="43"/>
    </row>
    <row r="90" spans="30:30">
      <c r="AD90" s="43"/>
    </row>
    <row r="91" spans="30:30">
      <c r="AD91" s="43"/>
    </row>
    <row r="92" spans="30:30">
      <c r="AD92" s="43"/>
    </row>
    <row r="93" spans="30:30">
      <c r="AD93" s="43"/>
    </row>
    <row r="94" spans="30:30">
      <c r="AD94" s="43"/>
    </row>
    <row r="95" spans="30:30">
      <c r="AD95" s="43"/>
    </row>
    <row r="96" spans="30:30">
      <c r="AD96" s="43"/>
    </row>
    <row r="97" spans="30:30">
      <c r="AD97" s="43"/>
    </row>
    <row r="98" spans="30:30">
      <c r="AD98" s="43"/>
    </row>
    <row r="99" spans="30:30">
      <c r="AD99" s="43"/>
    </row>
    <row r="100" spans="30:30">
      <c r="AD100" s="43"/>
    </row>
    <row r="101" spans="30:30">
      <c r="AD101" s="43"/>
    </row>
    <row r="102" spans="30:30">
      <c r="AD102" s="43"/>
    </row>
    <row r="103" spans="30:30">
      <c r="AD103" s="43"/>
    </row>
    <row r="104" spans="30:30">
      <c r="AD104" s="43"/>
    </row>
    <row r="105" spans="30:30">
      <c r="AD105" s="43"/>
    </row>
    <row r="106" spans="30:30">
      <c r="AD106" s="43"/>
    </row>
    <row r="107" spans="30:30">
      <c r="AD107" s="43"/>
    </row>
    <row r="108" spans="30:30">
      <c r="AD108" s="43"/>
    </row>
    <row r="109" spans="30:30">
      <c r="AD109" s="43"/>
    </row>
    <row r="110" spans="30:30">
      <c r="AD110" s="43"/>
    </row>
    <row r="111" spans="30:30">
      <c r="AD111" s="43"/>
    </row>
    <row r="112" spans="30:30">
      <c r="AD112" s="43"/>
    </row>
    <row r="113" spans="30:30">
      <c r="AD113" s="43"/>
    </row>
    <row r="114" spans="30:30">
      <c r="AD114" s="43"/>
    </row>
    <row r="115" spans="30:30">
      <c r="AD115" s="43"/>
    </row>
    <row r="116" spans="30:30">
      <c r="AD116" s="43"/>
    </row>
    <row r="117" spans="30:30">
      <c r="AD117" s="43"/>
    </row>
    <row r="118" spans="30:30">
      <c r="AD118" s="43"/>
    </row>
    <row r="119" spans="30:30">
      <c r="AD119" s="43"/>
    </row>
    <row r="120" spans="30:30">
      <c r="AD120" s="43"/>
    </row>
    <row r="121" spans="30:30">
      <c r="AD121" s="43"/>
    </row>
    <row r="122" spans="30:30">
      <c r="AD122" s="43"/>
    </row>
    <row r="123" spans="30:30">
      <c r="AD123" s="43"/>
    </row>
    <row r="124" spans="30:30">
      <c r="AD124" s="43"/>
    </row>
    <row r="125" spans="30:30">
      <c r="AD125" s="43"/>
    </row>
    <row r="126" spans="30:30">
      <c r="AD126" s="43"/>
    </row>
    <row r="127" spans="30:30">
      <c r="AD127" s="43"/>
    </row>
    <row r="128" spans="30:30">
      <c r="AD128" s="43"/>
    </row>
    <row r="129" spans="30:30">
      <c r="AD129" s="43"/>
    </row>
    <row r="130" spans="30:30">
      <c r="AD130" s="43"/>
    </row>
    <row r="131" spans="30:30">
      <c r="AD131" s="43"/>
    </row>
    <row r="132" spans="30:30">
      <c r="AD132" s="43"/>
    </row>
    <row r="133" spans="30:30">
      <c r="AD133" s="43"/>
    </row>
    <row r="134" spans="30:30">
      <c r="AD134" s="43"/>
    </row>
    <row r="135" spans="30:30">
      <c r="AD135" s="43"/>
    </row>
    <row r="136" spans="30:30">
      <c r="AD136" s="43"/>
    </row>
    <row r="137" spans="30:30">
      <c r="AD137" s="43"/>
    </row>
    <row r="138" spans="30:30">
      <c r="AD138" s="43"/>
    </row>
    <row r="139" spans="30:30">
      <c r="AD139" s="43"/>
    </row>
    <row r="140" spans="30:30">
      <c r="AD140" s="43"/>
    </row>
  </sheetData>
  <mergeCells count="33">
    <mergeCell ref="A52:C52"/>
    <mergeCell ref="A30:C30"/>
    <mergeCell ref="A41:C41"/>
    <mergeCell ref="A23:C23"/>
    <mergeCell ref="A17:C17"/>
    <mergeCell ref="A20:C20"/>
    <mergeCell ref="A21:C21"/>
    <mergeCell ref="A22:C22"/>
    <mergeCell ref="A13:C13"/>
    <mergeCell ref="A19:C19"/>
    <mergeCell ref="A18:C18"/>
    <mergeCell ref="A16:C16"/>
    <mergeCell ref="A15:C15"/>
    <mergeCell ref="A14:C14"/>
    <mergeCell ref="A12:C12"/>
    <mergeCell ref="A11:C11"/>
    <mergeCell ref="A8:C8"/>
    <mergeCell ref="A6:C6"/>
    <mergeCell ref="A7:C7"/>
    <mergeCell ref="A9:C9"/>
    <mergeCell ref="A10:C10"/>
    <mergeCell ref="AD2:AD4"/>
    <mergeCell ref="A3:C5"/>
    <mergeCell ref="G3:G4"/>
    <mergeCell ref="N3:N5"/>
    <mergeCell ref="M3:M5"/>
    <mergeCell ref="K3:K5"/>
    <mergeCell ref="E3:E4"/>
    <mergeCell ref="L3:L5"/>
    <mergeCell ref="J3:J5"/>
    <mergeCell ref="H3:H4"/>
    <mergeCell ref="I3:I5"/>
    <mergeCell ref="F3:F4"/>
  </mergeCells>
  <phoneticPr fontId="4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9" max="51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U75"/>
  <sheetViews>
    <sheetView view="pageBreakPreview" topLeftCell="A26" zoomScaleNormal="75" workbookViewId="0">
      <selection activeCell="A33" sqref="A33:C33"/>
    </sheetView>
  </sheetViews>
  <sheetFormatPr defaultRowHeight="15.75"/>
  <cols>
    <col min="1" max="1" width="2.28515625" style="37" customWidth="1"/>
    <col min="2" max="2" width="16.140625" style="37" customWidth="1"/>
    <col min="3" max="3" width="2.28515625" style="37" customWidth="1"/>
    <col min="4" max="4" width="1.7109375" style="38" customWidth="1"/>
    <col min="5" max="5" width="10.42578125" style="48" customWidth="1"/>
    <col min="6" max="6" width="10.85546875" style="48" customWidth="1"/>
    <col min="7" max="7" width="11.140625" style="48" customWidth="1"/>
    <col min="8" max="8" width="10.140625" style="48" customWidth="1"/>
    <col min="9" max="10" width="12.28515625" style="48" customWidth="1"/>
    <col min="11" max="11" width="16.85546875" style="49" customWidth="1"/>
    <col min="12" max="12" width="16.85546875" style="48" customWidth="1"/>
    <col min="13" max="14" width="19" style="48" customWidth="1"/>
    <col min="15" max="15" width="24.28515625" style="48" customWidth="1"/>
    <col min="16" max="17" width="19" style="48" customWidth="1"/>
    <col min="18" max="18" width="20.7109375" style="48" customWidth="1"/>
    <col min="19" max="19" width="18.7109375" style="48" bestFit="1" customWidth="1"/>
    <col min="20" max="20" width="30.5703125" style="48" customWidth="1"/>
    <col min="21" max="21" width="20.7109375" style="48" bestFit="1" customWidth="1"/>
    <col min="22" max="16384" width="9.140625" style="48"/>
  </cols>
  <sheetData>
    <row r="1" spans="1:21" s="24" customFormat="1" ht="35.1" customHeight="1">
      <c r="A1" s="811" t="s">
        <v>622</v>
      </c>
      <c r="B1" s="648"/>
      <c r="C1" s="648"/>
      <c r="D1" s="648"/>
      <c r="E1" s="648"/>
      <c r="F1" s="648"/>
      <c r="G1" s="648"/>
      <c r="H1" s="648"/>
      <c r="I1" s="648"/>
      <c r="J1" s="648"/>
      <c r="K1" s="812"/>
    </row>
    <row r="2" spans="1:21" ht="12.95" customHeight="1" thickBot="1">
      <c r="A2" s="48"/>
      <c r="B2" s="26"/>
      <c r="C2" s="26"/>
      <c r="D2" s="27"/>
      <c r="I2" s="651"/>
      <c r="J2" s="651" t="s">
        <v>247</v>
      </c>
    </row>
    <row r="3" spans="1:21" ht="19.5" customHeight="1">
      <c r="A3" s="1242" t="s">
        <v>25</v>
      </c>
      <c r="B3" s="1242"/>
      <c r="C3" s="1242"/>
      <c r="D3" s="654"/>
      <c r="E3" s="1252" t="s">
        <v>334</v>
      </c>
      <c r="F3" s="1252" t="s">
        <v>335</v>
      </c>
      <c r="G3" s="1252" t="s">
        <v>336</v>
      </c>
      <c r="H3" s="1252" t="s">
        <v>337</v>
      </c>
      <c r="I3" s="1356" t="s">
        <v>333</v>
      </c>
      <c r="J3" s="1356" t="s">
        <v>338</v>
      </c>
      <c r="U3" s="675"/>
    </row>
    <row r="4" spans="1:21" ht="19.5" customHeight="1">
      <c r="A4" s="1243"/>
      <c r="B4" s="1243"/>
      <c r="C4" s="1243"/>
      <c r="D4" s="656"/>
      <c r="E4" s="1253"/>
      <c r="F4" s="1253"/>
      <c r="G4" s="1253"/>
      <c r="H4" s="1253"/>
      <c r="I4" s="1357"/>
      <c r="J4" s="1357"/>
      <c r="K4" s="813" t="s">
        <v>402</v>
      </c>
      <c r="L4" s="805" t="s">
        <v>340</v>
      </c>
      <c r="M4" s="805" t="s">
        <v>269</v>
      </c>
      <c r="N4" s="805" t="s">
        <v>268</v>
      </c>
      <c r="O4" s="805" t="s">
        <v>271</v>
      </c>
      <c r="P4" s="805" t="s">
        <v>270</v>
      </c>
      <c r="Q4" s="805" t="s">
        <v>273</v>
      </c>
      <c r="R4" s="805" t="s">
        <v>272</v>
      </c>
      <c r="S4" s="805" t="s">
        <v>1074</v>
      </c>
      <c r="T4" s="48" t="s">
        <v>1075</v>
      </c>
    </row>
    <row r="5" spans="1:21" ht="39.75" customHeight="1">
      <c r="A5" s="1244"/>
      <c r="B5" s="1244"/>
      <c r="C5" s="1244"/>
      <c r="D5" s="792"/>
      <c r="E5" s="1251"/>
      <c r="F5" s="1251"/>
      <c r="G5" s="1251"/>
      <c r="H5" s="1251"/>
      <c r="I5" s="793" t="s">
        <v>203</v>
      </c>
      <c r="J5" s="793" t="s">
        <v>333</v>
      </c>
      <c r="K5" s="730" t="s">
        <v>104</v>
      </c>
      <c r="L5" s="730" t="s">
        <v>105</v>
      </c>
      <c r="M5" s="730" t="s">
        <v>702</v>
      </c>
      <c r="N5" s="730" t="s">
        <v>682</v>
      </c>
      <c r="O5" s="730" t="s">
        <v>683</v>
      </c>
      <c r="P5" s="730" t="s">
        <v>684</v>
      </c>
      <c r="Q5" s="730" t="s">
        <v>685</v>
      </c>
      <c r="R5" s="730" t="s">
        <v>686</v>
      </c>
    </row>
    <row r="6" spans="1:21" ht="24" hidden="1" customHeight="1">
      <c r="A6" s="1239" t="s">
        <v>1076</v>
      </c>
      <c r="B6" s="1239"/>
      <c r="C6" s="1239"/>
      <c r="D6" s="32"/>
      <c r="E6" s="814">
        <v>106.99</v>
      </c>
      <c r="F6" s="814">
        <v>77.56</v>
      </c>
      <c r="G6" s="814">
        <v>40.79</v>
      </c>
      <c r="H6" s="814">
        <v>23.04</v>
      </c>
      <c r="I6" s="814"/>
      <c r="J6" s="814">
        <v>49.9</v>
      </c>
      <c r="K6" s="48" t="s">
        <v>103</v>
      </c>
      <c r="L6" s="48" t="s">
        <v>103</v>
      </c>
      <c r="M6" s="48" t="s">
        <v>103</v>
      </c>
      <c r="N6" s="48" t="s">
        <v>103</v>
      </c>
      <c r="O6" s="48" t="s">
        <v>103</v>
      </c>
      <c r="P6" s="48" t="s">
        <v>103</v>
      </c>
      <c r="Q6" s="48" t="s">
        <v>103</v>
      </c>
      <c r="R6" s="48" t="s">
        <v>103</v>
      </c>
    </row>
    <row r="7" spans="1:21" ht="24" hidden="1" customHeight="1">
      <c r="A7" s="1238" t="s">
        <v>1077</v>
      </c>
      <c r="B7" s="1238"/>
      <c r="C7" s="1238"/>
      <c r="D7" s="32"/>
      <c r="E7" s="185" t="s">
        <v>680</v>
      </c>
      <c r="F7" s="185" t="s">
        <v>680</v>
      </c>
      <c r="G7" s="185" t="s">
        <v>680</v>
      </c>
      <c r="H7" s="185" t="s">
        <v>680</v>
      </c>
      <c r="I7" s="185" t="s">
        <v>680</v>
      </c>
      <c r="J7" s="185" t="s">
        <v>680</v>
      </c>
      <c r="K7" s="48">
        <v>281966764</v>
      </c>
      <c r="L7" s="48">
        <v>649592760</v>
      </c>
    </row>
    <row r="8" spans="1:21" ht="19.5" hidden="1" customHeight="1">
      <c r="A8" s="1238" t="s">
        <v>1078</v>
      </c>
      <c r="B8" s="1238"/>
      <c r="C8" s="1238"/>
      <c r="D8" s="32"/>
      <c r="E8" s="814">
        <f>L8/N8*100</f>
        <v>117.80979986357156</v>
      </c>
      <c r="F8" s="814">
        <f>P8/M8*100</f>
        <v>74.491251997418701</v>
      </c>
      <c r="G8" s="814">
        <f>K8/(R8+O8)*100</f>
        <v>42.102767598065803</v>
      </c>
      <c r="H8" s="814">
        <f>Q8/M8*100</f>
        <v>28.488707576626641</v>
      </c>
      <c r="I8" s="814">
        <f>R8/Q8*100</f>
        <v>89.52465934134149</v>
      </c>
      <c r="J8" s="814">
        <f>K8/R8*100</f>
        <v>54.904494993954124</v>
      </c>
      <c r="K8" s="815">
        <v>121604697.75101717</v>
      </c>
      <c r="L8" s="815">
        <v>647532310.41547668</v>
      </c>
      <c r="M8" s="815">
        <v>868414421.03194439</v>
      </c>
      <c r="N8" s="815">
        <v>549642144.51203966</v>
      </c>
      <c r="O8" s="815">
        <v>67344228.417728901</v>
      </c>
      <c r="P8" s="815">
        <v>646892774.75283027</v>
      </c>
      <c r="Q8" s="815">
        <v>247400044.96104595</v>
      </c>
      <c r="R8" s="815">
        <v>221484047.46170205</v>
      </c>
    </row>
    <row r="9" spans="1:21" ht="19.5" hidden="1" customHeight="1">
      <c r="A9" s="1238" t="s">
        <v>1079</v>
      </c>
      <c r="B9" s="1238"/>
      <c r="C9" s="1238"/>
      <c r="D9" s="32"/>
      <c r="E9" s="814">
        <f>L9/N9*100</f>
        <v>119.59380541375279</v>
      </c>
      <c r="F9" s="814">
        <f>P9/M9*100</f>
        <v>75.903271790110693</v>
      </c>
      <c r="G9" s="814">
        <f>K9/(R9+O9)*100</f>
        <v>36.786516123600812</v>
      </c>
      <c r="H9" s="814">
        <f>Q9/M9*100</f>
        <v>26.872575876008124</v>
      </c>
      <c r="I9" s="814">
        <f>R9/Q9*100</f>
        <v>89.670332762564897</v>
      </c>
      <c r="J9" s="814">
        <f>K9/R9*100</f>
        <v>46.734648395490488</v>
      </c>
      <c r="K9" s="816">
        <v>118356200.487192</v>
      </c>
      <c r="L9" s="816">
        <v>817188245.88725233</v>
      </c>
      <c r="M9" s="816">
        <v>1050978800.6989176</v>
      </c>
      <c r="N9" s="816">
        <v>683303155.25964439</v>
      </c>
      <c r="O9" s="816">
        <v>68486492.789971873</v>
      </c>
      <c r="P9" s="816">
        <v>797727295.55094528</v>
      </c>
      <c r="Q9" s="816">
        <v>282425075.65857685</v>
      </c>
      <c r="R9" s="816">
        <v>253251505.14797154</v>
      </c>
    </row>
    <row r="10" spans="1:21" ht="19.5" hidden="1" customHeight="1">
      <c r="A10" s="1238" t="s">
        <v>219</v>
      </c>
      <c r="B10" s="1238"/>
      <c r="C10" s="1238"/>
      <c r="D10" s="32"/>
      <c r="E10" s="814">
        <f>L10/N10*100</f>
        <v>116.77642519228182</v>
      </c>
      <c r="F10" s="814">
        <f>P10/M10*100</f>
        <v>77.868243457681544</v>
      </c>
      <c r="G10" s="814">
        <f>K10/(R10+O10)*100</f>
        <v>34.651929417864963</v>
      </c>
      <c r="H10" s="814">
        <f>R10/M10*100</f>
        <v>22.131756542318488</v>
      </c>
      <c r="I10" s="814">
        <f>R10/Q10*100</f>
        <v>91.149897369577104</v>
      </c>
      <c r="J10" s="814">
        <f>K10/R10*100</f>
        <v>45.284432132286547</v>
      </c>
      <c r="K10" s="817">
        <v>106553793.60322423</v>
      </c>
      <c r="L10" s="817">
        <v>840047239.68685865</v>
      </c>
      <c r="M10" s="817">
        <v>1063173409.5479351</v>
      </c>
      <c r="N10" s="817">
        <v>719363722.86071694</v>
      </c>
      <c r="O10" s="817">
        <v>72198482.833064005</v>
      </c>
      <c r="P10" s="817">
        <v>827874458.92411971</v>
      </c>
      <c r="Q10" s="817">
        <v>258145052.72537023</v>
      </c>
      <c r="R10" s="817">
        <v>235298950.62381566</v>
      </c>
    </row>
    <row r="11" spans="1:21" s="818" customFormat="1" ht="19.5" hidden="1" customHeight="1">
      <c r="A11" s="1196" t="s">
        <v>220</v>
      </c>
      <c r="B11" s="1196"/>
      <c r="C11" s="1196"/>
      <c r="D11" s="22"/>
      <c r="E11" s="814">
        <f>L11/N11*100</f>
        <v>116.78248995084739</v>
      </c>
      <c r="F11" s="814">
        <f>P11/M11*100</f>
        <v>76.718944211965706</v>
      </c>
      <c r="G11" s="814">
        <f>K11/(R11+O11)*100</f>
        <v>33.851042834622866</v>
      </c>
      <c r="H11" s="814">
        <f>R11/M11*100</f>
        <v>23.281055788034276</v>
      </c>
      <c r="I11" s="814">
        <f>R11/Q11*100</f>
        <v>91.416037837523987</v>
      </c>
      <c r="J11" s="814">
        <f>K11/R11*100</f>
        <v>42.85662984650051</v>
      </c>
      <c r="K11" s="50">
        <v>8400645.485614866</v>
      </c>
      <c r="L11" s="50">
        <v>66245456.313127212</v>
      </c>
      <c r="M11" s="50">
        <v>84196098.96249029</v>
      </c>
      <c r="N11" s="50">
        <v>56725504.260963507</v>
      </c>
      <c r="O11" s="50">
        <v>5214763.4847813947</v>
      </c>
      <c r="P11" s="50">
        <v>64594358.191684365</v>
      </c>
      <c r="Q11" s="50">
        <v>21442343.416419532</v>
      </c>
      <c r="R11" s="50">
        <v>19601740.770805914</v>
      </c>
    </row>
    <row r="12" spans="1:21" ht="18" hidden="1" customHeight="1">
      <c r="A12" s="1196" t="s">
        <v>221</v>
      </c>
      <c r="B12" s="1196"/>
      <c r="C12" s="1196"/>
      <c r="D12" s="22"/>
      <c r="E12" s="185" t="s">
        <v>680</v>
      </c>
      <c r="F12" s="185" t="s">
        <v>680</v>
      </c>
      <c r="G12" s="185" t="s">
        <v>680</v>
      </c>
      <c r="H12" s="185" t="s">
        <v>680</v>
      </c>
      <c r="I12" s="185" t="s">
        <v>680</v>
      </c>
      <c r="J12" s="185" t="s">
        <v>680</v>
      </c>
      <c r="M12" s="50">
        <f>'9'!F13*1000</f>
        <v>1766017276669.9775</v>
      </c>
    </row>
    <row r="13" spans="1:21" s="818" customFormat="1" ht="18" hidden="1" customHeight="1">
      <c r="A13" s="1196" t="s">
        <v>222</v>
      </c>
      <c r="B13" s="1196"/>
      <c r="C13" s="1196"/>
      <c r="D13" s="22"/>
      <c r="E13" s="819">
        <f>L13/N13*100</f>
        <v>113.35310966750423</v>
      </c>
      <c r="F13" s="819">
        <f>P13/M13*100</f>
        <v>83.244707994852547</v>
      </c>
      <c r="G13" s="819">
        <f>K13/(R13+O13)*100</f>
        <v>29.346129109468933</v>
      </c>
      <c r="H13" s="819">
        <f>R13/M13*100</f>
        <v>16.755292005147339</v>
      </c>
      <c r="I13" s="819">
        <f>R13/Q13*100</f>
        <v>100.42861116717002</v>
      </c>
      <c r="J13" s="819">
        <f>K13/R13*100</f>
        <v>36.697206088280723</v>
      </c>
      <c r="K13" s="50">
        <f>'9'!L14*1000</f>
        <v>111247566836.64586</v>
      </c>
      <c r="L13" s="50">
        <f>'9'!G14*1000</f>
        <v>1571589716222.5024</v>
      </c>
      <c r="M13" s="50">
        <f>'9'!F14*1000</f>
        <v>1809278903270.6265</v>
      </c>
      <c r="N13" s="50">
        <f>'13'!G13*1000</f>
        <v>1386454876123.2986</v>
      </c>
      <c r="O13" s="50">
        <f>'13'!H13*1000</f>
        <v>75937739828.953735</v>
      </c>
      <c r="P13" s="50">
        <f>'13'!F13*1000</f>
        <v>1506128939840.1038</v>
      </c>
      <c r="Q13" s="50">
        <f>'1'!K15*1000</f>
        <v>301856174159.28192</v>
      </c>
      <c r="R13" s="50">
        <f>'13'!J13*1000</f>
        <v>303149963430.52075</v>
      </c>
      <c r="S13" s="658">
        <f>M13-P13</f>
        <v>303149963430.52271</v>
      </c>
      <c r="T13" s="820">
        <f>S13/Q13</f>
        <v>1.0042861116717066</v>
      </c>
      <c r="U13" s="821"/>
    </row>
    <row r="14" spans="1:21" s="818" customFormat="1" ht="18" hidden="1" customHeight="1">
      <c r="A14" s="1196" t="s">
        <v>223</v>
      </c>
      <c r="B14" s="1196"/>
      <c r="C14" s="1196"/>
      <c r="D14" s="22"/>
      <c r="E14" s="819">
        <f>L14/N14*100</f>
        <v>115.49641944418343</v>
      </c>
      <c r="F14" s="819">
        <f>P14/M14*100</f>
        <v>82.168784222450995</v>
      </c>
      <c r="G14" s="819">
        <f>K14/(R14+O14)*100</f>
        <v>26.964212607397364</v>
      </c>
      <c r="H14" s="819">
        <f>R14/M14*100</f>
        <v>17.831215797564045</v>
      </c>
      <c r="I14" s="819">
        <f>R14/Q14*100</f>
        <v>94.789332313583415</v>
      </c>
      <c r="J14" s="819">
        <f>K14/R14*100</f>
        <v>35.468963569200902</v>
      </c>
      <c r="K14" s="50">
        <f>'9'!L15*1000</f>
        <v>98116735727.064331</v>
      </c>
      <c r="L14" s="50">
        <f>'9'!G15*1000</f>
        <v>1330088835055.0393</v>
      </c>
      <c r="M14" s="50">
        <f>'9'!F15*1000</f>
        <v>1551363741557.8374</v>
      </c>
      <c r="N14" s="50">
        <f>'13'!G14*1000</f>
        <v>1151627766000</v>
      </c>
      <c r="O14" s="50">
        <f>'13'!H14*1000</f>
        <v>87250605809.419937</v>
      </c>
      <c r="P14" s="50">
        <f>'13'!F14*1000</f>
        <v>1274736725306.0017</v>
      </c>
      <c r="Q14" s="50">
        <f>'1'!K16*1000</f>
        <v>291833489919.73096</v>
      </c>
      <c r="R14" s="50">
        <f>'13'!J14*1000</f>
        <v>276627016562.34174</v>
      </c>
      <c r="S14" s="658">
        <f t="shared" ref="S14:S52" si="0">M14-P14</f>
        <v>276627016251.83569</v>
      </c>
      <c r="T14" s="820">
        <f t="shared" ref="T14:T52" si="1">S14/Q14</f>
        <v>0.94789332207185062</v>
      </c>
      <c r="U14" s="821"/>
    </row>
    <row r="15" spans="1:21" s="818" customFormat="1" ht="17.25" hidden="1" customHeight="1">
      <c r="A15" s="1238" t="s">
        <v>224</v>
      </c>
      <c r="B15" s="1238"/>
      <c r="C15" s="1238"/>
      <c r="D15" s="22"/>
      <c r="E15" s="819">
        <f>L15/N15*100</f>
        <v>113.18779145881489</v>
      </c>
      <c r="F15" s="819">
        <f>P15/M15*100</f>
        <v>82.111757016679675</v>
      </c>
      <c r="G15" s="819">
        <f>K15/(R15+O15)*100</f>
        <v>26.686206492616616</v>
      </c>
      <c r="H15" s="819">
        <f>R15/M15*100</f>
        <v>17.888242983320239</v>
      </c>
      <c r="I15" s="819">
        <f>R15/Q15*100</f>
        <v>99.116295179566919</v>
      </c>
      <c r="J15" s="819">
        <f>K15/R15*100</f>
        <v>29.750862018099689</v>
      </c>
      <c r="K15" s="50">
        <f>'9'!L16*1000</f>
        <v>85089221744.109146</v>
      </c>
      <c r="L15" s="50">
        <f>'9'!G16*1000</f>
        <v>1401775308906.3145</v>
      </c>
      <c r="M15" s="50">
        <f>'9'!F16*1000</f>
        <v>1598848494333.4563</v>
      </c>
      <c r="N15" s="50">
        <f>'13'!G15*1000</f>
        <v>1238450976770.2041</v>
      </c>
      <c r="O15" s="50">
        <f>'13'!H15*1000</f>
        <v>32845041989.602451</v>
      </c>
      <c r="P15" s="50">
        <f>'13'!F15*1000</f>
        <v>1312842590731.9292</v>
      </c>
      <c r="Q15" s="50">
        <f>'1'!K17*1000</f>
        <v>288555885874.64343</v>
      </c>
      <c r="R15" s="50">
        <f>'13'!J15*1000</f>
        <v>286005903601.52582</v>
      </c>
      <c r="S15" s="658">
        <f t="shared" si="0"/>
        <v>286005903601.5271</v>
      </c>
      <c r="T15" s="820">
        <f t="shared" si="1"/>
        <v>0.9911629517956736</v>
      </c>
      <c r="U15" s="821"/>
    </row>
    <row r="16" spans="1:21" s="818" customFormat="1" ht="17.25" hidden="1" customHeight="1">
      <c r="A16" s="1238" t="s">
        <v>367</v>
      </c>
      <c r="B16" s="1238"/>
      <c r="C16" s="1238"/>
      <c r="D16" s="22"/>
      <c r="E16" s="692">
        <f>L16/N16*100</f>
        <v>113.67279074411481</v>
      </c>
      <c r="F16" s="692">
        <f>P16/M16*100</f>
        <v>82.25344925491639</v>
      </c>
      <c r="G16" s="692">
        <f>K16/(R16+O16)*100</f>
        <v>25.932902669158359</v>
      </c>
      <c r="H16" s="692">
        <f>R16/M16*100</f>
        <v>17.746550745083677</v>
      </c>
      <c r="I16" s="692">
        <f>R16/Q16*100</f>
        <v>103.33013980293062</v>
      </c>
      <c r="J16" s="692">
        <f>K16/R16*100</f>
        <v>28.683778444782192</v>
      </c>
      <c r="K16" s="50">
        <f>'9'!L17*1000</f>
        <v>91977373635.212692</v>
      </c>
      <c r="L16" s="50">
        <f>'9'!G17*1000</f>
        <v>1592699415459.2864</v>
      </c>
      <c r="M16" s="50">
        <f>'9'!F17*1000</f>
        <v>1806885737298.427</v>
      </c>
      <c r="N16" s="50">
        <f>'13'!G16*1000</f>
        <v>1401126342577.936</v>
      </c>
      <c r="O16" s="50">
        <f>'13'!H16*1000</f>
        <v>34014531525.050156</v>
      </c>
      <c r="P16" s="50">
        <f>'13'!F16*1000</f>
        <v>1486225843023.0835</v>
      </c>
      <c r="Q16" s="50">
        <f>'1'!K18*1000</f>
        <v>310325617372.53186</v>
      </c>
      <c r="R16" s="50">
        <f>'13'!J16*1000</f>
        <v>320659894275.34473</v>
      </c>
      <c r="S16" s="658">
        <f t="shared" si="0"/>
        <v>320659894275.34351</v>
      </c>
      <c r="T16" s="820">
        <f t="shared" si="1"/>
        <v>1.0333013980293022</v>
      </c>
      <c r="U16" s="821"/>
    </row>
    <row r="17" spans="1:20" s="818" customFormat="1" ht="19.5" customHeight="1">
      <c r="A17" s="1238" t="s">
        <v>1023</v>
      </c>
      <c r="B17" s="1238"/>
      <c r="C17" s="1238"/>
      <c r="D17" s="22"/>
      <c r="E17" s="692" t="s">
        <v>680</v>
      </c>
      <c r="F17" s="692" t="s">
        <v>680</v>
      </c>
      <c r="G17" s="692" t="s">
        <v>680</v>
      </c>
      <c r="H17" s="692" t="s">
        <v>680</v>
      </c>
      <c r="I17" s="692" t="s">
        <v>680</v>
      </c>
      <c r="J17" s="692" t="s">
        <v>680</v>
      </c>
      <c r="K17" s="50">
        <f>'9'!L18*1000</f>
        <v>79659450429.710266</v>
      </c>
      <c r="L17" s="50">
        <f>'9'!G18*1000</f>
        <v>1322044902924.3347</v>
      </c>
      <c r="M17" s="50">
        <f>'9'!F18*1000</f>
        <v>1823599025369.9514</v>
      </c>
      <c r="N17" s="50" t="e">
        <f>'13'!G17*1000</f>
        <v>#VALUE!</v>
      </c>
      <c r="O17" s="50" t="e">
        <f>'13'!H17*1000</f>
        <v>#VALUE!</v>
      </c>
      <c r="P17" s="50" t="e">
        <f>'13'!F17*1000</f>
        <v>#VALUE!</v>
      </c>
      <c r="Q17" s="50" t="e">
        <f>'1'!K19*1000</f>
        <v>#VALUE!</v>
      </c>
      <c r="R17" s="50" t="e">
        <f>'13'!J17*1000</f>
        <v>#VALUE!</v>
      </c>
      <c r="S17" s="658" t="e">
        <f t="shared" si="0"/>
        <v>#VALUE!</v>
      </c>
      <c r="T17" s="820" t="e">
        <f t="shared" si="1"/>
        <v>#VALUE!</v>
      </c>
    </row>
    <row r="18" spans="1:20" s="818" customFormat="1" ht="18" customHeight="1">
      <c r="A18" s="1238" t="s">
        <v>1066</v>
      </c>
      <c r="B18" s="1238"/>
      <c r="C18" s="1238"/>
      <c r="D18" s="22"/>
      <c r="E18" s="692">
        <f>L18/N18*100</f>
        <v>114.54467623675538</v>
      </c>
      <c r="F18" s="692">
        <f>P18/M18*100</f>
        <v>80.30251151730829</v>
      </c>
      <c r="G18" s="692">
        <f>K18/(R18+O18)*100</f>
        <v>25.512230228556511</v>
      </c>
      <c r="H18" s="692">
        <f>R18/M18*100</f>
        <v>19.697488482691554</v>
      </c>
      <c r="I18" s="692">
        <f>R18/Q18*100</f>
        <v>106.0666076875228</v>
      </c>
      <c r="J18" s="692">
        <f>K18/R18*100</f>
        <v>28.285799746436851</v>
      </c>
      <c r="K18" s="50">
        <f>'9'!L19*1000</f>
        <v>101921170779.94193</v>
      </c>
      <c r="L18" s="50">
        <f>'9'!G19*1000</f>
        <v>1603939222793.3162</v>
      </c>
      <c r="M18" s="50">
        <f>'9'!F19*1000</f>
        <v>1829300639485.731</v>
      </c>
      <c r="N18" s="50">
        <f>'13'!G18*1000</f>
        <v>1400273915374.3752</v>
      </c>
      <c r="O18" s="50">
        <f>'13'!H18*1000</f>
        <v>39172976468.415627</v>
      </c>
      <c r="P18" s="50">
        <f>'13'!F18*1000</f>
        <v>1468974356709.2234</v>
      </c>
      <c r="Q18" s="50">
        <f>'1'!K20*1000</f>
        <v>339716985988.69391</v>
      </c>
      <c r="R18" s="50">
        <f>'13'!J18*1000</f>
        <v>360326282776.50476</v>
      </c>
      <c r="S18" s="658">
        <f t="shared" si="0"/>
        <v>360326282776.50757</v>
      </c>
      <c r="T18" s="820">
        <f t="shared" si="1"/>
        <v>1.0606660768752363</v>
      </c>
    </row>
    <row r="19" spans="1:20" s="818" customFormat="1" ht="18" customHeight="1">
      <c r="A19" s="1238" t="s">
        <v>1025</v>
      </c>
      <c r="B19" s="1238"/>
      <c r="C19" s="1238"/>
      <c r="D19" s="22"/>
      <c r="E19" s="692">
        <f>L19/N19*100</f>
        <v>114.56288219590294</v>
      </c>
      <c r="F19" s="692">
        <f>P19/M19*100</f>
        <v>81.130244090785965</v>
      </c>
      <c r="G19" s="692">
        <f>K19/(R19+O19)*100</f>
        <v>25.16203415766206</v>
      </c>
      <c r="H19" s="692">
        <f>R19/M19*100</f>
        <v>18.869755909214348</v>
      </c>
      <c r="I19" s="692">
        <f>R19/Q19*100</f>
        <v>112.91950897596922</v>
      </c>
      <c r="J19" s="692">
        <f>K19/R19*100</f>
        <v>27.952552780498614</v>
      </c>
      <c r="K19" s="50">
        <f>'9'!L20*1000</f>
        <v>100932770333.73679</v>
      </c>
      <c r="L19" s="50">
        <f>'9'!G20*1000</f>
        <v>1692738136920.0251</v>
      </c>
      <c r="M19" s="50">
        <f>'9'!F20*1000</f>
        <v>1913570358560.9207</v>
      </c>
      <c r="N19" s="50">
        <f>'13'!G19*1000</f>
        <v>1477562456944.3328</v>
      </c>
      <c r="O19" s="50">
        <f>'13'!H19*1000</f>
        <v>40045147259.361259</v>
      </c>
      <c r="P19" s="50">
        <f>'13'!F19*1000</f>
        <v>1552484302749.4031</v>
      </c>
      <c r="Q19" s="50">
        <f>'1'!K21*1000</f>
        <v>319772959594.04803</v>
      </c>
      <c r="R19" s="50">
        <f>'13'!J19*1000</f>
        <v>361086055811.5235</v>
      </c>
      <c r="S19" s="658">
        <f t="shared" si="0"/>
        <v>361086055811.51758</v>
      </c>
      <c r="T19" s="820">
        <f t="shared" si="1"/>
        <v>1.1291950897596736</v>
      </c>
    </row>
    <row r="20" spans="1:20" s="818" customFormat="1" ht="18" customHeight="1">
      <c r="A20" s="1238" t="s">
        <v>1026</v>
      </c>
      <c r="B20" s="1238"/>
      <c r="C20" s="1238"/>
      <c r="D20" s="22"/>
      <c r="E20" s="692">
        <f>L20/N20*100</f>
        <v>114.32668647888914</v>
      </c>
      <c r="F20" s="692">
        <f>P20/M20*100</f>
        <v>82.787754303400149</v>
      </c>
      <c r="G20" s="692">
        <f>K20/(R20+O20)*100</f>
        <v>24.855720756413234</v>
      </c>
      <c r="H20" s="692">
        <f>R20/M20*100</f>
        <v>17.212245696599833</v>
      </c>
      <c r="I20" s="692">
        <f>R20/Q20*100</f>
        <v>111.81463733783956</v>
      </c>
      <c r="J20" s="692">
        <f>K20/R20*100</f>
        <v>28.650681913594084</v>
      </c>
      <c r="K20" s="50">
        <f>'9'!L21*1000</f>
        <v>106637414541.77132</v>
      </c>
      <c r="L20" s="50">
        <f>'9'!G21*1000</f>
        <v>1926832167322.7859</v>
      </c>
      <c r="M20" s="50">
        <f>'9'!F21*1000</f>
        <v>2162405349476.9663</v>
      </c>
      <c r="N20" s="50">
        <f>'13'!G20*1000</f>
        <v>1685373928578.4187</v>
      </c>
      <c r="O20" s="50">
        <f>'13'!H20*1000</f>
        <v>56827116239.590179</v>
      </c>
      <c r="P20" s="50">
        <f>'13'!F20*1000</f>
        <v>1790206827768.5723</v>
      </c>
      <c r="Q20" s="50">
        <f>'1'!K22*1000</f>
        <v>332871018115.29718</v>
      </c>
      <c r="R20" s="50">
        <f>'13'!J20*1000</f>
        <v>372198521708.39374</v>
      </c>
      <c r="S20" s="658">
        <f>M20-P20</f>
        <v>372198521708.39404</v>
      </c>
      <c r="T20" s="820"/>
    </row>
    <row r="21" spans="1:20" s="818" customFormat="1" ht="18" customHeight="1">
      <c r="A21" s="1238" t="s">
        <v>1027</v>
      </c>
      <c r="B21" s="1238"/>
      <c r="C21" s="1238"/>
      <c r="D21" s="22"/>
      <c r="E21" s="692">
        <f>L21/N21*100</f>
        <v>114.46316918936816</v>
      </c>
      <c r="F21" s="692">
        <f>P21/M21*100</f>
        <v>82.670983420470648</v>
      </c>
      <c r="G21" s="692">
        <f>K21/(R21+O21)*100</f>
        <v>23.97712295458043</v>
      </c>
      <c r="H21" s="692">
        <f>R21/M21*100</f>
        <v>17.329016579529501</v>
      </c>
      <c r="I21" s="692">
        <f>R21/Q21*100</f>
        <v>112.30280065584827</v>
      </c>
      <c r="J21" s="692">
        <f>K21/R21*100</f>
        <v>27.281222752432218</v>
      </c>
      <c r="K21" s="50">
        <f>'9'!L22*1000</f>
        <v>103154631352.30145</v>
      </c>
      <c r="L21" s="50">
        <f>'9'!G22*1000</f>
        <v>1947551461491.5679</v>
      </c>
      <c r="M21" s="50">
        <f>'9'!F22*1000</f>
        <v>2181981090015.8982</v>
      </c>
      <c r="N21" s="50">
        <f>'13'!G21*1000</f>
        <v>1701465611413.8633</v>
      </c>
      <c r="O21" s="50">
        <f>'13'!H21*1000</f>
        <v>52105190225.929672</v>
      </c>
      <c r="P21" s="50">
        <f>'13'!F21*1000</f>
        <v>1803865225164.8479</v>
      </c>
      <c r="Q21" s="50">
        <f>'1'!K23*1000</f>
        <v>336693174740.84094</v>
      </c>
      <c r="R21" s="50">
        <f>'13'!J21*1000</f>
        <v>378115864851.05353</v>
      </c>
      <c r="S21" s="658">
        <f>M21-P21</f>
        <v>378115864851.05029</v>
      </c>
      <c r="T21" s="820"/>
    </row>
    <row r="22" spans="1:20" ht="18" customHeight="1">
      <c r="A22" s="1238" t="s">
        <v>65</v>
      </c>
      <c r="B22" s="1238"/>
      <c r="C22" s="1238"/>
      <c r="D22" s="32"/>
      <c r="E22" s="822"/>
      <c r="F22" s="822"/>
      <c r="G22" s="822"/>
      <c r="H22" s="822"/>
      <c r="I22" s="822"/>
      <c r="J22" s="822"/>
      <c r="K22" s="50"/>
      <c r="L22" s="50"/>
      <c r="M22" s="50"/>
      <c r="N22" s="50"/>
      <c r="O22" s="50"/>
      <c r="P22" s="50"/>
      <c r="Q22" s="50"/>
      <c r="R22" s="50"/>
      <c r="T22" s="823"/>
    </row>
    <row r="23" spans="1:20" ht="18" customHeight="1">
      <c r="A23" s="34"/>
      <c r="B23" s="34" t="s">
        <v>66</v>
      </c>
      <c r="C23" s="34"/>
      <c r="D23" s="659"/>
      <c r="E23" s="824">
        <f>L23/N23*100</f>
        <v>114.16982382780429</v>
      </c>
      <c r="F23" s="824">
        <f>P23/M23*100</f>
        <v>82.906990081255728</v>
      </c>
      <c r="G23" s="824">
        <f>K23/(R23+O23)*100</f>
        <v>23.956157553695409</v>
      </c>
      <c r="H23" s="824">
        <f>R23/M23*100</f>
        <v>17.093009918744379</v>
      </c>
      <c r="I23" s="824">
        <f>R23/Q23*100</f>
        <v>112.00617784976035</v>
      </c>
      <c r="J23" s="824">
        <f>K23/R23*100</f>
        <v>27.313899964301015</v>
      </c>
      <c r="K23" s="220">
        <f>'9'!L24*1000</f>
        <v>101319637402.79126</v>
      </c>
      <c r="L23" s="220">
        <f>'9'!G24*1000</f>
        <v>1937786192732.6509</v>
      </c>
      <c r="M23" s="220">
        <f>'9'!F24*1000</f>
        <v>2170158068045.7578</v>
      </c>
      <c r="N23" s="220">
        <f>'13'!G23*1000</f>
        <v>1697284035101.3428</v>
      </c>
      <c r="O23" s="220">
        <f>'13'!H23*1000</f>
        <v>51992431449.143723</v>
      </c>
      <c r="P23" s="220">
        <f>'13'!F23*1000</f>
        <v>1799212734222.2673</v>
      </c>
      <c r="Q23" s="220">
        <f>'1'!K25*1000</f>
        <v>331182923071.49414</v>
      </c>
      <c r="R23" s="220">
        <f>'13'!J23*1000</f>
        <v>370945333823.49274</v>
      </c>
      <c r="S23" s="48">
        <f t="shared" si="0"/>
        <v>370945333823.49048</v>
      </c>
      <c r="T23" s="823">
        <f t="shared" si="1"/>
        <v>1.1200617784975968</v>
      </c>
    </row>
    <row r="24" spans="1:20" ht="18" customHeight="1">
      <c r="A24" s="34"/>
      <c r="B24" s="34" t="s">
        <v>665</v>
      </c>
      <c r="C24" s="34"/>
      <c r="D24" s="659"/>
      <c r="E24" s="824">
        <f>L24/N24*100</f>
        <v>233.53080343601818</v>
      </c>
      <c r="F24" s="824">
        <f>P24/M24*100</f>
        <v>39.351114751627556</v>
      </c>
      <c r="G24" s="824">
        <f>K24/(R24+O24)*100</f>
        <v>25.194575511947214</v>
      </c>
      <c r="H24" s="824">
        <f>R24/M24*100</f>
        <v>60.648885248372508</v>
      </c>
      <c r="I24" s="824">
        <f>R24/Q24*100</f>
        <v>130.13073554243263</v>
      </c>
      <c r="J24" s="824">
        <f>K24/R24*100</f>
        <v>25.590767858852718</v>
      </c>
      <c r="K24" s="220">
        <f>'9'!L25*1000</f>
        <v>1834993949.510174</v>
      </c>
      <c r="L24" s="220">
        <f>'9'!G25*1000</f>
        <v>9765268758.9175911</v>
      </c>
      <c r="M24" s="220">
        <f>'9'!F25*1000</f>
        <v>11823021970.141726</v>
      </c>
      <c r="N24" s="220">
        <f>'13'!G24*1000</f>
        <v>4181576312.5197487</v>
      </c>
      <c r="O24" s="220">
        <f>'13'!H24*1000</f>
        <v>112758776.7859392</v>
      </c>
      <c r="P24" s="220">
        <f>'13'!F24*1000</f>
        <v>4652490942.5806074</v>
      </c>
      <c r="Q24" s="220">
        <f>'1'!K26*1000</f>
        <v>5510251669.3475389</v>
      </c>
      <c r="R24" s="220">
        <f>'13'!J24*1000</f>
        <v>7170531027.5611258</v>
      </c>
      <c r="S24" s="48">
        <f t="shared" si="0"/>
        <v>7170531027.5611181</v>
      </c>
      <c r="T24" s="823">
        <f t="shared" si="1"/>
        <v>1.3013073554243251</v>
      </c>
    </row>
    <row r="25" spans="1:20" ht="18" customHeight="1">
      <c r="A25" s="1238" t="s">
        <v>666</v>
      </c>
      <c r="B25" s="1238"/>
      <c r="C25" s="1238"/>
      <c r="D25" s="32"/>
      <c r="E25" s="824"/>
      <c r="F25" s="824"/>
      <c r="G25" s="824"/>
      <c r="H25" s="824"/>
      <c r="I25" s="824"/>
      <c r="J25" s="824"/>
      <c r="K25" s="220"/>
      <c r="L25" s="220"/>
      <c r="M25" s="220"/>
      <c r="N25" s="220"/>
      <c r="O25" s="220"/>
      <c r="P25" s="220"/>
      <c r="Q25" s="220"/>
      <c r="R25" s="220"/>
      <c r="T25" s="823"/>
    </row>
    <row r="26" spans="1:20" ht="18" customHeight="1">
      <c r="A26" s="34"/>
      <c r="B26" s="34" t="s">
        <v>83</v>
      </c>
      <c r="C26" s="34"/>
      <c r="D26" s="659"/>
      <c r="E26" s="824">
        <f>L26/N26*100</f>
        <v>112.73185495317071</v>
      </c>
      <c r="F26" s="824">
        <f>P26/M26*100</f>
        <v>84.659062148178378</v>
      </c>
      <c r="G26" s="824">
        <f>K26/(R26+O26)*100</f>
        <v>21.61286546152672</v>
      </c>
      <c r="H26" s="824">
        <f>R26/M26*100</f>
        <v>15.340937851821742</v>
      </c>
      <c r="I26" s="824">
        <f>R26/Q26*100</f>
        <v>110.94843298074535</v>
      </c>
      <c r="J26" s="824">
        <f>K26/R26*100</f>
        <v>24.760693953302624</v>
      </c>
      <c r="K26" s="220">
        <f>'9'!L27*1000</f>
        <v>69645770620.233215</v>
      </c>
      <c r="L26" s="220">
        <f>'9'!G27*1000</f>
        <v>1657503425796.9102</v>
      </c>
      <c r="M26" s="220">
        <f>'9'!F27*1000</f>
        <v>1833496247131.0618</v>
      </c>
      <c r="N26" s="220">
        <f>'13'!G26*1000</f>
        <v>1470306176089.6636</v>
      </c>
      <c r="O26" s="220">
        <f>'13'!H26*1000</f>
        <v>40966668524.514946</v>
      </c>
      <c r="P26" s="220">
        <f>'13'!F26*1000</f>
        <v>1552220727343.2039</v>
      </c>
      <c r="Q26" s="220">
        <f>'1'!K28*1000</f>
        <v>253519145995.216</v>
      </c>
      <c r="R26" s="220">
        <f>'13'!J26*1000</f>
        <v>281275519787.86017</v>
      </c>
      <c r="S26" s="48">
        <f t="shared" si="0"/>
        <v>281275519787.85791</v>
      </c>
      <c r="T26" s="823">
        <f t="shared" si="1"/>
        <v>1.1094843298074446</v>
      </c>
    </row>
    <row r="27" spans="1:20" ht="18" customHeight="1">
      <c r="A27" s="34"/>
      <c r="B27" s="34" t="s">
        <v>84</v>
      </c>
      <c r="C27" s="34"/>
      <c r="D27" s="659"/>
      <c r="E27" s="824">
        <f>L27/N27*100</f>
        <v>125.51216788742249</v>
      </c>
      <c r="F27" s="824">
        <f>P27/M27*100</f>
        <v>73.619163497325786</v>
      </c>
      <c r="G27" s="824">
        <f>K27/(R27+O27)*100</f>
        <v>24.123556341754117</v>
      </c>
      <c r="H27" s="824">
        <f>R27/M27*100</f>
        <v>26.380836502674132</v>
      </c>
      <c r="I27" s="824">
        <f>R27/Q27*100</f>
        <v>91.82080497684953</v>
      </c>
      <c r="J27" s="824">
        <f>K27/R27*100</f>
        <v>25.87209981495225</v>
      </c>
      <c r="K27" s="220">
        <f>'9'!L28*1000</f>
        <v>4271885723.2532716</v>
      </c>
      <c r="L27" s="220">
        <f>'9'!G28*1000</f>
        <v>55103506758.265427</v>
      </c>
      <c r="M27" s="220">
        <f>'9'!F28*1000</f>
        <v>62589197901.224754</v>
      </c>
      <c r="N27" s="220">
        <f>'13'!G27*1000</f>
        <v>43902920079.980003</v>
      </c>
      <c r="O27" s="220">
        <f>'13'!H27*1000</f>
        <v>1196804049.6079638</v>
      </c>
      <c r="P27" s="220">
        <f>'13'!F27*1000</f>
        <v>46077643934.567444</v>
      </c>
      <c r="Q27" s="220">
        <f>'1'!K29*1000</f>
        <v>17982366818.522507</v>
      </c>
      <c r="R27" s="220">
        <f>'13'!J27*1000</f>
        <v>16511553966.657251</v>
      </c>
      <c r="S27" s="48">
        <f t="shared" si="0"/>
        <v>16511553966.65731</v>
      </c>
      <c r="T27" s="823">
        <f t="shared" si="1"/>
        <v>0.91820804976849857</v>
      </c>
    </row>
    <row r="28" spans="1:20" ht="18" customHeight="1">
      <c r="A28" s="34"/>
      <c r="B28" s="34" t="s">
        <v>85</v>
      </c>
      <c r="C28" s="34"/>
      <c r="D28" s="659"/>
      <c r="E28" s="824">
        <f>L28/N28*100</f>
        <v>139.5274483177121</v>
      </c>
      <c r="F28" s="824">
        <f>P28/M28*100</f>
        <v>70.135752181386493</v>
      </c>
      <c r="G28" s="824">
        <f>K28/(R28+O28)*100</f>
        <v>32.596774053326591</v>
      </c>
      <c r="H28" s="824">
        <f>R28/M28*100</f>
        <v>29.86424781861351</v>
      </c>
      <c r="I28" s="824">
        <f>R28/Q28*100</f>
        <v>109.11829684237799</v>
      </c>
      <c r="J28" s="824">
        <f>K28/R28*100</f>
        <v>38.397536748783466</v>
      </c>
      <c r="K28" s="220">
        <f>'9'!L29*1000</f>
        <v>13604689166.749403</v>
      </c>
      <c r="L28" s="220">
        <f>'9'!G29*1000</f>
        <v>99257598769.295181</v>
      </c>
      <c r="M28" s="220">
        <f>'9'!F29*1000</f>
        <v>118640693921.24619</v>
      </c>
      <c r="N28" s="220">
        <f>'13'!G28*1000</f>
        <v>71138403207.431885</v>
      </c>
      <c r="O28" s="220">
        <f>'13'!H28*1000</f>
        <v>6305154545.3687983</v>
      </c>
      <c r="P28" s="220">
        <f>'13'!F28*1000</f>
        <v>83209543074.882492</v>
      </c>
      <c r="Q28" s="220">
        <f>'1'!K30*1000</f>
        <v>32470403105.305237</v>
      </c>
      <c r="R28" s="220">
        <f>'13'!J28*1000</f>
        <v>35431150846.363693</v>
      </c>
      <c r="S28" s="48">
        <f t="shared" si="0"/>
        <v>35431150846.363693</v>
      </c>
      <c r="T28" s="823">
        <f t="shared" si="1"/>
        <v>1.0911829684237799</v>
      </c>
    </row>
    <row r="29" spans="1:20" ht="18" customHeight="1">
      <c r="A29" s="34"/>
      <c r="B29" s="102" t="s">
        <v>667</v>
      </c>
      <c r="C29" s="34"/>
      <c r="D29" s="659"/>
      <c r="E29" s="824">
        <f>L29/N29*100</f>
        <v>226.0523988490184</v>
      </c>
      <c r="F29" s="824">
        <f>P29/M29*100</f>
        <v>41.376700020875212</v>
      </c>
      <c r="G29" s="824">
        <f>K29/(R29+O29)*100</f>
        <v>22.338379481943701</v>
      </c>
      <c r="H29" s="824">
        <f>R29/M29*100</f>
        <v>58.623299979124802</v>
      </c>
      <c r="I29" s="824">
        <f>R29/Q29*100</f>
        <v>129.04797689428534</v>
      </c>
      <c r="J29" s="824">
        <f>K29/R29*100</f>
        <v>22.602723704233799</v>
      </c>
      <c r="K29" s="220">
        <f>'9'!L30*1000</f>
        <v>2187415541.0655909</v>
      </c>
      <c r="L29" s="220">
        <f>'9'!G30*1000</f>
        <v>14020018558.100622</v>
      </c>
      <c r="M29" s="220">
        <f>'9'!F30*1000</f>
        <v>16508220280.365711</v>
      </c>
      <c r="N29" s="220">
        <f>'13'!G29*1000</f>
        <v>6202110054.7863102</v>
      </c>
      <c r="O29" s="220">
        <f>'13'!H29*1000</f>
        <v>114521934.4379528</v>
      </c>
      <c r="P29" s="220">
        <f>'13'!F29*1000</f>
        <v>6830556784.1922054</v>
      </c>
      <c r="Q29" s="220">
        <f>'1'!K31*1000</f>
        <v>7499275640.7962465</v>
      </c>
      <c r="R29" s="220">
        <f>'13'!J29*1000</f>
        <v>9677663496.1735077</v>
      </c>
      <c r="S29" s="48">
        <f t="shared" si="0"/>
        <v>9677663496.1735058</v>
      </c>
      <c r="T29" s="823">
        <f t="shared" si="1"/>
        <v>1.2904797689428529</v>
      </c>
    </row>
    <row r="30" spans="1:20" ht="18" customHeight="1">
      <c r="A30" s="34"/>
      <c r="B30" s="102" t="s">
        <v>668</v>
      </c>
      <c r="C30" s="34"/>
      <c r="D30" s="659"/>
      <c r="E30" s="824">
        <f>L30/N30*100</f>
        <v>110.69080881319199</v>
      </c>
      <c r="F30" s="824">
        <f>P30/M30*100</f>
        <v>76.636324667675311</v>
      </c>
      <c r="G30" s="824">
        <f>K30/(R30+O30)*100</f>
        <v>34.703588044073115</v>
      </c>
      <c r="H30" s="824">
        <f>R30/M30*100</f>
        <v>23.363675332324657</v>
      </c>
      <c r="I30" s="824">
        <f>R30/Q30*100</f>
        <v>139.63999777991921</v>
      </c>
      <c r="J30" s="824">
        <f>K30/R30*100</f>
        <v>38.173989707341413</v>
      </c>
      <c r="K30" s="220">
        <f>'9'!L31*1000</f>
        <v>13444870300.999998</v>
      </c>
      <c r="L30" s="220">
        <f>'9'!G31*1000</f>
        <v>121666911608.99992</v>
      </c>
      <c r="M30" s="220">
        <f>'9'!F31*1000</f>
        <v>150746730782.00003</v>
      </c>
      <c r="N30" s="220">
        <f>'13'!G30*1000</f>
        <v>109916001981.99997</v>
      </c>
      <c r="O30" s="220">
        <f>'13'!H30*1000</f>
        <v>3522041172.000001</v>
      </c>
      <c r="P30" s="220">
        <f>'13'!F30*1000</f>
        <v>115526754027.99997</v>
      </c>
      <c r="Q30" s="220">
        <f>'1'!K32*1000</f>
        <v>25221983181</v>
      </c>
      <c r="R30" s="220">
        <f>'13'!J30*1000</f>
        <v>35219976754</v>
      </c>
      <c r="S30" s="48">
        <f t="shared" si="0"/>
        <v>35219976754.000061</v>
      </c>
      <c r="T30" s="823">
        <f t="shared" si="1"/>
        <v>1.3963999777991947</v>
      </c>
    </row>
    <row r="31" spans="1:20" ht="18" customHeight="1">
      <c r="A31" s="1238" t="s">
        <v>669</v>
      </c>
      <c r="B31" s="1238"/>
      <c r="C31" s="1238"/>
      <c r="D31" s="32"/>
      <c r="E31" s="824"/>
      <c r="F31" s="824"/>
      <c r="G31" s="824"/>
      <c r="H31" s="824"/>
      <c r="I31" s="824"/>
      <c r="J31" s="824"/>
      <c r="K31" s="220"/>
      <c r="L31" s="220"/>
      <c r="M31" s="220"/>
      <c r="N31" s="220"/>
      <c r="O31" s="220"/>
      <c r="P31" s="220"/>
      <c r="Q31" s="220"/>
      <c r="R31" s="220"/>
      <c r="T31" s="823"/>
    </row>
    <row r="32" spans="1:20" ht="18" customHeight="1">
      <c r="A32" s="1059" t="s">
        <v>67</v>
      </c>
      <c r="B32" s="1059"/>
      <c r="C32" s="35"/>
      <c r="D32" s="32"/>
      <c r="E32" s="824">
        <f t="shared" ref="E32:E42" si="2">L32/N32*100</f>
        <v>114.3849707944651</v>
      </c>
      <c r="F32" s="824">
        <f t="shared" ref="F32:F42" si="3">P32/M32*100</f>
        <v>82.727461516360705</v>
      </c>
      <c r="G32" s="824">
        <f t="shared" ref="G32:G42" si="4">K32/(R32+O32)*100</f>
        <v>24.054496657760403</v>
      </c>
      <c r="H32" s="824">
        <f t="shared" ref="H32:H42" si="5">R32/M32*100</f>
        <v>17.272538483639423</v>
      </c>
      <c r="I32" s="824">
        <f t="shared" ref="I32:I42" si="6">R32/Q32*100</f>
        <v>112.25596710013379</v>
      </c>
      <c r="J32" s="824">
        <f t="shared" ref="J32:J42" si="7">K32/R32*100</f>
        <v>27.382514363048788</v>
      </c>
      <c r="K32" s="220">
        <f>'9'!L33*1000</f>
        <v>102890455749.61856</v>
      </c>
      <c r="L32" s="220">
        <f>'9'!G33*1000</f>
        <v>1941569730158.4888</v>
      </c>
      <c r="M32" s="220">
        <f>'9'!F33*1000</f>
        <v>2175432426800.0049</v>
      </c>
      <c r="N32" s="220">
        <f>'13'!G32*1000</f>
        <v>1697399331986.749</v>
      </c>
      <c r="O32" s="220">
        <f>'13'!H32*1000</f>
        <v>51986564846.009209</v>
      </c>
      <c r="P32" s="220">
        <f>'13'!F32*1000</f>
        <v>1799680023695.4058</v>
      </c>
      <c r="Q32" s="220">
        <f>'1'!K34*1000</f>
        <v>334728222304.14331</v>
      </c>
      <c r="R32" s="220">
        <f>'13'!J32*1000</f>
        <v>375752403104.60181</v>
      </c>
      <c r="S32" s="48">
        <f t="shared" si="0"/>
        <v>375752403104.59912</v>
      </c>
      <c r="T32" s="823">
        <f t="shared" si="1"/>
        <v>1.1225596710013299</v>
      </c>
    </row>
    <row r="33" spans="1:20" ht="18" customHeight="1">
      <c r="A33" s="7"/>
      <c r="B33" s="102" t="s">
        <v>670</v>
      </c>
      <c r="C33" s="35"/>
      <c r="D33" s="32"/>
      <c r="E33" s="824">
        <f t="shared" si="2"/>
        <v>113.29678772168126</v>
      </c>
      <c r="F33" s="824">
        <f t="shared" si="3"/>
        <v>84.227139707517807</v>
      </c>
      <c r="G33" s="824">
        <f t="shared" si="4"/>
        <v>21.638504210795258</v>
      </c>
      <c r="H33" s="824">
        <f t="shared" si="5"/>
        <v>15.772860292482308</v>
      </c>
      <c r="I33" s="824">
        <f t="shared" si="6"/>
        <v>113.65292817108769</v>
      </c>
      <c r="J33" s="824">
        <f t="shared" si="7"/>
        <v>24.973669046208531</v>
      </c>
      <c r="K33" s="220">
        <f>'9'!L34*1000</f>
        <v>58505950914.314644</v>
      </c>
      <c r="L33" s="220">
        <f>'9'!G34*1000</f>
        <v>1333165697772.384</v>
      </c>
      <c r="M33" s="220">
        <f>'9'!F34*1000</f>
        <v>1485276240265.2261</v>
      </c>
      <c r="N33" s="220">
        <f>'13'!G33*1000</f>
        <v>1176702115374.5034</v>
      </c>
      <c r="O33" s="220">
        <f>'13'!H33*1000</f>
        <v>36108359454.808067</v>
      </c>
      <c r="P33" s="220">
        <f>'13'!F33*1000</f>
        <v>1251005693930.7598</v>
      </c>
      <c r="Q33" s="220">
        <f>'1'!K35*1000</f>
        <v>206128033922.5473</v>
      </c>
      <c r="R33" s="220">
        <f>'13'!J33*1000</f>
        <v>234270546334.46796</v>
      </c>
      <c r="S33" s="48">
        <f t="shared" si="0"/>
        <v>234270546334.46631</v>
      </c>
      <c r="T33" s="823">
        <f t="shared" si="1"/>
        <v>1.136529281710869</v>
      </c>
    </row>
    <row r="34" spans="1:20" ht="18" customHeight="1">
      <c r="A34" s="42"/>
      <c r="B34" s="42" t="s">
        <v>898</v>
      </c>
      <c r="C34" s="35"/>
      <c r="D34" s="32"/>
      <c r="E34" s="824">
        <f t="shared" si="2"/>
        <v>125.11143454420919</v>
      </c>
      <c r="F34" s="824">
        <f t="shared" si="3"/>
        <v>79.454079351863527</v>
      </c>
      <c r="G34" s="824">
        <f t="shared" si="4"/>
        <v>23.459255614274518</v>
      </c>
      <c r="H34" s="824">
        <f t="shared" si="5"/>
        <v>20.545920648136466</v>
      </c>
      <c r="I34" s="824">
        <f t="shared" si="6"/>
        <v>102.44579515171309</v>
      </c>
      <c r="J34" s="824">
        <f t="shared" si="7"/>
        <v>29.539839574100231</v>
      </c>
      <c r="K34" s="220">
        <f>'9'!L35*1000</f>
        <v>11906915820.536997</v>
      </c>
      <c r="L34" s="220">
        <f>'9'!G35*1000</f>
        <v>173357095115.95667</v>
      </c>
      <c r="M34" s="220">
        <f>'9'!F35*1000</f>
        <v>196184885064.80176</v>
      </c>
      <c r="N34" s="220">
        <f>'13'!G34*1000</f>
        <v>138562151211.4462</v>
      </c>
      <c r="O34" s="220">
        <f>'13'!H34*1000</f>
        <v>10447736552.100431</v>
      </c>
      <c r="P34" s="220">
        <f>'13'!F34*1000</f>
        <v>155876894255.74985</v>
      </c>
      <c r="Q34" s="220">
        <f>'1'!K36*1000</f>
        <v>39345676168.904114</v>
      </c>
      <c r="R34" s="220">
        <f>'13'!J34*1000</f>
        <v>40307990809.051903</v>
      </c>
      <c r="S34" s="48">
        <f t="shared" si="0"/>
        <v>40307990809.05191</v>
      </c>
      <c r="T34" s="823">
        <f t="shared" si="1"/>
        <v>1.024457951517131</v>
      </c>
    </row>
    <row r="35" spans="1:20" ht="18" customHeight="1">
      <c r="A35" s="42"/>
      <c r="B35" s="42" t="s">
        <v>899</v>
      </c>
      <c r="C35" s="660"/>
      <c r="D35" s="659"/>
      <c r="E35" s="824">
        <f>L35/N35*100</f>
        <v>110.52895808780481</v>
      </c>
      <c r="F35" s="824">
        <f>P35/M35*100</f>
        <v>85.472540168416316</v>
      </c>
      <c r="G35" s="824">
        <f>K35/(R35+O35)*100</f>
        <v>20.51108410825811</v>
      </c>
      <c r="H35" s="824">
        <f>R35/M35*100</f>
        <v>14.527459831583606</v>
      </c>
      <c r="I35" s="824">
        <f>R35/Q35*100</f>
        <v>124.54437993525931</v>
      </c>
      <c r="J35" s="824">
        <f>K35/R35*100</f>
        <v>23.54886633971951</v>
      </c>
      <c r="K35" s="220">
        <f>'9'!L36*1000</f>
        <v>36955089412.219826</v>
      </c>
      <c r="L35" s="220">
        <f>'9'!G36*1000</f>
        <v>968200776493.24365</v>
      </c>
      <c r="M35" s="220">
        <f>'9'!F36*1000</f>
        <v>1080225858899.5526</v>
      </c>
      <c r="N35" s="220">
        <f>'13'!G35*1000</f>
        <v>875970237341.87354</v>
      </c>
      <c r="O35" s="220">
        <f>'13'!H35*1000</f>
        <v>23241934594.136948</v>
      </c>
      <c r="P35" s="220">
        <f>'13'!F35*1000</f>
        <v>923296481157.54028</v>
      </c>
      <c r="Q35" s="220">
        <f>'1'!K37*1000</f>
        <v>126002777342.17038</v>
      </c>
      <c r="R35" s="220">
        <f>'13'!J35*1000</f>
        <v>156929377742.01151</v>
      </c>
      <c r="S35" s="48">
        <f>M35-P35</f>
        <v>156929377742.01233</v>
      </c>
      <c r="T35" s="823">
        <f>S35/Q35</f>
        <v>1.2454437993525995</v>
      </c>
    </row>
    <row r="36" spans="1:20" ht="18" customHeight="1">
      <c r="A36" s="42"/>
      <c r="B36" s="42" t="s">
        <v>900</v>
      </c>
      <c r="C36" s="660"/>
      <c r="D36" s="659"/>
      <c r="E36" s="824">
        <f>L36/N36*100</f>
        <v>117.23097282945409</v>
      </c>
      <c r="F36" s="824">
        <f>P36/M36*100</f>
        <v>84.256048006127074</v>
      </c>
      <c r="G36" s="824">
        <f>K36/(R36+O36)*100</f>
        <v>25.574522469812127</v>
      </c>
      <c r="H36" s="824">
        <f>R36/M36*100</f>
        <v>15.743951993872932</v>
      </c>
      <c r="I36" s="824">
        <f>R36/Q36*100</f>
        <v>94.126936792907387</v>
      </c>
      <c r="J36" s="824">
        <f>K36/R36*100</f>
        <v>27.377326106405221</v>
      </c>
      <c r="K36" s="220">
        <f>'9'!L37*1000</f>
        <v>5737750098.7609806</v>
      </c>
      <c r="L36" s="220">
        <f>'9'!G37*1000</f>
        <v>123599321923.28401</v>
      </c>
      <c r="M36" s="220">
        <f>'9'!F37*1000</f>
        <v>133118018117.81525</v>
      </c>
      <c r="N36" s="220">
        <f>'13'!G36*1000</f>
        <v>105432309346.34868</v>
      </c>
      <c r="O36" s="220">
        <f>'13'!H36*1000</f>
        <v>1477377539.5210423</v>
      </c>
      <c r="P36" s="220">
        <f>'13'!F36*1000</f>
        <v>112159981250.15135</v>
      </c>
      <c r="Q36" s="220">
        <f>'1'!K38*1000</f>
        <v>22265716469.425278</v>
      </c>
      <c r="R36" s="220">
        <f>'13'!J36*1000</f>
        <v>20958036867.663902</v>
      </c>
      <c r="S36" s="48">
        <f>M36-P36</f>
        <v>20958036867.663895</v>
      </c>
      <c r="T36" s="823"/>
    </row>
    <row r="37" spans="1:20" ht="18" customHeight="1">
      <c r="A37" s="42"/>
      <c r="B37" s="42" t="s">
        <v>31</v>
      </c>
      <c r="C37" s="660"/>
      <c r="D37" s="659"/>
      <c r="E37" s="824">
        <f t="shared" si="2"/>
        <v>119.86535035731166</v>
      </c>
      <c r="F37" s="824">
        <f t="shared" si="3"/>
        <v>78.77798535168094</v>
      </c>
      <c r="G37" s="824">
        <f t="shared" si="4"/>
        <v>22.955406069105848</v>
      </c>
      <c r="H37" s="824">
        <f t="shared" si="5"/>
        <v>21.222014648319028</v>
      </c>
      <c r="I37" s="824">
        <f t="shared" si="6"/>
        <v>86.827584809202108</v>
      </c>
      <c r="J37" s="824">
        <f t="shared" si="7"/>
        <v>24.299603986499964</v>
      </c>
      <c r="K37" s="220">
        <f>'9'!L38*1000</f>
        <v>3906195582.7968593</v>
      </c>
      <c r="L37" s="220">
        <f>'9'!G38*1000</f>
        <v>68008504239.900696</v>
      </c>
      <c r="M37" s="220">
        <f>'9'!F38*1000</f>
        <v>75747478183.058273</v>
      </c>
      <c r="N37" s="220">
        <f>'13'!G37*1000</f>
        <v>56737417474.834297</v>
      </c>
      <c r="O37" s="220">
        <f>'13'!H37*1000</f>
        <v>941310769.04959953</v>
      </c>
      <c r="P37" s="220">
        <f>'13'!F37*1000</f>
        <v>59672337267.31736</v>
      </c>
      <c r="Q37" s="220">
        <f>'1'!K39*1000</f>
        <v>18513863942.0467</v>
      </c>
      <c r="R37" s="220">
        <f>'13'!J37*1000</f>
        <v>16075140915.740887</v>
      </c>
      <c r="S37" s="48">
        <f>M37-P37</f>
        <v>16075140915.740913</v>
      </c>
      <c r="T37" s="823">
        <f t="shared" si="1"/>
        <v>0.86827584809202252</v>
      </c>
    </row>
    <row r="38" spans="1:20" ht="18" customHeight="1">
      <c r="A38" s="42"/>
      <c r="B38" s="102" t="s">
        <v>671</v>
      </c>
      <c r="C38" s="660"/>
      <c r="D38" s="659"/>
      <c r="E38" s="824">
        <f t="shared" si="2"/>
        <v>115.53027789007344</v>
      </c>
      <c r="F38" s="824">
        <f t="shared" si="3"/>
        <v>81.308592475600932</v>
      </c>
      <c r="G38" s="824">
        <f t="shared" si="4"/>
        <v>29.237082954782856</v>
      </c>
      <c r="H38" s="824">
        <f t="shared" si="5"/>
        <v>18.691407524398898</v>
      </c>
      <c r="I38" s="824">
        <f t="shared" si="6"/>
        <v>103.37341684631221</v>
      </c>
      <c r="J38" s="824">
        <f t="shared" si="7"/>
        <v>32.35312719956417</v>
      </c>
      <c r="K38" s="220">
        <f>'9'!L39*1000</f>
        <v>19244397022.394131</v>
      </c>
      <c r="L38" s="220">
        <f>'9'!G39*1000</f>
        <v>285431660578.25153</v>
      </c>
      <c r="M38" s="220">
        <f>'9'!F39*1000</f>
        <v>318233603414.29285</v>
      </c>
      <c r="N38" s="220">
        <f>'13'!G38*1000</f>
        <v>247062212426.97824</v>
      </c>
      <c r="O38" s="220">
        <f>'13'!H38*1000</f>
        <v>6339538132.2916822</v>
      </c>
      <c r="P38" s="220">
        <f>'13'!F38*1000</f>
        <v>258751263720.54745</v>
      </c>
      <c r="Q38" s="220">
        <f>'1'!K40*1000</f>
        <v>57541234012.007874</v>
      </c>
      <c r="R38" s="220">
        <f>'13'!J38*1000</f>
        <v>59482339693.744881</v>
      </c>
      <c r="S38" s="48">
        <f>M38-P38</f>
        <v>59482339693.745392</v>
      </c>
      <c r="T38" s="823">
        <f t="shared" si="1"/>
        <v>1.0337341684631309</v>
      </c>
    </row>
    <row r="39" spans="1:20" ht="18" customHeight="1">
      <c r="A39" s="42"/>
      <c r="B39" s="42" t="s">
        <v>901</v>
      </c>
      <c r="C39" s="660"/>
      <c r="D39" s="659"/>
      <c r="E39" s="824">
        <f t="shared" si="2"/>
        <v>112.87237816186536</v>
      </c>
      <c r="F39" s="824">
        <f t="shared" si="3"/>
        <v>83.98207857596276</v>
      </c>
      <c r="G39" s="824">
        <f t="shared" si="4"/>
        <v>30.36246693322791</v>
      </c>
      <c r="H39" s="824">
        <f t="shared" si="5"/>
        <v>16.017921424037191</v>
      </c>
      <c r="I39" s="824">
        <f t="shared" si="6"/>
        <v>102.89258975095026</v>
      </c>
      <c r="J39" s="824">
        <f t="shared" si="7"/>
        <v>34.203391821924242</v>
      </c>
      <c r="K39" s="220">
        <f>'9'!L40*1000</f>
        <v>14368373866.146936</v>
      </c>
      <c r="L39" s="220">
        <f>'9'!G40*1000</f>
        <v>237190617077.23111</v>
      </c>
      <c r="M39" s="220">
        <f>'9'!F40*1000</f>
        <v>262260138002.2804</v>
      </c>
      <c r="N39" s="220">
        <f>'13'!G39*1000</f>
        <v>210140532998.32703</v>
      </c>
      <c r="O39" s="220">
        <f>'13'!H39*1000</f>
        <v>5314191542.1190281</v>
      </c>
      <c r="P39" s="220">
        <f>'13'!F39*1000</f>
        <v>220251515170.50348</v>
      </c>
      <c r="Q39" s="220">
        <f>'1'!K41*1000</f>
        <v>40827646513.182259</v>
      </c>
      <c r="R39" s="220">
        <f>'13'!J39*1000</f>
        <v>42008622831.776772</v>
      </c>
      <c r="S39" s="48">
        <f t="shared" si="0"/>
        <v>42008622831.776917</v>
      </c>
      <c r="T39" s="823">
        <f t="shared" si="1"/>
        <v>1.0289258975095061</v>
      </c>
    </row>
    <row r="40" spans="1:20" ht="18" customHeight="1">
      <c r="A40" s="42"/>
      <c r="B40" s="42" t="s">
        <v>902</v>
      </c>
      <c r="C40" s="660"/>
      <c r="D40" s="659"/>
      <c r="E40" s="824">
        <f t="shared" si="2"/>
        <v>130.65777138941644</v>
      </c>
      <c r="F40" s="824">
        <f t="shared" si="3"/>
        <v>68.782142157276184</v>
      </c>
      <c r="G40" s="824">
        <f t="shared" si="4"/>
        <v>26.358216289500429</v>
      </c>
      <c r="H40" s="824">
        <f t="shared" si="5"/>
        <v>31.217857842723785</v>
      </c>
      <c r="I40" s="824">
        <f t="shared" si="6"/>
        <v>104.54797249959597</v>
      </c>
      <c r="J40" s="824">
        <f t="shared" si="7"/>
        <v>27.904899654520261</v>
      </c>
      <c r="K40" s="220">
        <f>'9'!L41*1000</f>
        <v>4876023156.2471991</v>
      </c>
      <c r="L40" s="220">
        <f>'9'!G41*1000</f>
        <v>48241043501.020462</v>
      </c>
      <c r="M40" s="220">
        <f>'9'!F41*1000</f>
        <v>55973465412.012253</v>
      </c>
      <c r="N40" s="220">
        <f>'13'!G40*1000</f>
        <v>36921679428.651337</v>
      </c>
      <c r="O40" s="220">
        <f>'13'!H40*1000</f>
        <v>1025346590.1726564</v>
      </c>
      <c r="P40" s="220">
        <f>'13'!F40*1000</f>
        <v>38499748550.044083</v>
      </c>
      <c r="Q40" s="220">
        <f>'1'!K42*1000</f>
        <v>16713587498.825651</v>
      </c>
      <c r="R40" s="220">
        <f>'13'!J40*1000</f>
        <v>17473716861.968151</v>
      </c>
      <c r="S40" s="48">
        <f t="shared" si="0"/>
        <v>17473716861.96817</v>
      </c>
      <c r="T40" s="823">
        <f t="shared" si="1"/>
        <v>1.0454797249959609</v>
      </c>
    </row>
    <row r="41" spans="1:20" ht="18" customHeight="1">
      <c r="A41" s="42"/>
      <c r="B41" s="102" t="s">
        <v>672</v>
      </c>
      <c r="C41" s="660"/>
      <c r="D41" s="659"/>
      <c r="E41" s="824">
        <f t="shared" si="2"/>
        <v>117.52006994223166</v>
      </c>
      <c r="F41" s="824">
        <f t="shared" si="3"/>
        <v>78.323914655906464</v>
      </c>
      <c r="G41" s="824">
        <f t="shared" si="4"/>
        <v>27.36110130940121</v>
      </c>
      <c r="H41" s="824">
        <f t="shared" si="5"/>
        <v>21.676085344093547</v>
      </c>
      <c r="I41" s="824">
        <f t="shared" si="6"/>
        <v>116.54150003174708</v>
      </c>
      <c r="J41" s="824">
        <f t="shared" si="7"/>
        <v>30.669722853905945</v>
      </c>
      <c r="K41" s="220">
        <f>'9'!L42*1000</f>
        <v>23906186471.12727</v>
      </c>
      <c r="L41" s="220">
        <f>'9'!G42*1000</f>
        <v>312400664016.10742</v>
      </c>
      <c r="M41" s="220">
        <f>'9'!F42*1000</f>
        <v>359599930356.97675</v>
      </c>
      <c r="N41" s="220">
        <f>'13'!G41*1000</f>
        <v>265827500076.94138</v>
      </c>
      <c r="O41" s="220">
        <f>'13'!H41*1000</f>
        <v>9425707758.5147591</v>
      </c>
      <c r="P41" s="220">
        <f>'13'!F41*1000</f>
        <v>281652742555.49756</v>
      </c>
      <c r="Q41" s="220">
        <f>'1'!K43*1000</f>
        <v>66883631822.351395</v>
      </c>
      <c r="R41" s="220">
        <f>'13'!J41*1000</f>
        <v>77947187801.479248</v>
      </c>
      <c r="S41" s="48">
        <f t="shared" si="0"/>
        <v>77947187801.479187</v>
      </c>
      <c r="T41" s="823">
        <f t="shared" si="1"/>
        <v>1.1654150003174699</v>
      </c>
    </row>
    <row r="42" spans="1:20" ht="18" customHeight="1">
      <c r="A42" s="42"/>
      <c r="B42" s="42" t="s">
        <v>903</v>
      </c>
      <c r="C42" s="35"/>
      <c r="D42" s="32"/>
      <c r="E42" s="824">
        <f t="shared" si="2"/>
        <v>121.80246707699168</v>
      </c>
      <c r="F42" s="824">
        <f t="shared" si="3"/>
        <v>76.769402884730781</v>
      </c>
      <c r="G42" s="824">
        <f t="shared" si="4"/>
        <v>28.466295454408286</v>
      </c>
      <c r="H42" s="824">
        <f t="shared" si="5"/>
        <v>23.230597115269244</v>
      </c>
      <c r="I42" s="824">
        <f t="shared" si="6"/>
        <v>103.54822839342226</v>
      </c>
      <c r="J42" s="824">
        <f t="shared" si="7"/>
        <v>31.514715888513518</v>
      </c>
      <c r="K42" s="220">
        <f>'9'!L43*1000</f>
        <v>4749885282.1417809</v>
      </c>
      <c r="L42" s="220">
        <f>'9'!G43*1000</f>
        <v>57723531669.357552</v>
      </c>
      <c r="M42" s="220">
        <f>'9'!F43*1000</f>
        <v>64879777465.243881</v>
      </c>
      <c r="N42" s="220">
        <f>'13'!G42*1000</f>
        <v>47391102212.133644</v>
      </c>
      <c r="O42" s="220">
        <f>'13'!H42*1000</f>
        <v>1614037556.8844852</v>
      </c>
      <c r="P42" s="220">
        <f>'13'!F42*1000</f>
        <v>49807817753.009842</v>
      </c>
      <c r="Q42" s="220">
        <f>'1'!K44*1000</f>
        <v>14555497419.974667</v>
      </c>
      <c r="R42" s="220">
        <f>'13'!J42*1000</f>
        <v>15071959712.234051</v>
      </c>
      <c r="S42" s="48">
        <f t="shared" si="0"/>
        <v>15071959712.234039</v>
      </c>
      <c r="T42" s="823">
        <f t="shared" si="1"/>
        <v>1.0354822839342217</v>
      </c>
    </row>
    <row r="43" spans="1:20" ht="18" customHeight="1">
      <c r="A43" s="42"/>
      <c r="B43" s="42" t="s">
        <v>904</v>
      </c>
      <c r="C43" s="35"/>
      <c r="D43" s="32"/>
      <c r="E43" s="824">
        <f>L43/N43*100</f>
        <v>114.63060316565132</v>
      </c>
      <c r="F43" s="824">
        <f>P43/M43*100</f>
        <v>81.132259082131966</v>
      </c>
      <c r="G43" s="824">
        <f>K43/(R43+O43)*100</f>
        <v>28.005940171595011</v>
      </c>
      <c r="H43" s="824">
        <f>R43/M43*100</f>
        <v>18.867740917868097</v>
      </c>
      <c r="I43" s="824">
        <f>R43/Q43*100</f>
        <v>117.82283702413838</v>
      </c>
      <c r="J43" s="824">
        <f>K43/R43*100</f>
        <v>32.500377234528308</v>
      </c>
      <c r="K43" s="220">
        <f>'9'!L44*1000</f>
        <v>14779181689.237715</v>
      </c>
      <c r="L43" s="220">
        <f>'9'!G44*1000</f>
        <v>211410762779.63898</v>
      </c>
      <c r="M43" s="220">
        <f>'9'!F44*1000</f>
        <v>241013895465.67953</v>
      </c>
      <c r="N43" s="220">
        <f>'13'!G43*1000</f>
        <v>184427855163.71384</v>
      </c>
      <c r="O43" s="220">
        <f>'13'!H43*1000</f>
        <v>7297718934.1301136</v>
      </c>
      <c r="P43" s="220">
        <f>'13'!F43*1000</f>
        <v>195540018093.15381</v>
      </c>
      <c r="Q43" s="220">
        <f>'1'!K45*1000</f>
        <v>38595130215.044495</v>
      </c>
      <c r="R43" s="220">
        <f>'13'!J43*1000</f>
        <v>45473877372.525864</v>
      </c>
      <c r="S43" s="48">
        <f t="shared" si="0"/>
        <v>45473877372.525726</v>
      </c>
      <c r="T43" s="823">
        <f t="shared" si="1"/>
        <v>1.1782283702413803</v>
      </c>
    </row>
    <row r="44" spans="1:20" ht="18" customHeight="1">
      <c r="A44" s="42"/>
      <c r="B44" s="42" t="s">
        <v>34</v>
      </c>
      <c r="C44" s="35"/>
      <c r="D44" s="32"/>
      <c r="E44" s="824">
        <f>L44/N44*100</f>
        <v>127.22206284281403</v>
      </c>
      <c r="F44" s="824">
        <f>P44/M44*100</f>
        <v>67.599025605761412</v>
      </c>
      <c r="G44" s="824">
        <f>K44/(R44+O44)*100</f>
        <v>24.432295384154266</v>
      </c>
      <c r="H44" s="824">
        <f>R44/M44*100</f>
        <v>32.400974394238595</v>
      </c>
      <c r="I44" s="824">
        <f>R44/Q44*100</f>
        <v>126.71190133889748</v>
      </c>
      <c r="J44" s="824">
        <f>K44/R44*100</f>
        <v>25.15390656164519</v>
      </c>
      <c r="K44" s="220">
        <f>'9'!L45*1000</f>
        <v>4377119499.7477531</v>
      </c>
      <c r="L44" s="220">
        <f>'9'!G45*1000</f>
        <v>43266369567.110771</v>
      </c>
      <c r="M44" s="220">
        <f>'9'!F45*1000</f>
        <v>53706257426.053062</v>
      </c>
      <c r="N44" s="220">
        <f>'13'!G44*1000</f>
        <v>34008542701.093777</v>
      </c>
      <c r="O44" s="220">
        <f>'13'!H44*1000</f>
        <v>513951267.50016081</v>
      </c>
      <c r="P44" s="220">
        <f>'13'!F44*1000</f>
        <v>36304906709.333748</v>
      </c>
      <c r="Q44" s="220">
        <f>'1'!K46*1000</f>
        <v>13733004187.332422</v>
      </c>
      <c r="R44" s="220">
        <f>'13'!J44*1000</f>
        <v>17401350716.719318</v>
      </c>
      <c r="S44" s="48">
        <f t="shared" si="0"/>
        <v>17401350716.719315</v>
      </c>
      <c r="T44" s="823">
        <f t="shared" si="1"/>
        <v>1.2671190133889745</v>
      </c>
    </row>
    <row r="45" spans="1:20" ht="18" customHeight="1">
      <c r="A45" s="42"/>
      <c r="B45" s="102" t="s">
        <v>673</v>
      </c>
      <c r="C45" s="35"/>
      <c r="D45" s="32"/>
      <c r="E45" s="824">
        <f>L45/N45*100</f>
        <v>135.40444737610446</v>
      </c>
      <c r="F45" s="824">
        <f>P45/M45*100</f>
        <v>67.114797822511918</v>
      </c>
      <c r="G45" s="824">
        <f>K45/(R45+O45)*100</f>
        <v>29.623908649455444</v>
      </c>
      <c r="H45" s="824">
        <f>R45/M45*100</f>
        <v>32.88520217748804</v>
      </c>
      <c r="I45" s="824">
        <f>R45/Q45*100</f>
        <v>97.054280934388046</v>
      </c>
      <c r="J45" s="824">
        <f>K45/R45*100</f>
        <v>30.449681111110614</v>
      </c>
      <c r="K45" s="220">
        <f>'9'!L46*1000</f>
        <v>1233921341.7824759</v>
      </c>
      <c r="L45" s="220">
        <f>'9'!G46*1000</f>
        <v>10571707791.747982</v>
      </c>
      <c r="M45" s="220">
        <f>'9'!F46*1000</f>
        <v>12322652763.511751</v>
      </c>
      <c r="N45" s="220">
        <f>'13'!G45*1000</f>
        <v>7807504108.3278532</v>
      </c>
      <c r="O45" s="220">
        <f>'13'!H45*1000</f>
        <v>112959500.39468595</v>
      </c>
      <c r="P45" s="220">
        <f>'13'!F45*1000</f>
        <v>8270323488.6010895</v>
      </c>
      <c r="Q45" s="220">
        <f>'1'!K47*1000</f>
        <v>4175322547.235363</v>
      </c>
      <c r="R45" s="220">
        <f>'13'!J45*1000</f>
        <v>4052329274.9106565</v>
      </c>
      <c r="S45" s="48">
        <f t="shared" si="0"/>
        <v>4052329274.9106617</v>
      </c>
      <c r="T45" s="823">
        <f t="shared" si="1"/>
        <v>0.97054280934388182</v>
      </c>
    </row>
    <row r="46" spans="1:20" ht="18" customHeight="1">
      <c r="A46" s="1059" t="s">
        <v>674</v>
      </c>
      <c r="B46" s="1059"/>
      <c r="C46" s="35"/>
      <c r="D46" s="32"/>
      <c r="E46" s="824">
        <f>L46/N46*100</f>
        <v>147.10576192065315</v>
      </c>
      <c r="F46" s="824">
        <f>P46/M46*100</f>
        <v>63.909248826302765</v>
      </c>
      <c r="G46" s="824">
        <f>K46/(R46+O46)*100</f>
        <v>10.643284833801655</v>
      </c>
      <c r="H46" s="824">
        <f>R46/M46*100</f>
        <v>36.090751173697214</v>
      </c>
      <c r="I46" s="824">
        <f>R46/Q46*100</f>
        <v>120.28086290086742</v>
      </c>
      <c r="J46" s="824">
        <f>K46/R46*100</f>
        <v>11.177485867055873</v>
      </c>
      <c r="K46" s="220">
        <f>'9'!L47*1000</f>
        <v>264175602.68291208</v>
      </c>
      <c r="L46" s="220">
        <f>'9'!G47*1000</f>
        <v>5981731333.0794964</v>
      </c>
      <c r="M46" s="220">
        <f>'9'!F47*1000</f>
        <v>6548663215.8939209</v>
      </c>
      <c r="N46" s="220">
        <f>'13'!G46*1000</f>
        <v>4066279427.11446</v>
      </c>
      <c r="O46" s="220">
        <f>'13'!H46*1000</f>
        <v>118625379.92045376</v>
      </c>
      <c r="P46" s="220">
        <f>'13'!F46*1000</f>
        <v>4185201469.4422064</v>
      </c>
      <c r="Q46" s="220">
        <f>'1'!K48*1000</f>
        <v>1964952436.697782</v>
      </c>
      <c r="R46" s="220">
        <f>'13'!J46*1000</f>
        <v>2363461746.4517126</v>
      </c>
      <c r="S46" s="48">
        <f t="shared" si="0"/>
        <v>2363461746.4517145</v>
      </c>
      <c r="T46" s="823">
        <f t="shared" si="1"/>
        <v>1.202808629008675</v>
      </c>
    </row>
    <row r="47" spans="1:20" ht="18" customHeight="1">
      <c r="A47" s="1045" t="s">
        <v>166</v>
      </c>
      <c r="B47" s="1045"/>
      <c r="C47" s="1045"/>
      <c r="D47" s="659"/>
      <c r="E47" s="802"/>
      <c r="F47" s="697"/>
      <c r="G47" s="697"/>
      <c r="H47" s="697"/>
      <c r="I47" s="697"/>
      <c r="J47" s="697"/>
      <c r="K47" s="220"/>
      <c r="L47" s="220"/>
      <c r="M47" s="220"/>
      <c r="N47" s="220"/>
      <c r="O47" s="220"/>
      <c r="P47" s="220"/>
      <c r="Q47" s="220"/>
      <c r="R47" s="220"/>
      <c r="T47" s="823"/>
    </row>
    <row r="48" spans="1:20" ht="18" customHeight="1">
      <c r="A48" s="1059" t="s">
        <v>675</v>
      </c>
      <c r="B48" s="1059" t="s">
        <v>675</v>
      </c>
      <c r="C48" s="106"/>
      <c r="D48" s="659"/>
      <c r="E48" s="824">
        <f>L48/N48*100</f>
        <v>114.35692338962413</v>
      </c>
      <c r="F48" s="824">
        <f>P48/M48*100</f>
        <v>83.191724798927169</v>
      </c>
      <c r="G48" s="824">
        <f>K48/(R48+O48)*100</f>
        <v>21.080026698975583</v>
      </c>
      <c r="H48" s="824">
        <f>R48/M48*100</f>
        <v>16.808275201073211</v>
      </c>
      <c r="I48" s="824">
        <f>R48/Q48*100</f>
        <v>120.86547943019784</v>
      </c>
      <c r="J48" s="824">
        <f>K48/R48*100</f>
        <v>24.307788524654551</v>
      </c>
      <c r="K48" s="220">
        <f>'9'!L49*1000</f>
        <v>47358731801.485535</v>
      </c>
      <c r="L48" s="220">
        <f>'9'!G49*1000</f>
        <v>1042383096227.8883</v>
      </c>
      <c r="M48" s="220">
        <f>'9'!F49*1000</f>
        <v>1159128180868.5969</v>
      </c>
      <c r="N48" s="220">
        <f>'13'!G48*1000</f>
        <v>911517261334.8446</v>
      </c>
      <c r="O48" s="220">
        <f>'13'!H48*1000</f>
        <v>29832176446.960613</v>
      </c>
      <c r="P48" s="220">
        <f>'13'!F48*1000</f>
        <v>964298726295.01392</v>
      </c>
      <c r="Q48" s="220">
        <f>'1'!K50*1000</f>
        <v>161195285446.33392</v>
      </c>
      <c r="R48" s="220">
        <f>'13'!J48*1000</f>
        <v>194829454573.5874</v>
      </c>
      <c r="S48" s="48">
        <f t="shared" si="0"/>
        <v>194829454573.58301</v>
      </c>
      <c r="T48" s="823">
        <f t="shared" si="1"/>
        <v>1.208654794301951</v>
      </c>
    </row>
    <row r="49" spans="1:20" ht="18" customHeight="1">
      <c r="A49" s="102"/>
      <c r="B49" s="102" t="s">
        <v>676</v>
      </c>
      <c r="C49" s="102"/>
      <c r="D49" s="659"/>
      <c r="E49" s="824">
        <f>L49/N49*100</f>
        <v>116.66895611517457</v>
      </c>
      <c r="F49" s="824">
        <f>P49/M49*100</f>
        <v>77.419220085942314</v>
      </c>
      <c r="G49" s="824">
        <f>K49/(R49+O49)*100</f>
        <v>27.67248366418621</v>
      </c>
      <c r="H49" s="824">
        <f>R49/M49*100</f>
        <v>22.580779914057679</v>
      </c>
      <c r="I49" s="824">
        <f>R49/Q49*100</f>
        <v>97.500263485091196</v>
      </c>
      <c r="J49" s="824">
        <f>K49/R49*100</f>
        <v>30.175486042113892</v>
      </c>
      <c r="K49" s="220">
        <f>'9'!L50*1000</f>
        <v>18026475644.600567</v>
      </c>
      <c r="L49" s="220">
        <f>'9'!G50*1000</f>
        <v>226625841816.23953</v>
      </c>
      <c r="M49" s="220">
        <f>'9'!F50*1000</f>
        <v>264555999146.04907</v>
      </c>
      <c r="N49" s="220">
        <f>'13'!G49*1000</f>
        <v>194246909685.65494</v>
      </c>
      <c r="O49" s="220">
        <f>'13'!H49*1000</f>
        <v>5403431801.9436092</v>
      </c>
      <c r="P49" s="220">
        <f>'13'!F49*1000</f>
        <v>204817191229.44342</v>
      </c>
      <c r="Q49" s="220">
        <f>'1'!K51*1000</f>
        <v>61270406644.327003</v>
      </c>
      <c r="R49" s="220">
        <f>'13'!J49*1000</f>
        <v>59738807916.605652</v>
      </c>
      <c r="S49" s="48">
        <f t="shared" si="0"/>
        <v>59738807916.605652</v>
      </c>
      <c r="T49" s="823">
        <f t="shared" si="1"/>
        <v>0.97500263485091199</v>
      </c>
    </row>
    <row r="50" spans="1:20" ht="18" customHeight="1">
      <c r="A50" s="102"/>
      <c r="B50" s="1249" t="s">
        <v>677</v>
      </c>
      <c r="C50" s="1249"/>
      <c r="D50" s="659"/>
      <c r="E50" s="824">
        <f>L50/N50*100</f>
        <v>113.65442971273674</v>
      </c>
      <c r="F50" s="824">
        <f>P50/M50*100</f>
        <v>84.711480810555244</v>
      </c>
      <c r="G50" s="824">
        <f>K50/(R50+O50)*100</f>
        <v>18.185625164007899</v>
      </c>
      <c r="H50" s="824">
        <f>R50/M50*100</f>
        <v>15.288519189444576</v>
      </c>
      <c r="I50" s="824">
        <f>R50/Q50*100</f>
        <v>118.70801926896419</v>
      </c>
      <c r="J50" s="824">
        <f>K50/R50*100</f>
        <v>22.09371287278946</v>
      </c>
      <c r="K50" s="220">
        <f>'9'!L51*1000</f>
        <v>14968035309.47419</v>
      </c>
      <c r="L50" s="220">
        <f>'9'!G51*1000</f>
        <v>404565898528.70044</v>
      </c>
      <c r="M50" s="220">
        <f>'9'!F51*1000</f>
        <v>443129507956.88422</v>
      </c>
      <c r="N50" s="220">
        <f>'13'!G50*1000</f>
        <v>355961399437.96893</v>
      </c>
      <c r="O50" s="220">
        <f>'13'!H50*1000</f>
        <v>14559020581.741821</v>
      </c>
      <c r="P50" s="220">
        <f>'13'!F50*1000</f>
        <v>375381568098.80389</v>
      </c>
      <c r="Q50" s="220">
        <f>'1'!K52*1000</f>
        <v>57071072599.214066</v>
      </c>
      <c r="R50" s="220">
        <f>'13'!J50*1000</f>
        <v>67747939858.079582</v>
      </c>
      <c r="S50" s="48">
        <f t="shared" si="0"/>
        <v>67747939858.080322</v>
      </c>
      <c r="T50" s="823">
        <f t="shared" si="1"/>
        <v>1.187080192689655</v>
      </c>
    </row>
    <row r="51" spans="1:20" ht="18" customHeight="1">
      <c r="A51" s="102"/>
      <c r="B51" s="1249" t="s">
        <v>678</v>
      </c>
      <c r="C51" s="1249"/>
      <c r="D51" s="659"/>
      <c r="E51" s="824">
        <f>L51/N51*100</f>
        <v>113.80602483454949</v>
      </c>
      <c r="F51" s="824">
        <f>P51/M51*100</f>
        <v>85.082777789443497</v>
      </c>
      <c r="G51" s="824">
        <f>K51/(R51+O51)*100</f>
        <v>18.603508122999816</v>
      </c>
      <c r="H51" s="824">
        <f>R51/M51*100</f>
        <v>14.917222210556469</v>
      </c>
      <c r="I51" s="824">
        <f>R51/Q51*100</f>
        <v>157.14521711379001</v>
      </c>
      <c r="J51" s="824">
        <f>K51/R51*100</f>
        <v>21.330031907248721</v>
      </c>
      <c r="K51" s="220">
        <f>'9'!L52*1000</f>
        <v>14364220847.410772</v>
      </c>
      <c r="L51" s="220">
        <f>'9'!G52*1000</f>
        <v>411191355882.95074</v>
      </c>
      <c r="M51" s="220">
        <f>'9'!F52*1000</f>
        <v>451442673765.66736</v>
      </c>
      <c r="N51" s="220">
        <f>'13'!G51*1000</f>
        <v>361308952211.21924</v>
      </c>
      <c r="O51" s="220">
        <f>'13'!H51*1000</f>
        <v>9869724063.275198</v>
      </c>
      <c r="P51" s="220">
        <f>'13'!F51*1000</f>
        <v>384099966966.76508</v>
      </c>
      <c r="Q51" s="220">
        <f>'1'!K53*1000</f>
        <v>42853806202.793152</v>
      </c>
      <c r="R51" s="220">
        <f>'13'!J51*1000</f>
        <v>67342706798.902107</v>
      </c>
      <c r="S51" s="48">
        <f t="shared" si="0"/>
        <v>67342706798.902283</v>
      </c>
      <c r="T51" s="823">
        <f t="shared" si="1"/>
        <v>1.5714521711379041</v>
      </c>
    </row>
    <row r="52" spans="1:20" ht="18" customHeight="1" thickBot="1">
      <c r="A52" s="1060" t="s">
        <v>679</v>
      </c>
      <c r="B52" s="1060"/>
      <c r="C52" s="104"/>
      <c r="D52" s="661"/>
      <c r="E52" s="804">
        <f>L52/N52*100</f>
        <v>114.58576566089835</v>
      </c>
      <c r="F52" s="700">
        <f>P52/M52*100</f>
        <v>82.080863373575013</v>
      </c>
      <c r="G52" s="700">
        <f>K52/(R52+O52)*100</f>
        <v>27.143440300502657</v>
      </c>
      <c r="H52" s="700">
        <f>R52/M52*100</f>
        <v>17.919136626424933</v>
      </c>
      <c r="I52" s="700">
        <f>R52/Q52*100</f>
        <v>104.43795706847121</v>
      </c>
      <c r="J52" s="700">
        <f>K52/R52*100</f>
        <v>30.441918452300698</v>
      </c>
      <c r="K52" s="227">
        <f>'9'!L53*1000</f>
        <v>55795899550.81588</v>
      </c>
      <c r="L52" s="227">
        <f>'9'!G53*1000</f>
        <v>905168365263.68005</v>
      </c>
      <c r="M52" s="227">
        <f>'9'!F53*1000</f>
        <v>1022852909147.3027</v>
      </c>
      <c r="N52" s="227">
        <f>'13'!G52*1000</f>
        <v>789948350079.02112</v>
      </c>
      <c r="O52" s="227">
        <f>'13'!H52*1000</f>
        <v>22273013778.968987</v>
      </c>
      <c r="P52" s="227">
        <f>'13'!F52*1000</f>
        <v>839566498869.83496</v>
      </c>
      <c r="Q52" s="227">
        <f>'1'!K54*1000</f>
        <v>175497889294.50406</v>
      </c>
      <c r="R52" s="227">
        <f>'13'!J52*1000</f>
        <v>183286410277.46729</v>
      </c>
      <c r="S52" s="48">
        <f t="shared" si="0"/>
        <v>183286410277.46777</v>
      </c>
      <c r="T52" s="823">
        <f t="shared" si="1"/>
        <v>1.044379570684715</v>
      </c>
    </row>
    <row r="53" spans="1:20" s="43" customFormat="1" ht="15">
      <c r="A53" s="1170"/>
      <c r="B53" s="1171"/>
      <c r="C53" s="1171"/>
      <c r="D53" s="1171"/>
      <c r="E53" s="1171"/>
      <c r="F53" s="1171"/>
      <c r="G53" s="1171"/>
      <c r="H53" s="1171"/>
      <c r="I53" s="1171"/>
      <c r="J53" s="1171"/>
      <c r="K53" s="1171"/>
      <c r="L53" s="1171"/>
      <c r="T53" s="825"/>
    </row>
    <row r="54" spans="1:20" ht="26.1" customHeight="1">
      <c r="A54" s="48"/>
      <c r="B54" s="48"/>
      <c r="C54" s="48"/>
      <c r="D54" s="730"/>
    </row>
    <row r="55" spans="1:20" ht="26.1" customHeight="1">
      <c r="A55" s="48"/>
      <c r="B55" s="48"/>
      <c r="C55" s="48"/>
      <c r="D55" s="730"/>
    </row>
    <row r="56" spans="1:20" ht="26.1" customHeight="1">
      <c r="A56" s="48"/>
      <c r="B56" s="48"/>
      <c r="C56" s="48"/>
      <c r="D56" s="730"/>
    </row>
    <row r="57" spans="1:20" ht="26.1" customHeight="1">
      <c r="A57" s="48"/>
      <c r="B57" s="48"/>
      <c r="C57" s="48"/>
      <c r="D57" s="730"/>
    </row>
    <row r="58" spans="1:20" ht="26.1" customHeight="1">
      <c r="A58" s="48"/>
      <c r="B58" s="48"/>
      <c r="C58" s="48"/>
      <c r="D58" s="730"/>
    </row>
    <row r="59" spans="1:20" ht="26.1" customHeight="1">
      <c r="A59" s="48"/>
      <c r="B59" s="48"/>
      <c r="C59" s="48"/>
      <c r="D59" s="730"/>
    </row>
    <row r="60" spans="1:20" ht="26.1" customHeight="1">
      <c r="A60" s="48"/>
      <c r="B60" s="48"/>
      <c r="C60" s="48"/>
      <c r="D60" s="730"/>
    </row>
    <row r="61" spans="1:20" ht="26.1" customHeight="1">
      <c r="A61" s="48"/>
      <c r="B61" s="48"/>
      <c r="C61" s="48"/>
      <c r="D61" s="730"/>
    </row>
    <row r="62" spans="1:20" ht="26.1" customHeight="1">
      <c r="A62" s="48"/>
      <c r="B62" s="48"/>
      <c r="C62" s="48"/>
      <c r="D62" s="730"/>
    </row>
    <row r="63" spans="1:20" ht="26.1" customHeight="1">
      <c r="A63" s="48"/>
      <c r="B63" s="48"/>
      <c r="C63" s="48"/>
      <c r="D63" s="730"/>
    </row>
    <row r="64" spans="1:20" ht="26.1" customHeight="1">
      <c r="A64" s="48"/>
      <c r="B64" s="48"/>
      <c r="C64" s="48"/>
      <c r="D64" s="730"/>
    </row>
    <row r="65" spans="1:4" ht="26.1" customHeight="1">
      <c r="A65" s="48"/>
      <c r="B65" s="48"/>
      <c r="C65" s="48"/>
      <c r="D65" s="730"/>
    </row>
    <row r="66" spans="1:4" ht="26.1" customHeight="1">
      <c r="A66" s="48"/>
      <c r="B66" s="48"/>
      <c r="C66" s="48"/>
      <c r="D66" s="730"/>
    </row>
    <row r="67" spans="1:4" ht="26.1" customHeight="1"/>
    <row r="68" spans="1:4" ht="26.1" customHeight="1"/>
    <row r="69" spans="1:4" ht="26.1" customHeight="1"/>
    <row r="70" spans="1:4" ht="26.1" customHeight="1"/>
    <row r="71" spans="1:4" ht="26.1" customHeight="1"/>
    <row r="72" spans="1:4" ht="26.1" customHeight="1"/>
    <row r="73" spans="1:4" ht="26.1" customHeight="1"/>
    <row r="74" spans="1:4" ht="26.1" customHeight="1"/>
    <row r="75" spans="1:4" ht="26.1" customHeight="1"/>
  </sheetData>
  <mergeCells count="34">
    <mergeCell ref="A3:C5"/>
    <mergeCell ref="A10:C10"/>
    <mergeCell ref="A8:C8"/>
    <mergeCell ref="A9:C9"/>
    <mergeCell ref="A6:C6"/>
    <mergeCell ref="A7:C7"/>
    <mergeCell ref="J3:J4"/>
    <mergeCell ref="E3:E5"/>
    <mergeCell ref="F3:F5"/>
    <mergeCell ref="G3:G5"/>
    <mergeCell ref="I3:I4"/>
    <mergeCell ref="H3:H5"/>
    <mergeCell ref="A13:C13"/>
    <mergeCell ref="A15:C15"/>
    <mergeCell ref="A16:C16"/>
    <mergeCell ref="A20:C20"/>
    <mergeCell ref="A11:C11"/>
    <mergeCell ref="A14:C14"/>
    <mergeCell ref="A12:C12"/>
    <mergeCell ref="A53:L53"/>
    <mergeCell ref="B51:C51"/>
    <mergeCell ref="A17:C17"/>
    <mergeCell ref="A19:C19"/>
    <mergeCell ref="A52:B52"/>
    <mergeCell ref="A48:B48"/>
    <mergeCell ref="A32:B32"/>
    <mergeCell ref="A46:B46"/>
    <mergeCell ref="A31:C31"/>
    <mergeCell ref="A18:C18"/>
    <mergeCell ref="A22:C22"/>
    <mergeCell ref="A25:C25"/>
    <mergeCell ref="B50:C50"/>
    <mergeCell ref="A47:C47"/>
    <mergeCell ref="A21:C21"/>
  </mergeCells>
  <phoneticPr fontId="4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Y62"/>
  <sheetViews>
    <sheetView view="pageBreakPreview" zoomScaleNormal="75" zoomScaleSheetLayoutView="75" workbookViewId="0">
      <selection activeCell="A33" sqref="A33:C33"/>
    </sheetView>
  </sheetViews>
  <sheetFormatPr defaultRowHeight="15.75"/>
  <cols>
    <col min="1" max="1" width="2.28515625" style="37" customWidth="1"/>
    <col min="2" max="2" width="16" style="37" customWidth="1"/>
    <col min="3" max="3" width="2.28515625" style="37" customWidth="1"/>
    <col min="4" max="4" width="1.7109375" style="38" customWidth="1"/>
    <col min="5" max="5" width="10.85546875" style="48" customWidth="1"/>
    <col min="6" max="6" width="10.42578125" style="48" customWidth="1"/>
    <col min="7" max="7" width="10.28515625" style="48" customWidth="1"/>
    <col min="8" max="8" width="10.85546875" style="48" customWidth="1"/>
    <col min="9" max="9" width="11.28515625" style="48" customWidth="1"/>
    <col min="10" max="10" width="12.28515625" style="48" customWidth="1"/>
    <col min="11" max="11" width="17.42578125" style="49" bestFit="1" customWidth="1"/>
    <col min="12" max="12" width="18.7109375" style="48" customWidth="1"/>
    <col min="13" max="13" width="21.28515625" style="48" customWidth="1"/>
    <col min="14" max="14" width="17.42578125" style="48" customWidth="1"/>
    <col min="15" max="15" width="16.140625" style="48" bestFit="1" customWidth="1"/>
    <col min="16" max="16" width="19" style="48" customWidth="1"/>
    <col min="17" max="17" width="18" style="48" customWidth="1"/>
    <col min="18" max="18" width="18.85546875" style="48" customWidth="1"/>
    <col min="19" max="16384" width="9.140625" style="48"/>
  </cols>
  <sheetData>
    <row r="1" spans="1:22" s="24" customFormat="1" ht="35.1" customHeight="1">
      <c r="A1" s="811" t="s">
        <v>623</v>
      </c>
      <c r="B1" s="648"/>
      <c r="C1" s="648"/>
      <c r="D1" s="648"/>
      <c r="E1" s="648"/>
      <c r="F1" s="648"/>
      <c r="G1" s="648"/>
      <c r="H1" s="648"/>
      <c r="I1" s="648"/>
      <c r="J1" s="648"/>
      <c r="K1" s="812"/>
    </row>
    <row r="2" spans="1:22" ht="12.95" customHeight="1" thickBot="1">
      <c r="A2" s="48"/>
      <c r="B2" s="26"/>
      <c r="C2" s="26"/>
      <c r="D2" s="27"/>
      <c r="J2" s="651" t="s">
        <v>247</v>
      </c>
    </row>
    <row r="3" spans="1:22" ht="19.5" customHeight="1">
      <c r="A3" s="1242" t="s">
        <v>2</v>
      </c>
      <c r="B3" s="1242"/>
      <c r="C3" s="1242"/>
      <c r="D3" s="29"/>
      <c r="E3" s="1252" t="s">
        <v>334</v>
      </c>
      <c r="F3" s="1252" t="s">
        <v>335</v>
      </c>
      <c r="G3" s="1252" t="s">
        <v>336</v>
      </c>
      <c r="H3" s="1252" t="s">
        <v>337</v>
      </c>
      <c r="I3" s="1356" t="s">
        <v>333</v>
      </c>
      <c r="J3" s="1356" t="s">
        <v>338</v>
      </c>
      <c r="V3" s="675" t="s">
        <v>81</v>
      </c>
    </row>
    <row r="4" spans="1:22" ht="19.5" customHeight="1">
      <c r="A4" s="1243"/>
      <c r="B4" s="1243"/>
      <c r="C4" s="1243"/>
      <c r="D4" s="30"/>
      <c r="E4" s="1253"/>
      <c r="F4" s="1253"/>
      <c r="G4" s="1253"/>
      <c r="H4" s="1253"/>
      <c r="I4" s="1357"/>
      <c r="J4" s="1357"/>
      <c r="K4" s="813" t="s">
        <v>339</v>
      </c>
      <c r="L4" s="805" t="s">
        <v>340</v>
      </c>
      <c r="M4" s="805" t="s">
        <v>269</v>
      </c>
      <c r="N4" s="805" t="s">
        <v>268</v>
      </c>
      <c r="O4" s="805" t="s">
        <v>271</v>
      </c>
      <c r="P4" s="805" t="s">
        <v>270</v>
      </c>
      <c r="Q4" s="805" t="s">
        <v>273</v>
      </c>
      <c r="R4" s="805" t="s">
        <v>272</v>
      </c>
    </row>
    <row r="5" spans="1:22" ht="39.75" customHeight="1">
      <c r="A5" s="1244"/>
      <c r="B5" s="1244"/>
      <c r="C5" s="1244"/>
      <c r="D5" s="31"/>
      <c r="E5" s="1251"/>
      <c r="F5" s="1251"/>
      <c r="G5" s="1251"/>
      <c r="H5" s="1251"/>
      <c r="I5" s="793" t="s">
        <v>203</v>
      </c>
      <c r="J5" s="793" t="s">
        <v>333</v>
      </c>
      <c r="K5" s="730" t="s">
        <v>104</v>
      </c>
      <c r="L5" s="730" t="s">
        <v>105</v>
      </c>
      <c r="M5" s="730" t="s">
        <v>681</v>
      </c>
      <c r="N5" s="730" t="s">
        <v>682</v>
      </c>
      <c r="O5" s="730" t="s">
        <v>683</v>
      </c>
      <c r="P5" s="730" t="s">
        <v>684</v>
      </c>
      <c r="Q5" s="730" t="s">
        <v>685</v>
      </c>
      <c r="R5" s="730" t="s">
        <v>686</v>
      </c>
    </row>
    <row r="6" spans="1:22" s="33" customFormat="1" ht="12.75" hidden="1" customHeight="1">
      <c r="A6" s="1239" t="s">
        <v>215</v>
      </c>
      <c r="B6" s="1239"/>
      <c r="C6" s="1239"/>
      <c r="D6" s="667"/>
      <c r="E6" s="806">
        <v>106.99</v>
      </c>
      <c r="F6" s="688">
        <v>77.56</v>
      </c>
      <c r="G6" s="688">
        <v>40.79</v>
      </c>
      <c r="H6" s="688">
        <v>23.04</v>
      </c>
      <c r="I6" s="688"/>
      <c r="J6" s="688">
        <v>49.9</v>
      </c>
      <c r="K6" s="826" t="s">
        <v>106</v>
      </c>
      <c r="L6" s="826" t="s">
        <v>107</v>
      </c>
      <c r="M6" s="826" t="s">
        <v>108</v>
      </c>
      <c r="N6" s="826" t="s">
        <v>109</v>
      </c>
      <c r="O6" s="826" t="s">
        <v>110</v>
      </c>
      <c r="P6" s="826" t="s">
        <v>111</v>
      </c>
      <c r="Q6" s="826" t="s">
        <v>112</v>
      </c>
      <c r="R6" s="826" t="s">
        <v>113</v>
      </c>
    </row>
    <row r="7" spans="1:22" s="33" customFormat="1" ht="12.75" hidden="1" customHeight="1">
      <c r="A7" s="1238" t="s">
        <v>216</v>
      </c>
      <c r="B7" s="1238"/>
      <c r="C7" s="1238"/>
      <c r="D7" s="667"/>
      <c r="E7" s="827" t="s">
        <v>687</v>
      </c>
      <c r="F7" s="185" t="s">
        <v>687</v>
      </c>
      <c r="G7" s="185" t="s">
        <v>687</v>
      </c>
      <c r="H7" s="185" t="s">
        <v>687</v>
      </c>
      <c r="I7" s="185"/>
      <c r="J7" s="185" t="s">
        <v>687</v>
      </c>
      <c r="K7" s="33">
        <v>281966764</v>
      </c>
      <c r="L7" s="33">
        <v>649592760</v>
      </c>
    </row>
    <row r="8" spans="1:22" s="33" customFormat="1" ht="12.75" hidden="1" customHeight="1">
      <c r="A8" s="1238" t="s">
        <v>217</v>
      </c>
      <c r="B8" s="1238"/>
      <c r="C8" s="1238"/>
      <c r="D8" s="667"/>
      <c r="E8" s="795">
        <f>L8/N8*100</f>
        <v>117.80979986357156</v>
      </c>
      <c r="F8" s="814">
        <f>P8/M8*100</f>
        <v>74.491251997418701</v>
      </c>
      <c r="G8" s="814">
        <f>K8/(R8+O8)*100</f>
        <v>42.102767598065803</v>
      </c>
      <c r="H8" s="814">
        <f>Q8/M8*100</f>
        <v>28.488707576626641</v>
      </c>
      <c r="I8" s="814">
        <v>89.52465934134149</v>
      </c>
      <c r="J8" s="814">
        <f>K8/R8*100</f>
        <v>54.904494993954124</v>
      </c>
      <c r="K8" s="798">
        <v>121604697.75101717</v>
      </c>
      <c r="L8" s="798">
        <v>647532310.41547668</v>
      </c>
      <c r="M8" s="798">
        <v>868414421.03194439</v>
      </c>
      <c r="N8" s="798">
        <v>549642144.51203966</v>
      </c>
      <c r="O8" s="798">
        <v>67344228.417728901</v>
      </c>
      <c r="P8" s="798">
        <v>646892774.75283027</v>
      </c>
      <c r="Q8" s="798">
        <v>247400044.96104595</v>
      </c>
      <c r="R8" s="798">
        <v>221484047.46170205</v>
      </c>
    </row>
    <row r="9" spans="1:22" s="33" customFormat="1" ht="12.75" hidden="1" customHeight="1">
      <c r="A9" s="1238" t="s">
        <v>218</v>
      </c>
      <c r="B9" s="1238"/>
      <c r="C9" s="1238"/>
      <c r="D9" s="667"/>
      <c r="E9" s="795">
        <f>L9/N9*100</f>
        <v>119.59380541375279</v>
      </c>
      <c r="F9" s="814">
        <f>P9/M9*100</f>
        <v>75.903271790110693</v>
      </c>
      <c r="G9" s="814">
        <f>K9/(R9+O9)*100</f>
        <v>36.786516123600812</v>
      </c>
      <c r="H9" s="814">
        <f>Q9/M9*100</f>
        <v>26.872575876008124</v>
      </c>
      <c r="I9" s="814">
        <v>89.670332762564897</v>
      </c>
      <c r="J9" s="814">
        <f>K9/R9*100</f>
        <v>46.734648395490488</v>
      </c>
      <c r="K9" s="799">
        <v>118356200.487192</v>
      </c>
      <c r="L9" s="799">
        <v>817188245.88725233</v>
      </c>
      <c r="M9" s="799">
        <v>1050978800.6989176</v>
      </c>
      <c r="N9" s="799">
        <v>683303155.25964439</v>
      </c>
      <c r="O9" s="799">
        <v>68486492.789971873</v>
      </c>
      <c r="P9" s="799">
        <v>797727295.55094528</v>
      </c>
      <c r="Q9" s="799">
        <v>282425075.65857685</v>
      </c>
      <c r="R9" s="799">
        <v>253251505.14797154</v>
      </c>
    </row>
    <row r="10" spans="1:22" s="33" customFormat="1" ht="12.75" hidden="1" customHeight="1">
      <c r="A10" s="1196" t="s">
        <v>219</v>
      </c>
      <c r="B10" s="1196"/>
      <c r="C10" s="1196"/>
      <c r="D10" s="667"/>
      <c r="E10" s="795">
        <f>L10/N10*100</f>
        <v>116.77642519228182</v>
      </c>
      <c r="F10" s="814">
        <f>P10/M10*100</f>
        <v>77.868243457681544</v>
      </c>
      <c r="G10" s="814">
        <f>K10/(R10+O10)*100</f>
        <v>34.651929417864963</v>
      </c>
      <c r="H10" s="814">
        <f>R10/M10*100</f>
        <v>22.131756542318488</v>
      </c>
      <c r="I10" s="814">
        <v>91.149897369577104</v>
      </c>
      <c r="J10" s="814">
        <f>K10/R10*100</f>
        <v>45.284432132286547</v>
      </c>
      <c r="K10" s="817">
        <v>106553793.60322423</v>
      </c>
      <c r="L10" s="817">
        <v>840047239.68685865</v>
      </c>
      <c r="M10" s="817">
        <v>1063173409.5479351</v>
      </c>
      <c r="N10" s="817">
        <v>719363722.86071694</v>
      </c>
      <c r="O10" s="817">
        <v>72198482.833064005</v>
      </c>
      <c r="P10" s="817">
        <v>827874458.92411971</v>
      </c>
      <c r="Q10" s="817">
        <v>258145052.72537023</v>
      </c>
      <c r="R10" s="817">
        <v>235298950.62381566</v>
      </c>
    </row>
    <row r="11" spans="1:22" s="658" customFormat="1" ht="13.7" hidden="1" customHeight="1">
      <c r="A11" s="1196" t="s">
        <v>220</v>
      </c>
      <c r="B11" s="1196"/>
      <c r="C11" s="1196"/>
      <c r="D11" s="565"/>
      <c r="E11" s="800">
        <f>L11/N11*100</f>
        <v>116.78248995084739</v>
      </c>
      <c r="F11" s="819">
        <f>P11/M11*100</f>
        <v>76.718944211965706</v>
      </c>
      <c r="G11" s="819">
        <f>K11/(R11+O11)*100</f>
        <v>33.851042834622866</v>
      </c>
      <c r="H11" s="819">
        <f>R11/M11*100</f>
        <v>23.281055788034276</v>
      </c>
      <c r="I11" s="814">
        <v>91.416037837523987</v>
      </c>
      <c r="J11" s="819">
        <f>K11/R11*100</f>
        <v>42.85662984650051</v>
      </c>
      <c r="K11" s="50">
        <v>8400645.485614866</v>
      </c>
      <c r="L11" s="50">
        <v>66245456.313127212</v>
      </c>
      <c r="M11" s="50">
        <v>84196098.96249029</v>
      </c>
      <c r="N11" s="50">
        <v>56725504.260963507</v>
      </c>
      <c r="O11" s="50">
        <v>5214763.4847813947</v>
      </c>
      <c r="P11" s="50">
        <v>64594358.191684365</v>
      </c>
      <c r="Q11" s="50">
        <v>21442343.416419532</v>
      </c>
      <c r="R11" s="50">
        <v>19601740.770805914</v>
      </c>
    </row>
    <row r="12" spans="1:22" s="658" customFormat="1" ht="13.7" hidden="1" customHeight="1">
      <c r="A12" s="1196" t="s">
        <v>221</v>
      </c>
      <c r="B12" s="1196"/>
      <c r="C12" s="1196"/>
      <c r="D12" s="565"/>
      <c r="E12" s="827" t="s">
        <v>687</v>
      </c>
      <c r="F12" s="185" t="s">
        <v>687</v>
      </c>
      <c r="G12" s="185" t="s">
        <v>687</v>
      </c>
      <c r="H12" s="185" t="s">
        <v>687</v>
      </c>
      <c r="I12" s="185" t="s">
        <v>687</v>
      </c>
      <c r="J12" s="185" t="s">
        <v>687</v>
      </c>
      <c r="K12" s="49"/>
      <c r="L12" s="48"/>
      <c r="M12" s="50">
        <f>'10'!F13*1000</f>
        <v>1766017276669.9775</v>
      </c>
      <c r="N12" s="48"/>
      <c r="O12" s="48"/>
      <c r="P12" s="48"/>
      <c r="Q12" s="48"/>
      <c r="R12" s="48"/>
    </row>
    <row r="13" spans="1:22" s="658" customFormat="1" ht="13.7" hidden="1" customHeight="1">
      <c r="A13" s="1196" t="s">
        <v>222</v>
      </c>
      <c r="B13" s="1196"/>
      <c r="C13" s="1196"/>
      <c r="D13" s="565"/>
      <c r="E13" s="800">
        <f>L13/N13*100</f>
        <v>113.35310966750423</v>
      </c>
      <c r="F13" s="819">
        <f>P13/M13*100</f>
        <v>83.244707994852547</v>
      </c>
      <c r="G13" s="819">
        <f>K13/(R13+O13)*100</f>
        <v>29.346129109468933</v>
      </c>
      <c r="H13" s="819">
        <f>R13/M13*100</f>
        <v>16.755292005147339</v>
      </c>
      <c r="I13" s="814">
        <f>R13/Q13*100</f>
        <v>100.42861116717002</v>
      </c>
      <c r="J13" s="819">
        <f>K13/R13*100</f>
        <v>36.697206088280723</v>
      </c>
      <c r="K13" s="50">
        <f>'10'!L14*1000</f>
        <v>111247566836.64586</v>
      </c>
      <c r="L13" s="50">
        <f>'10'!G14*1000</f>
        <v>1571589716222.5024</v>
      </c>
      <c r="M13" s="50">
        <f>'10'!F14*1000</f>
        <v>1809278903270.6265</v>
      </c>
      <c r="N13" s="50">
        <f>'14'!G14*1000</f>
        <v>1386454876123.2986</v>
      </c>
      <c r="O13" s="50">
        <f>'14'!H14*1000</f>
        <v>75937739828.953735</v>
      </c>
      <c r="P13" s="50">
        <f>'14'!F14*1000</f>
        <v>1506128939840.1038</v>
      </c>
      <c r="Q13" s="50">
        <f>'2'!K15*1000</f>
        <v>301856174159.28192</v>
      </c>
      <c r="R13" s="50">
        <f>'14'!J14*1000</f>
        <v>303149963430.52075</v>
      </c>
    </row>
    <row r="14" spans="1:22" s="658" customFormat="1" ht="13.7" hidden="1" customHeight="1">
      <c r="A14" s="1196" t="s">
        <v>223</v>
      </c>
      <c r="B14" s="1196"/>
      <c r="C14" s="1196"/>
      <c r="D14" s="565"/>
      <c r="E14" s="800">
        <f>L14/N14*100</f>
        <v>115.49641944418343</v>
      </c>
      <c r="F14" s="819">
        <f>P14/M14*100</f>
        <v>82.168784222450995</v>
      </c>
      <c r="G14" s="819">
        <f>K14/(R14+O14)*100</f>
        <v>26.964212607397364</v>
      </c>
      <c r="H14" s="819">
        <f>R14/M14*100</f>
        <v>17.831215797564045</v>
      </c>
      <c r="I14" s="814">
        <f>R14/Q14*100</f>
        <v>94.789332313583415</v>
      </c>
      <c r="J14" s="819">
        <f>K14/R14*100</f>
        <v>35.468963569200902</v>
      </c>
      <c r="K14" s="50">
        <f>'10'!L15*1000</f>
        <v>98116735727.064331</v>
      </c>
      <c r="L14" s="50">
        <f>'10'!G15*1000</f>
        <v>1330088835055.0393</v>
      </c>
      <c r="M14" s="50">
        <f>'10'!F15*1000</f>
        <v>1551363741557.8374</v>
      </c>
      <c r="N14" s="50">
        <f>'14'!G15*1000</f>
        <v>1151627766000</v>
      </c>
      <c r="O14" s="50">
        <f>'14'!H15*1000</f>
        <v>87250605809.419937</v>
      </c>
      <c r="P14" s="50">
        <f>'14'!F15*1000</f>
        <v>1274736725306.0017</v>
      </c>
      <c r="Q14" s="50">
        <f>'2'!K16*1000</f>
        <v>291833489919.73096</v>
      </c>
      <c r="R14" s="50">
        <f>'14'!J15*1000</f>
        <v>276627016562.34174</v>
      </c>
    </row>
    <row r="15" spans="1:22" s="658" customFormat="1" ht="17.25" hidden="1" customHeight="1">
      <c r="A15" s="1238" t="s">
        <v>224</v>
      </c>
      <c r="B15" s="1238"/>
      <c r="C15" s="1238"/>
      <c r="D15" s="565"/>
      <c r="E15" s="800">
        <f>L15/N15*100</f>
        <v>113.18779145881489</v>
      </c>
      <c r="F15" s="819">
        <f>P15/M15*100</f>
        <v>82.111757016679675</v>
      </c>
      <c r="G15" s="819">
        <f>K15/(R15+O15)*100</f>
        <v>26.686206492616616</v>
      </c>
      <c r="H15" s="819">
        <f>R15/M15*100</f>
        <v>17.888242983320239</v>
      </c>
      <c r="I15" s="814">
        <f>R15/Q15*100</f>
        <v>99.116295179566919</v>
      </c>
      <c r="J15" s="819">
        <f>K15/R15*100</f>
        <v>29.750862018099689</v>
      </c>
      <c r="K15" s="50">
        <f>'10'!L16*1000</f>
        <v>85089221744.109146</v>
      </c>
      <c r="L15" s="50">
        <f>'10'!G16*1000</f>
        <v>1401775308906.3145</v>
      </c>
      <c r="M15" s="50">
        <f>'10'!F16*1000</f>
        <v>1598848494333.4563</v>
      </c>
      <c r="N15" s="50">
        <f>'14'!G16*1000</f>
        <v>1238450976770.2041</v>
      </c>
      <c r="O15" s="50">
        <f>'14'!H16*1000</f>
        <v>32845041989.602451</v>
      </c>
      <c r="P15" s="50">
        <f>'14'!F16*1000</f>
        <v>1312842590731.9292</v>
      </c>
      <c r="Q15" s="50">
        <f>'2'!K17*1000</f>
        <v>288555885874.64343</v>
      </c>
      <c r="R15" s="50">
        <f>'14'!J16*1000</f>
        <v>286005903601.52582</v>
      </c>
    </row>
    <row r="16" spans="1:22" s="658" customFormat="1" ht="15" hidden="1" customHeight="1">
      <c r="A16" s="1238" t="s">
        <v>367</v>
      </c>
      <c r="B16" s="1238"/>
      <c r="C16" s="1238"/>
      <c r="D16" s="565"/>
      <c r="E16" s="828">
        <f>L16/N16*100</f>
        <v>113.67279074411481</v>
      </c>
      <c r="F16" s="692">
        <f>P16/M16*100</f>
        <v>82.25344925491639</v>
      </c>
      <c r="G16" s="692">
        <f>K16/(R16+O16)*100</f>
        <v>25.932902669158359</v>
      </c>
      <c r="H16" s="692">
        <f>R16/M16*100</f>
        <v>17.746550745083677</v>
      </c>
      <c r="I16" s="822">
        <f>R16/Q16*100</f>
        <v>103.33013980293062</v>
      </c>
      <c r="J16" s="692">
        <f>K16/R16*100</f>
        <v>28.683778444782192</v>
      </c>
      <c r="K16" s="50">
        <f>'10'!L17*1000</f>
        <v>91977373635.212692</v>
      </c>
      <c r="L16" s="50">
        <f>'10'!G17*1000</f>
        <v>1592699415459.2864</v>
      </c>
      <c r="M16" s="50">
        <f>'10'!F17*1000</f>
        <v>1806885737298.427</v>
      </c>
      <c r="N16" s="50">
        <f>'14'!G17*1000</f>
        <v>1401126342577.936</v>
      </c>
      <c r="O16" s="50">
        <f>'14'!H17*1000</f>
        <v>34014531525.050156</v>
      </c>
      <c r="P16" s="50">
        <f>'14'!F17*1000</f>
        <v>1486225843023.0835</v>
      </c>
      <c r="Q16" s="50">
        <f>'2'!K18*1000</f>
        <v>310325617372.53186</v>
      </c>
      <c r="R16" s="50">
        <f>'14'!J17*1000</f>
        <v>320659894275.34473</v>
      </c>
    </row>
    <row r="17" spans="1:18" s="658" customFormat="1" ht="13.5" customHeight="1">
      <c r="A17" s="1238" t="s">
        <v>1023</v>
      </c>
      <c r="B17" s="1238"/>
      <c r="C17" s="1238"/>
      <c r="D17" s="22"/>
      <c r="E17" s="828" t="s">
        <v>687</v>
      </c>
      <c r="F17" s="692" t="s">
        <v>687</v>
      </c>
      <c r="G17" s="692" t="s">
        <v>687</v>
      </c>
      <c r="H17" s="692" t="s">
        <v>687</v>
      </c>
      <c r="I17" s="692" t="s">
        <v>687</v>
      </c>
      <c r="J17" s="692" t="s">
        <v>687</v>
      </c>
      <c r="K17" s="50">
        <f>'9'!L18*1000</f>
        <v>79659450429.710266</v>
      </c>
      <c r="L17" s="50">
        <f>'9'!G18*1000</f>
        <v>1322044902924.3347</v>
      </c>
      <c r="M17" s="50">
        <f>'9'!F18*1000</f>
        <v>1823599025369.9514</v>
      </c>
      <c r="N17" s="50" t="e">
        <f>'13'!G17*1000</f>
        <v>#VALUE!</v>
      </c>
      <c r="O17" s="50" t="e">
        <f>'13'!H17*1000</f>
        <v>#VALUE!</v>
      </c>
      <c r="P17" s="50" t="e">
        <f>'13'!F17*1000</f>
        <v>#VALUE!</v>
      </c>
      <c r="Q17" s="50" t="e">
        <f>'1'!K19*1000</f>
        <v>#VALUE!</v>
      </c>
      <c r="R17" s="50" t="e">
        <f>'13'!J17*1000</f>
        <v>#VALUE!</v>
      </c>
    </row>
    <row r="18" spans="1:18" s="658" customFormat="1" ht="12.75" customHeight="1">
      <c r="A18" s="1238" t="s">
        <v>1066</v>
      </c>
      <c r="B18" s="1238"/>
      <c r="C18" s="1238"/>
      <c r="D18" s="565"/>
      <c r="E18" s="828">
        <f>L18/N18*100</f>
        <v>114.54467623675538</v>
      </c>
      <c r="F18" s="692">
        <f>P18/M18*100</f>
        <v>80.30251151730829</v>
      </c>
      <c r="G18" s="692">
        <f>K18/(R18+O18)*100</f>
        <v>25.512230228556511</v>
      </c>
      <c r="H18" s="692">
        <f>R18/M18*100</f>
        <v>19.697488482691554</v>
      </c>
      <c r="I18" s="822">
        <f>R18/Q18*100</f>
        <v>106.0666076875228</v>
      </c>
      <c r="J18" s="692">
        <f>K18/R18*100</f>
        <v>28.285799746436851</v>
      </c>
      <c r="K18" s="50">
        <f>'10'!L19*1000</f>
        <v>101921170779.94193</v>
      </c>
      <c r="L18" s="50">
        <f>'10'!G19*1000</f>
        <v>1603939222793.3162</v>
      </c>
      <c r="M18" s="50">
        <f>'10'!F19*1000</f>
        <v>1829300639485.731</v>
      </c>
      <c r="N18" s="50">
        <f>'14'!G19*1000</f>
        <v>1400273915374.3752</v>
      </c>
      <c r="O18" s="50">
        <f>'14'!H19*1000</f>
        <v>39172976468.415627</v>
      </c>
      <c r="P18" s="50">
        <f>'14'!F19*1000</f>
        <v>1468974356709.2234</v>
      </c>
      <c r="Q18" s="50">
        <f>'2'!K20*1000</f>
        <v>339716985988.69391</v>
      </c>
      <c r="R18" s="50">
        <f>'14'!J19*1000</f>
        <v>360326282776.50476</v>
      </c>
    </row>
    <row r="19" spans="1:18" s="658" customFormat="1" ht="13.7" customHeight="1">
      <c r="A19" s="1238" t="s">
        <v>1025</v>
      </c>
      <c r="B19" s="1238"/>
      <c r="C19" s="1238"/>
      <c r="D19" s="565"/>
      <c r="E19" s="828">
        <f>L19/N19*100</f>
        <v>114.56288219590294</v>
      </c>
      <c r="F19" s="692">
        <f>P19/M19*100</f>
        <v>81.130244090785965</v>
      </c>
      <c r="G19" s="692">
        <f>K19/(R19+O19)*100</f>
        <v>25.16203415766206</v>
      </c>
      <c r="H19" s="692">
        <f>R19/M19*100</f>
        <v>18.869755909214348</v>
      </c>
      <c r="I19" s="822">
        <f>R19/Q19*100</f>
        <v>112.91950897596922</v>
      </c>
      <c r="J19" s="692">
        <f>K19/R19*100</f>
        <v>27.952552780498614</v>
      </c>
      <c r="K19" s="50">
        <f>'10'!L20*1000</f>
        <v>100932770333.73679</v>
      </c>
      <c r="L19" s="50">
        <f>'10'!G20*1000</f>
        <v>1692738136920.0251</v>
      </c>
      <c r="M19" s="50">
        <f>'10'!F20*1000</f>
        <v>1913570358560.9207</v>
      </c>
      <c r="N19" s="50">
        <f>'14'!G20*1000</f>
        <v>1477562456944.3328</v>
      </c>
      <c r="O19" s="50">
        <f>'14'!H20*1000</f>
        <v>40045147259.361259</v>
      </c>
      <c r="P19" s="50">
        <f>'14'!F20*1000</f>
        <v>1552484302749.4031</v>
      </c>
      <c r="Q19" s="50">
        <f>'2'!K21*1000</f>
        <v>319772959594.04803</v>
      </c>
      <c r="R19" s="50">
        <f>'14'!J20*1000</f>
        <v>361086055811.5235</v>
      </c>
    </row>
    <row r="20" spans="1:18" s="658" customFormat="1" ht="13.7" customHeight="1">
      <c r="A20" s="1238" t="s">
        <v>1026</v>
      </c>
      <c r="B20" s="1238"/>
      <c r="C20" s="1238"/>
      <c r="D20" s="565"/>
      <c r="E20" s="828">
        <f>L20/N20*100</f>
        <v>114.32668647888914</v>
      </c>
      <c r="F20" s="692">
        <f>P20/M20*100</f>
        <v>82.787754303400149</v>
      </c>
      <c r="G20" s="692">
        <f>K20/(R20+O20)*100</f>
        <v>24.855720756413234</v>
      </c>
      <c r="H20" s="692">
        <f>R20/M20*100</f>
        <v>17.212245696599833</v>
      </c>
      <c r="I20" s="822">
        <f>R20/Q20*100</f>
        <v>111.81463733783956</v>
      </c>
      <c r="J20" s="692">
        <f>K20/R20*100</f>
        <v>28.650681913594084</v>
      </c>
      <c r="K20" s="50">
        <f>'10'!L21*1000</f>
        <v>106637414541.77132</v>
      </c>
      <c r="L20" s="50">
        <f>'10'!G21*1000</f>
        <v>1926832167322.7859</v>
      </c>
      <c r="M20" s="50">
        <f>'10'!F21*1000</f>
        <v>2162405349476.9663</v>
      </c>
      <c r="N20" s="50">
        <f>'14'!G21*1000</f>
        <v>1685373928578.4187</v>
      </c>
      <c r="O20" s="50">
        <f>'14'!H21*1000</f>
        <v>56827116239.590179</v>
      </c>
      <c r="P20" s="50">
        <f>'14'!F21*1000</f>
        <v>1790206827768.5723</v>
      </c>
      <c r="Q20" s="50">
        <f>'2'!K22*1000</f>
        <v>332871018115.29718</v>
      </c>
      <c r="R20" s="50">
        <f>'14'!J21*1000</f>
        <v>372198521708.39374</v>
      </c>
    </row>
    <row r="21" spans="1:18" s="658" customFormat="1" ht="13.7" customHeight="1">
      <c r="A21" s="1238" t="s">
        <v>1027</v>
      </c>
      <c r="B21" s="1238"/>
      <c r="C21" s="1238"/>
      <c r="D21" s="565"/>
      <c r="E21" s="828">
        <f>L21/N21*100</f>
        <v>114.46316918936816</v>
      </c>
      <c r="F21" s="692">
        <f>P21/M21*100</f>
        <v>82.670983420470648</v>
      </c>
      <c r="G21" s="692">
        <f>K21/(R21+O21)*100</f>
        <v>23.97712295458043</v>
      </c>
      <c r="H21" s="692">
        <f>R21/M21*100</f>
        <v>17.329016579529501</v>
      </c>
      <c r="I21" s="822">
        <f>R21/Q21*100</f>
        <v>112.30280065584827</v>
      </c>
      <c r="J21" s="692">
        <f>K21/R21*100</f>
        <v>27.281222752432218</v>
      </c>
      <c r="K21" s="50">
        <f>'10'!L22*1000</f>
        <v>103154631352.30145</v>
      </c>
      <c r="L21" s="50">
        <f>'10'!G22*1000</f>
        <v>1947551461491.5679</v>
      </c>
      <c r="M21" s="50">
        <f>'10'!F22*1000</f>
        <v>2181981090015.8982</v>
      </c>
      <c r="N21" s="50">
        <f>'14'!G22*1000</f>
        <v>1701465611413.8633</v>
      </c>
      <c r="O21" s="50">
        <f>'14'!H22*1000</f>
        <v>52105190225.929672</v>
      </c>
      <c r="P21" s="50">
        <f>'14'!F22*1000</f>
        <v>1803865225164.8479</v>
      </c>
      <c r="Q21" s="50">
        <f>'2'!K23*1000</f>
        <v>336693174740.84094</v>
      </c>
      <c r="R21" s="50">
        <f>'14'!J22*1000</f>
        <v>378115864851.05353</v>
      </c>
    </row>
    <row r="22" spans="1:18" ht="13.7" customHeight="1">
      <c r="A22" s="1238" t="s">
        <v>688</v>
      </c>
      <c r="B22" s="1238"/>
      <c r="C22" s="1238"/>
      <c r="D22" s="667"/>
      <c r="E22" s="801"/>
      <c r="F22" s="822"/>
      <c r="G22" s="822"/>
      <c r="H22" s="822"/>
      <c r="I22" s="822"/>
      <c r="J22" s="822"/>
      <c r="K22" s="50"/>
      <c r="L22" s="50"/>
      <c r="M22" s="50"/>
      <c r="N22" s="50"/>
      <c r="O22" s="50"/>
      <c r="P22" s="50"/>
      <c r="Q22" s="50"/>
      <c r="R22" s="50"/>
    </row>
    <row r="23" spans="1:18" ht="13.7" customHeight="1">
      <c r="A23" s="34"/>
      <c r="B23" s="660" t="s">
        <v>303</v>
      </c>
      <c r="C23" s="34"/>
      <c r="D23" s="807"/>
      <c r="E23" s="829">
        <f t="shared" ref="E23:E28" si="0">L23/N23*100</f>
        <v>135.0125078830784</v>
      </c>
      <c r="F23" s="830">
        <f t="shared" ref="F23:F28" si="1">P23/M23*100</f>
        <v>69.45945694138706</v>
      </c>
      <c r="G23" s="830">
        <f t="shared" ref="G23:G28" si="2">K23/(R23+O23)*100</f>
        <v>25.135262709920024</v>
      </c>
      <c r="H23" s="830">
        <f t="shared" ref="H23:H28" si="3">R23/M23*100</f>
        <v>30.54054305861294</v>
      </c>
      <c r="I23" s="824">
        <f t="shared" ref="I23:I28" si="4">R23/Q23*100</f>
        <v>81.635935236027294</v>
      </c>
      <c r="J23" s="830">
        <f t="shared" ref="J23:J28" si="5">K23/R23*100</f>
        <v>27.162874624222543</v>
      </c>
      <c r="K23" s="220">
        <f>'10'!L24*1000</f>
        <v>20626300084.644306</v>
      </c>
      <c r="L23" s="220">
        <f>'10'!G24*1000</f>
        <v>213530163565.64151</v>
      </c>
      <c r="M23" s="220">
        <f>'10'!F24*1000</f>
        <v>248638769352.97198</v>
      </c>
      <c r="N23" s="220">
        <f>'14'!G24*1000</f>
        <v>158155838235.78766</v>
      </c>
      <c r="O23" s="220">
        <f>'14'!H24*1000</f>
        <v>6125577071.7706032</v>
      </c>
      <c r="P23" s="220">
        <f>'14'!F24*1000</f>
        <v>172703138938.32227</v>
      </c>
      <c r="Q23" s="220">
        <f>'2'!K25*1000</f>
        <v>93017407340.411118</v>
      </c>
      <c r="R23" s="220">
        <f>'14'!J24*1000</f>
        <v>75935630414.649719</v>
      </c>
    </row>
    <row r="24" spans="1:18" ht="13.7" customHeight="1">
      <c r="A24" s="34"/>
      <c r="B24" s="660" t="s">
        <v>894</v>
      </c>
      <c r="C24" s="34"/>
      <c r="D24" s="807"/>
      <c r="E24" s="829">
        <f t="shared" si="0"/>
        <v>118.80220406063732</v>
      </c>
      <c r="F24" s="830">
        <f t="shared" si="1"/>
        <v>78.296120351365133</v>
      </c>
      <c r="G24" s="830">
        <f t="shared" si="2"/>
        <v>28.807972392652388</v>
      </c>
      <c r="H24" s="830">
        <f t="shared" si="3"/>
        <v>21.703879648634601</v>
      </c>
      <c r="I24" s="824">
        <f t="shared" si="4"/>
        <v>92.707232957396613</v>
      </c>
      <c r="J24" s="830">
        <f t="shared" si="5"/>
        <v>31.625753476838213</v>
      </c>
      <c r="K24" s="220">
        <f>'10'!L25*1000</f>
        <v>15977761609.354652</v>
      </c>
      <c r="L24" s="220">
        <f>'10'!G25*1000</f>
        <v>203672157656.42911</v>
      </c>
      <c r="M24" s="220">
        <f>'10'!F25*1000</f>
        <v>232775722507.70465</v>
      </c>
      <c r="N24" s="220">
        <f>'14'!G25*1000</f>
        <v>171438029510.35626</v>
      </c>
      <c r="O24" s="220">
        <f>'14'!H25*1000</f>
        <v>4941623038.3190517</v>
      </c>
      <c r="P24" s="220">
        <f>'14'!F25*1000</f>
        <v>182254359843.39218</v>
      </c>
      <c r="Q24" s="220">
        <f>'2'!K26*1000</f>
        <v>54495599806.682648</v>
      </c>
      <c r="R24" s="220">
        <f>'14'!J25*1000</f>
        <v>50521362664.311859</v>
      </c>
    </row>
    <row r="25" spans="1:18" ht="13.7" customHeight="1">
      <c r="A25" s="34"/>
      <c r="B25" s="660" t="s">
        <v>895</v>
      </c>
      <c r="C25" s="34"/>
      <c r="D25" s="807"/>
      <c r="E25" s="829">
        <f t="shared" si="0"/>
        <v>112.33086862012517</v>
      </c>
      <c r="F25" s="830">
        <f t="shared" si="1"/>
        <v>83.26125633110469</v>
      </c>
      <c r="G25" s="830">
        <f t="shared" si="2"/>
        <v>28.628273071708669</v>
      </c>
      <c r="H25" s="830">
        <f t="shared" si="3"/>
        <v>16.73874366889531</v>
      </c>
      <c r="I25" s="824">
        <f t="shared" si="4"/>
        <v>105.2931421924108</v>
      </c>
      <c r="J25" s="830">
        <f t="shared" si="5"/>
        <v>32.045175850624176</v>
      </c>
      <c r="K25" s="220">
        <f>'10'!L26*1000</f>
        <v>22617173318.415577</v>
      </c>
      <c r="L25" s="220">
        <f>'10'!G26*1000</f>
        <v>376644918768.52417</v>
      </c>
      <c r="M25" s="220">
        <f>'10'!F26*1000</f>
        <v>421650683015.62915</v>
      </c>
      <c r="N25" s="220">
        <f>'14'!G26*1000</f>
        <v>335299569383.94452</v>
      </c>
      <c r="O25" s="220">
        <f>'14'!H26*1000</f>
        <v>8423898742.0992479</v>
      </c>
      <c r="P25" s="220">
        <f>'14'!F26*1000</f>
        <v>351071656007.4967</v>
      </c>
      <c r="Q25" s="220">
        <f>'2'!K27*1000</f>
        <v>67030981827.057281</v>
      </c>
      <c r="R25" s="220">
        <f>'14'!J26*1000</f>
        <v>70579027008.132462</v>
      </c>
    </row>
    <row r="26" spans="1:18" ht="13.7" customHeight="1">
      <c r="A26" s="34"/>
      <c r="B26" s="660" t="s">
        <v>896</v>
      </c>
      <c r="C26" s="34"/>
      <c r="D26" s="807"/>
      <c r="E26" s="829">
        <f t="shared" si="0"/>
        <v>107.96461183395414</v>
      </c>
      <c r="F26" s="830">
        <f t="shared" si="1"/>
        <v>87.902489027015775</v>
      </c>
      <c r="G26" s="830">
        <f t="shared" si="2"/>
        <v>28.222546263013903</v>
      </c>
      <c r="H26" s="830">
        <f t="shared" si="3"/>
        <v>12.09751097298423</v>
      </c>
      <c r="I26" s="824">
        <f t="shared" si="4"/>
        <v>114.51905095681141</v>
      </c>
      <c r="J26" s="830">
        <f t="shared" si="5"/>
        <v>32.52794105655272</v>
      </c>
      <c r="K26" s="220">
        <f>'10'!L27*1000</f>
        <v>9814849056.5832863</v>
      </c>
      <c r="L26" s="220">
        <f>'10'!G27*1000</f>
        <v>226640256682.24512</v>
      </c>
      <c r="M26" s="220">
        <f>'10'!F27*1000</f>
        <v>249419857010.50253</v>
      </c>
      <c r="N26" s="220">
        <f>'14'!G27*1000</f>
        <v>209920873916.36255</v>
      </c>
      <c r="O26" s="220">
        <f>'14'!H27*1000</f>
        <v>4603030348.7202806</v>
      </c>
      <c r="P26" s="220">
        <f>'14'!F27*1000</f>
        <v>219246262439.85541</v>
      </c>
      <c r="Q26" s="220">
        <f>'2'!K28*1000</f>
        <v>26348100441.407333</v>
      </c>
      <c r="R26" s="220">
        <f>'14'!J27*1000</f>
        <v>30173594570.647118</v>
      </c>
    </row>
    <row r="27" spans="1:18" ht="13.7" customHeight="1">
      <c r="A27" s="34"/>
      <c r="B27" s="660" t="s">
        <v>897</v>
      </c>
      <c r="C27" s="34"/>
      <c r="D27" s="807"/>
      <c r="E27" s="829">
        <f t="shared" si="0"/>
        <v>112.87207472616802</v>
      </c>
      <c r="F27" s="830">
        <f t="shared" si="1"/>
        <v>83.359786808112773</v>
      </c>
      <c r="G27" s="830">
        <f t="shared" si="2"/>
        <v>20.3828893203154</v>
      </c>
      <c r="H27" s="830">
        <f t="shared" si="3"/>
        <v>16.640213191887213</v>
      </c>
      <c r="I27" s="824">
        <f t="shared" si="4"/>
        <v>151.33969822915839</v>
      </c>
      <c r="J27" s="830">
        <f t="shared" si="5"/>
        <v>23.430402757357253</v>
      </c>
      <c r="K27" s="220">
        <f>'10'!L28*1000</f>
        <v>17734533596.303566</v>
      </c>
      <c r="L27" s="220">
        <f>'10'!G28*1000</f>
        <v>400920504949.73224</v>
      </c>
      <c r="M27" s="220">
        <f>'10'!F28*1000</f>
        <v>454863544538.0946</v>
      </c>
      <c r="N27" s="220">
        <f>'14'!G28*1000</f>
        <v>355199021478.41327</v>
      </c>
      <c r="O27" s="220">
        <f>'14'!H28*1000</f>
        <v>11316702533.020409</v>
      </c>
      <c r="P27" s="220">
        <f>'14'!F28*1000</f>
        <v>379173280994.78076</v>
      </c>
      <c r="Q27" s="220">
        <f>'2'!K29*1000</f>
        <v>50013489143.280624</v>
      </c>
      <c r="R27" s="220">
        <f>'14'!J28*1000</f>
        <v>75690263543.313782</v>
      </c>
    </row>
    <row r="28" spans="1:18" ht="13.7" customHeight="1">
      <c r="A28" s="34"/>
      <c r="B28" s="660" t="s">
        <v>308</v>
      </c>
      <c r="C28" s="34"/>
      <c r="D28" s="807"/>
      <c r="E28" s="829">
        <f t="shared" si="0"/>
        <v>111.60057622563248</v>
      </c>
      <c r="F28" s="830">
        <f t="shared" si="1"/>
        <v>86.910593314680469</v>
      </c>
      <c r="G28" s="830">
        <f t="shared" si="2"/>
        <v>17.826082212711704</v>
      </c>
      <c r="H28" s="830">
        <f t="shared" si="3"/>
        <v>13.089406685319529</v>
      </c>
      <c r="I28" s="824">
        <f t="shared" si="4"/>
        <v>164.27153404390532</v>
      </c>
      <c r="J28" s="830">
        <f t="shared" si="5"/>
        <v>21.782621510024423</v>
      </c>
      <c r="K28" s="220">
        <f>'10'!L29*1000</f>
        <v>16384013687</v>
      </c>
      <c r="L28" s="220">
        <f>'10'!G29*1000</f>
        <v>526143459868.99994</v>
      </c>
      <c r="M28" s="220">
        <f>'10'!F29*1000</f>
        <v>574632513591</v>
      </c>
      <c r="N28" s="220">
        <f>'14'!G29*1000</f>
        <v>471452278889</v>
      </c>
      <c r="O28" s="220">
        <f>'14'!H29*1000</f>
        <v>16694358492.000002</v>
      </c>
      <c r="P28" s="220">
        <f>'14'!F29*1000</f>
        <v>499416526941</v>
      </c>
      <c r="Q28" s="220">
        <f>'2'!K30*1000</f>
        <v>45787596182</v>
      </c>
      <c r="R28" s="220">
        <f>'14'!J29*1000</f>
        <v>75215986650.000015</v>
      </c>
    </row>
    <row r="29" spans="1:18" ht="13.7" customHeight="1">
      <c r="A29" s="1045" t="s">
        <v>689</v>
      </c>
      <c r="B29" s="1045"/>
      <c r="C29" s="1045"/>
      <c r="D29" s="2"/>
      <c r="E29" s="802"/>
      <c r="F29" s="697"/>
      <c r="G29" s="697"/>
      <c r="H29" s="697"/>
      <c r="I29" s="697"/>
      <c r="J29" s="697"/>
      <c r="K29" s="220"/>
      <c r="L29" s="220"/>
      <c r="M29" s="220"/>
      <c r="N29" s="220"/>
      <c r="O29" s="220"/>
      <c r="P29" s="220"/>
      <c r="Q29" s="220"/>
      <c r="R29" s="220"/>
    </row>
    <row r="30" spans="1:18" ht="13.7" customHeight="1">
      <c r="A30" s="102"/>
      <c r="B30" s="62" t="s">
        <v>690</v>
      </c>
      <c r="C30" s="102"/>
      <c r="D30" s="46"/>
      <c r="E30" s="829">
        <f t="shared" ref="E30:E39" si="6">L30/N30*100</f>
        <v>133.4848361197302</v>
      </c>
      <c r="F30" s="830">
        <f t="shared" ref="F30:F39" si="7">P30/M30*100</f>
        <v>69.350800602968761</v>
      </c>
      <c r="G30" s="830">
        <f t="shared" ref="G30:G39" si="8">K30/(R30+O30)*100</f>
        <v>19.586137749927993</v>
      </c>
      <c r="H30" s="830">
        <f t="shared" ref="H30:H39" si="9">R30/M30*100</f>
        <v>30.649199397031097</v>
      </c>
      <c r="I30" s="824">
        <f t="shared" ref="I30:I39" si="10">R30/Q30*100</f>
        <v>70.421715495236342</v>
      </c>
      <c r="J30" s="830">
        <f t="shared" ref="J30:J39" si="11">K30/R30*100</f>
        <v>20.808959308800276</v>
      </c>
      <c r="K30" s="220">
        <f>'10'!L31*1000</f>
        <v>5611639530.5557632</v>
      </c>
      <c r="L30" s="220">
        <f>'10'!G31*1000</f>
        <v>76900978047.771591</v>
      </c>
      <c r="M30" s="220">
        <f>'10'!F31*1000</f>
        <v>87987356591.207489</v>
      </c>
      <c r="N30" s="220">
        <f>'14'!G31*1000</f>
        <v>57610272659.581116</v>
      </c>
      <c r="O30" s="220">
        <f>'14'!H31*1000</f>
        <v>1683657259.6152823</v>
      </c>
      <c r="P30" s="220">
        <f>'14'!F31*1000</f>
        <v>61019936225.391396</v>
      </c>
      <c r="Q30" s="220">
        <f>'2'!K32*1000</f>
        <v>38294182662.505821</v>
      </c>
      <c r="R30" s="220">
        <f>'14'!J31*1000</f>
        <v>26967420365.815968</v>
      </c>
    </row>
    <row r="31" spans="1:18" ht="13.7" customHeight="1">
      <c r="A31" s="102"/>
      <c r="B31" s="62" t="s">
        <v>691</v>
      </c>
      <c r="C31" s="102"/>
      <c r="D31" s="46"/>
      <c r="E31" s="829">
        <f t="shared" si="6"/>
        <v>138.31196503966524</v>
      </c>
      <c r="F31" s="830">
        <f t="shared" si="7"/>
        <v>63.077599249684454</v>
      </c>
      <c r="G31" s="830">
        <f t="shared" si="8"/>
        <v>36.656929034657409</v>
      </c>
      <c r="H31" s="830">
        <f t="shared" si="9"/>
        <v>36.922400750315447</v>
      </c>
      <c r="I31" s="824">
        <f t="shared" si="10"/>
        <v>85.099214693186681</v>
      </c>
      <c r="J31" s="830">
        <f t="shared" si="11"/>
        <v>39.314151751244289</v>
      </c>
      <c r="K31" s="220">
        <f>'10'!L32*1000</f>
        <v>3125069718.1580167</v>
      </c>
      <c r="L31" s="220">
        <f>'10'!G32*1000</f>
        <v>17539993819.979713</v>
      </c>
      <c r="M31" s="220">
        <f>'10'!F32*1000</f>
        <v>21528851848.238094</v>
      </c>
      <c r="N31" s="220">
        <f>'14'!G32*1000</f>
        <v>12681472506.698589</v>
      </c>
      <c r="O31" s="220">
        <f>'14'!H32*1000</f>
        <v>576212504.44308209</v>
      </c>
      <c r="P31" s="220">
        <f>'14'!F32*1000</f>
        <v>13579882891.889912</v>
      </c>
      <c r="Q31" s="220">
        <f>'2'!K33*1000</f>
        <v>9340825276.7161961</v>
      </c>
      <c r="R31" s="220">
        <f>'14'!J32*1000</f>
        <v>7948968956.3481636</v>
      </c>
    </row>
    <row r="32" spans="1:18" ht="13.7" customHeight="1">
      <c r="A32" s="42"/>
      <c r="B32" s="62" t="s">
        <v>692</v>
      </c>
      <c r="C32" s="42"/>
      <c r="D32" s="46"/>
      <c r="E32" s="829">
        <f t="shared" si="6"/>
        <v>138.98842382284531</v>
      </c>
      <c r="F32" s="830">
        <f t="shared" si="7"/>
        <v>69.604277443393784</v>
      </c>
      <c r="G32" s="830">
        <f t="shared" si="8"/>
        <v>24.331828140737187</v>
      </c>
      <c r="H32" s="830">
        <f t="shared" si="9"/>
        <v>30.395722556606202</v>
      </c>
      <c r="I32" s="824">
        <f t="shared" si="10"/>
        <v>91.84550357862409</v>
      </c>
      <c r="J32" s="830">
        <f t="shared" si="11"/>
        <v>26.323528297358106</v>
      </c>
      <c r="K32" s="220">
        <f>'10'!L33*1000</f>
        <v>4437060229.3318977</v>
      </c>
      <c r="L32" s="220">
        <f>'10'!G33*1000</f>
        <v>48254678968.82579</v>
      </c>
      <c r="M32" s="220">
        <f>'10'!F33*1000</f>
        <v>55454750070.405228</v>
      </c>
      <c r="N32" s="220">
        <f>'14'!G33*1000</f>
        <v>34718487800.344597</v>
      </c>
      <c r="O32" s="220">
        <f>'14'!H33*1000</f>
        <v>1379750122.3549628</v>
      </c>
      <c r="P32" s="220">
        <f>'14'!F33*1000</f>
        <v>38598878094.545464</v>
      </c>
      <c r="Q32" s="220">
        <f>'2'!K34*1000</f>
        <v>18352419355.434566</v>
      </c>
      <c r="R32" s="220">
        <f>'14'!J33*1000</f>
        <v>16855871975.859755</v>
      </c>
    </row>
    <row r="33" spans="1:25" ht="13.7" customHeight="1">
      <c r="A33" s="42"/>
      <c r="B33" s="62" t="s">
        <v>693</v>
      </c>
      <c r="C33" s="42"/>
      <c r="D33" s="46"/>
      <c r="E33" s="829">
        <f t="shared" si="6"/>
        <v>131.77079494686802</v>
      </c>
      <c r="F33" s="830">
        <f t="shared" si="7"/>
        <v>72.172173016120027</v>
      </c>
      <c r="G33" s="830">
        <f t="shared" si="8"/>
        <v>34.256370143675255</v>
      </c>
      <c r="H33" s="830">
        <f t="shared" si="9"/>
        <v>27.827826983879937</v>
      </c>
      <c r="I33" s="824">
        <f t="shared" si="10"/>
        <v>85.982546426074592</v>
      </c>
      <c r="J33" s="830">
        <f t="shared" si="11"/>
        <v>38.772754400236678</v>
      </c>
      <c r="K33" s="220">
        <f>'10'!L34*1000</f>
        <v>15280199227.625877</v>
      </c>
      <c r="L33" s="220">
        <f>'10'!G34*1000</f>
        <v>117671289127.70598</v>
      </c>
      <c r="M33" s="220">
        <f>'10'!F34*1000</f>
        <v>141619503675.5802</v>
      </c>
      <c r="N33" s="220">
        <f>'14'!G34*1000</f>
        <v>89299976656.55188</v>
      </c>
      <c r="O33" s="220">
        <f>'14'!H34*1000</f>
        <v>5195793769.5128498</v>
      </c>
      <c r="P33" s="220">
        <f>'14'!F34*1000</f>
        <v>102209873217.3102</v>
      </c>
      <c r="Q33" s="220">
        <f>'2'!K35*1000</f>
        <v>45834453730.854851</v>
      </c>
      <c r="R33" s="220">
        <f>'14'!J34*1000</f>
        <v>39409630458.269951</v>
      </c>
    </row>
    <row r="34" spans="1:25" ht="13.7" customHeight="1">
      <c r="A34" s="42"/>
      <c r="B34" s="62" t="s">
        <v>694</v>
      </c>
      <c r="C34" s="42"/>
      <c r="D34" s="46"/>
      <c r="E34" s="829">
        <f t="shared" si="6"/>
        <v>117.32029435823033</v>
      </c>
      <c r="F34" s="830">
        <f t="shared" si="7"/>
        <v>79.584397080373222</v>
      </c>
      <c r="G34" s="830">
        <f t="shared" si="8"/>
        <v>25.351267172846271</v>
      </c>
      <c r="H34" s="830">
        <f t="shared" si="9"/>
        <v>20.415602919626824</v>
      </c>
      <c r="I34" s="824">
        <f t="shared" si="10"/>
        <v>87.023760357003141</v>
      </c>
      <c r="J34" s="830">
        <f t="shared" si="11"/>
        <v>28.274380643268305</v>
      </c>
      <c r="K34" s="220">
        <f>'10'!L35*1000</f>
        <v>11039279373.190285</v>
      </c>
      <c r="L34" s="220">
        <f>'10'!G35*1000</f>
        <v>168605376214.40997</v>
      </c>
      <c r="M34" s="220">
        <f>'10'!F35*1000</f>
        <v>191242940959.29181</v>
      </c>
      <c r="N34" s="220">
        <f>'14'!G35*1000</f>
        <v>143713734385.616</v>
      </c>
      <c r="O34" s="220">
        <f>'14'!H35*1000</f>
        <v>4501877008.764266</v>
      </c>
      <c r="P34" s="220">
        <f>'14'!F35*1000</f>
        <v>152199541521.22653</v>
      </c>
      <c r="Q34" s="220">
        <f>'2'!K36*1000</f>
        <v>44865217588.73111</v>
      </c>
      <c r="R34" s="220">
        <f>'14'!J35*1000</f>
        <v>39043399438.065384</v>
      </c>
    </row>
    <row r="35" spans="1:25" ht="13.7" customHeight="1">
      <c r="A35" s="42"/>
      <c r="B35" s="62" t="s">
        <v>695</v>
      </c>
      <c r="C35" s="42"/>
      <c r="D35" s="46"/>
      <c r="E35" s="829">
        <f t="shared" si="6"/>
        <v>111.63140121681232</v>
      </c>
      <c r="F35" s="830">
        <f t="shared" si="7"/>
        <v>82.786810400596295</v>
      </c>
      <c r="G35" s="830">
        <f t="shared" si="8"/>
        <v>32.159808519216263</v>
      </c>
      <c r="H35" s="830">
        <f t="shared" si="9"/>
        <v>17.213189599403737</v>
      </c>
      <c r="I35" s="824">
        <f t="shared" si="10"/>
        <v>105.3187687117701</v>
      </c>
      <c r="J35" s="830">
        <f t="shared" si="11"/>
        <v>36.56813704550715</v>
      </c>
      <c r="K35" s="220">
        <f>'10'!L36*1000</f>
        <v>19951651629.675491</v>
      </c>
      <c r="L35" s="220">
        <f>'10'!G36*1000</f>
        <v>280787635689.75775</v>
      </c>
      <c r="M35" s="220">
        <f>'10'!F36*1000</f>
        <v>316967449139.91681</v>
      </c>
      <c r="N35" s="220">
        <f>'14'!G36*1000</f>
        <v>251531050071.12421</v>
      </c>
      <c r="O35" s="220">
        <f>'14'!H36*1000</f>
        <v>7478879146.1206694</v>
      </c>
      <c r="P35" s="220">
        <f>'14'!F36*1000</f>
        <v>262407241151.0694</v>
      </c>
      <c r="Q35" s="220">
        <f>'2'!K37*1000</f>
        <v>51804828955.192688</v>
      </c>
      <c r="R35" s="220">
        <f>'14'!J36*1000</f>
        <v>54560207988.847496</v>
      </c>
    </row>
    <row r="36" spans="1:25" ht="13.7" customHeight="1">
      <c r="A36" s="42"/>
      <c r="B36" s="62" t="s">
        <v>696</v>
      </c>
      <c r="C36" s="42"/>
      <c r="D36" s="46"/>
      <c r="E36" s="829">
        <f t="shared" si="6"/>
        <v>111.38191292355373</v>
      </c>
      <c r="F36" s="830">
        <f t="shared" si="7"/>
        <v>83.889440286115885</v>
      </c>
      <c r="G36" s="830">
        <f t="shared" si="8"/>
        <v>21.686131797240023</v>
      </c>
      <c r="H36" s="830">
        <f t="shared" si="9"/>
        <v>16.110559713884072</v>
      </c>
      <c r="I36" s="824">
        <f t="shared" si="10"/>
        <v>140.86903497067769</v>
      </c>
      <c r="J36" s="830">
        <f t="shared" si="11"/>
        <v>23.387509102540633</v>
      </c>
      <c r="K36" s="220">
        <f>'10'!L37*1000</f>
        <v>7570667651.0562925</v>
      </c>
      <c r="L36" s="220">
        <f>'10'!G37*1000</f>
        <v>180380357280.31464</v>
      </c>
      <c r="M36" s="220">
        <f>'10'!F37*1000</f>
        <v>200927593508.02438</v>
      </c>
      <c r="N36" s="220">
        <f>'14'!G37*1000</f>
        <v>161947620170.71619</v>
      </c>
      <c r="O36" s="220">
        <f>'14'!H37*1000</f>
        <v>2539620092.0542569</v>
      </c>
      <c r="P36" s="220">
        <f>'14'!F37*1000</f>
        <v>168557033574.24377</v>
      </c>
      <c r="Q36" s="220">
        <f>'2'!K38*1000</f>
        <v>22979187683.452618</v>
      </c>
      <c r="R36" s="220">
        <f>'14'!J37*1000</f>
        <v>32370559933.780529</v>
      </c>
    </row>
    <row r="37" spans="1:25" ht="13.7" customHeight="1">
      <c r="A37" s="42"/>
      <c r="B37" s="62" t="s">
        <v>697</v>
      </c>
      <c r="C37" s="42"/>
      <c r="D37" s="46"/>
      <c r="E37" s="829">
        <f t="shared" si="6"/>
        <v>116.54188977581559</v>
      </c>
      <c r="F37" s="830">
        <f t="shared" si="7"/>
        <v>84.255464492553244</v>
      </c>
      <c r="G37" s="830">
        <f t="shared" si="8"/>
        <v>24.706022942100628</v>
      </c>
      <c r="H37" s="830">
        <f t="shared" si="9"/>
        <v>15.74453550744675</v>
      </c>
      <c r="I37" s="824">
        <f t="shared" si="10"/>
        <v>144.28830266173154</v>
      </c>
      <c r="J37" s="830">
        <f t="shared" si="11"/>
        <v>30.291460399941144</v>
      </c>
      <c r="K37" s="220">
        <f>'10'!L38*1000</f>
        <v>10727225510.707815</v>
      </c>
      <c r="L37" s="220">
        <f>'10'!G38*1000</f>
        <v>205110748623.8063</v>
      </c>
      <c r="M37" s="220">
        <f>'10'!F38*1000</f>
        <v>224924801575.23837</v>
      </c>
      <c r="N37" s="220">
        <f>'14'!G38*1000</f>
        <v>175997445226.23166</v>
      </c>
      <c r="O37" s="220">
        <f>'14'!H38*1000</f>
        <v>8006109977.0642233</v>
      </c>
      <c r="P37" s="220">
        <f>'14'!F38*1000</f>
        <v>189511436326.17081</v>
      </c>
      <c r="Q37" s="220">
        <f>'2'!K39*1000</f>
        <v>24543476217.951214</v>
      </c>
      <c r="R37" s="220">
        <f>'14'!J38*1000</f>
        <v>35413365249.067551</v>
      </c>
    </row>
    <row r="38" spans="1:25" ht="13.7" customHeight="1">
      <c r="A38" s="42"/>
      <c r="B38" s="62" t="s">
        <v>698</v>
      </c>
      <c r="C38" s="42"/>
      <c r="D38" s="46"/>
      <c r="E38" s="829">
        <f t="shared" si="6"/>
        <v>110.82144425785327</v>
      </c>
      <c r="F38" s="830">
        <f t="shared" si="7"/>
        <v>86.265428114603409</v>
      </c>
      <c r="G38" s="830">
        <f t="shared" si="8"/>
        <v>16.750439481439038</v>
      </c>
      <c r="H38" s="830">
        <f t="shared" si="9"/>
        <v>13.734571885396567</v>
      </c>
      <c r="I38" s="824">
        <f t="shared" si="10"/>
        <v>148.55891512572441</v>
      </c>
      <c r="J38" s="830">
        <f t="shared" si="11"/>
        <v>17.890524256342442</v>
      </c>
      <c r="K38" s="220">
        <f>'10'!L39*1000</f>
        <v>10736351088.000002</v>
      </c>
      <c r="L38" s="220">
        <f>'10'!G39*1000</f>
        <v>401769060349</v>
      </c>
      <c r="M38" s="220">
        <f>'10'!F39*1000</f>
        <v>436936686580.00006</v>
      </c>
      <c r="N38" s="220">
        <f>'14'!G39*1000</f>
        <v>362537289636.99994</v>
      </c>
      <c r="O38" s="220">
        <f>'14'!H39*1000</f>
        <v>4084553394</v>
      </c>
      <c r="P38" s="220">
        <f>'14'!F39*1000</f>
        <v>376925303267.99994</v>
      </c>
      <c r="Q38" s="220">
        <f>'2'!K40*1000</f>
        <v>40395679560</v>
      </c>
      <c r="R38" s="220">
        <f>'14'!J39*1000</f>
        <v>60011383312.000008</v>
      </c>
    </row>
    <row r="39" spans="1:25" ht="13.7" customHeight="1">
      <c r="A39" s="42"/>
      <c r="B39" s="62" t="s">
        <v>699</v>
      </c>
      <c r="C39" s="42"/>
      <c r="D39" s="46"/>
      <c r="E39" s="829">
        <f t="shared" si="6"/>
        <v>109.50422823444426</v>
      </c>
      <c r="F39" s="830">
        <f t="shared" si="7"/>
        <v>87.007096301235549</v>
      </c>
      <c r="G39" s="830">
        <f t="shared" si="8"/>
        <v>17.854738974187732</v>
      </c>
      <c r="H39" s="830">
        <f t="shared" si="9"/>
        <v>12.99290369876446</v>
      </c>
      <c r="I39" s="824">
        <f t="shared" si="10"/>
        <v>162.68702386697933</v>
      </c>
      <c r="J39" s="830">
        <f t="shared" si="11"/>
        <v>22.393338812934157</v>
      </c>
      <c r="K39" s="220">
        <f>'10'!L40*1000</f>
        <v>14675487394</v>
      </c>
      <c r="L39" s="220">
        <f>'10'!G40*1000</f>
        <v>450531343370</v>
      </c>
      <c r="M39" s="220">
        <f>'10'!F40*1000</f>
        <v>504391156068</v>
      </c>
      <c r="N39" s="220">
        <f>'14'!G40*1000</f>
        <v>411428262300</v>
      </c>
      <c r="O39" s="220">
        <f>'14'!H40*1000</f>
        <v>16658736952.000002</v>
      </c>
      <c r="P39" s="220">
        <f>'14'!F40*1000</f>
        <v>438856098895.00006</v>
      </c>
      <c r="Q39" s="220">
        <f>'2'!K41*1000</f>
        <v>40282903710</v>
      </c>
      <c r="R39" s="220">
        <f>'14'!J40*1000</f>
        <v>65535057173</v>
      </c>
      <c r="S39" s="49"/>
      <c r="T39" s="49"/>
      <c r="U39" s="49"/>
      <c r="V39" s="49"/>
      <c r="W39" s="49"/>
      <c r="X39" s="49"/>
      <c r="Y39" s="49"/>
    </row>
    <row r="40" spans="1:25" ht="13.7" customHeight="1">
      <c r="A40" s="1045" t="s">
        <v>700</v>
      </c>
      <c r="B40" s="1045"/>
      <c r="C40" s="1045"/>
      <c r="D40" s="46"/>
      <c r="E40" s="802"/>
      <c r="F40" s="697"/>
      <c r="G40" s="697"/>
      <c r="H40" s="697"/>
      <c r="I40" s="697"/>
      <c r="J40" s="697"/>
      <c r="K40" s="220"/>
      <c r="L40" s="220"/>
      <c r="M40" s="220"/>
      <c r="N40" s="220"/>
      <c r="O40" s="220"/>
      <c r="P40" s="220"/>
      <c r="Q40" s="220"/>
      <c r="R40" s="220"/>
    </row>
    <row r="41" spans="1:25" ht="13.7" customHeight="1">
      <c r="A41" s="42"/>
      <c r="B41" s="62" t="s">
        <v>690</v>
      </c>
      <c r="C41" s="42"/>
      <c r="D41" s="46"/>
      <c r="E41" s="829">
        <f t="shared" ref="E41:E50" si="12">L41/N41*100</f>
        <v>147.77017677861261</v>
      </c>
      <c r="F41" s="830">
        <f t="shared" ref="F41:F50" si="13">P41/M41*100</f>
        <v>64.031704505180926</v>
      </c>
      <c r="G41" s="830">
        <f t="shared" ref="G41:G50" si="14">K41/(R41+O41)*100</f>
        <v>25.594642209974044</v>
      </c>
      <c r="H41" s="830">
        <f t="shared" ref="H41:H50" si="15">R41/M41*100</f>
        <v>35.96829549481901</v>
      </c>
      <c r="I41" s="824">
        <f t="shared" ref="I41:I50" si="16">R41/Q41*100</f>
        <v>58.567347707699426</v>
      </c>
      <c r="J41" s="830">
        <f t="shared" ref="J41:J50" si="17">K41/R41*100</f>
        <v>27.269107444786389</v>
      </c>
      <c r="K41" s="220">
        <f>'10'!L42*1000</f>
        <v>5968963525.9845858</v>
      </c>
      <c r="L41" s="220">
        <f>'10'!G42*1000</f>
        <v>49419062184.423042</v>
      </c>
      <c r="M41" s="220">
        <f>'10'!F42*1000</f>
        <v>60856664375.959297</v>
      </c>
      <c r="N41" s="220">
        <f>'14'!G42*1000</f>
        <v>33443190812.759224</v>
      </c>
      <c r="O41" s="220">
        <f>'14'!H42*1000</f>
        <v>1432039753.7507651</v>
      </c>
      <c r="P41" s="220">
        <f>'14'!F42*1000</f>
        <v>38967559504.923958</v>
      </c>
      <c r="Q41" s="220">
        <f>'2'!K43*1000</f>
        <v>37374246449.199699</v>
      </c>
      <c r="R41" s="220">
        <f>'14'!J42*1000</f>
        <v>21889104871.035294</v>
      </c>
      <c r="S41" s="49"/>
      <c r="T41" s="49"/>
      <c r="U41" s="49"/>
      <c r="V41" s="49"/>
      <c r="W41" s="49"/>
      <c r="X41" s="49"/>
      <c r="Y41" s="49"/>
    </row>
    <row r="42" spans="1:25" ht="13.7" customHeight="1">
      <c r="A42" s="42"/>
      <c r="B42" s="62" t="s">
        <v>691</v>
      </c>
      <c r="C42" s="42"/>
      <c r="D42" s="46"/>
      <c r="E42" s="829">
        <f t="shared" si="12"/>
        <v>130.28519339199866</v>
      </c>
      <c r="F42" s="830">
        <f t="shared" si="13"/>
        <v>64.436698453259737</v>
      </c>
      <c r="G42" s="830">
        <f t="shared" si="14"/>
        <v>38.47428668053049</v>
      </c>
      <c r="H42" s="830">
        <f t="shared" si="15"/>
        <v>35.563301546740178</v>
      </c>
      <c r="I42" s="824">
        <f t="shared" si="16"/>
        <v>82.265924029118793</v>
      </c>
      <c r="J42" s="830">
        <f t="shared" si="17"/>
        <v>41.278595697193339</v>
      </c>
      <c r="K42" s="220">
        <f>'10'!L43*1000</f>
        <v>3595524360.126483</v>
      </c>
      <c r="L42" s="220">
        <f>'10'!G43*1000</f>
        <v>19067477614.615971</v>
      </c>
      <c r="M42" s="220">
        <f>'10'!F43*1000</f>
        <v>24492620260.527367</v>
      </c>
      <c r="N42" s="220">
        <f>'14'!G43*1000</f>
        <v>14635183874.844662</v>
      </c>
      <c r="O42" s="220">
        <f>'14'!H43*1000</f>
        <v>634881413.50618398</v>
      </c>
      <c r="P42" s="220">
        <f>'14'!F43*1000</f>
        <v>15782235860.57802</v>
      </c>
      <c r="Q42" s="220">
        <f>'2'!K44*1000</f>
        <v>10588083100.927919</v>
      </c>
      <c r="R42" s="220">
        <f>'14'!J43*1000</f>
        <v>8710384399.9493275</v>
      </c>
      <c r="S42" s="49"/>
      <c r="T42" s="49"/>
      <c r="U42" s="49"/>
      <c r="V42" s="49"/>
      <c r="W42" s="49"/>
      <c r="X42" s="49"/>
      <c r="Y42" s="49"/>
    </row>
    <row r="43" spans="1:25" ht="13.7" customHeight="1">
      <c r="A43" s="42"/>
      <c r="B43" s="62" t="s">
        <v>692</v>
      </c>
      <c r="C43" s="42"/>
      <c r="D43" s="46"/>
      <c r="E43" s="829">
        <f t="shared" si="12"/>
        <v>138.75390332788041</v>
      </c>
      <c r="F43" s="830">
        <f t="shared" si="13"/>
        <v>67.306716535528949</v>
      </c>
      <c r="G43" s="830">
        <f t="shared" si="14"/>
        <v>31.017656896398591</v>
      </c>
      <c r="H43" s="830">
        <f t="shared" si="15"/>
        <v>32.693283464471065</v>
      </c>
      <c r="I43" s="824">
        <f t="shared" si="16"/>
        <v>102.66932582903875</v>
      </c>
      <c r="J43" s="830">
        <f t="shared" si="17"/>
        <v>35.696392263975731</v>
      </c>
      <c r="K43" s="220">
        <f>'10'!L44*1000</f>
        <v>8722299580.0259686</v>
      </c>
      <c r="L43" s="220">
        <f>'10'!G44*1000</f>
        <v>61278085874.781647</v>
      </c>
      <c r="M43" s="220">
        <f>'10'!F44*1000</f>
        <v>74739146441.617172</v>
      </c>
      <c r="N43" s="220">
        <f>'14'!G44*1000</f>
        <v>44163143814.397316</v>
      </c>
      <c r="O43" s="220">
        <f>'14'!H44*1000</f>
        <v>3685752492.3884897</v>
      </c>
      <c r="P43" s="220">
        <f>'14'!F44*1000</f>
        <v>50304465436.533142</v>
      </c>
      <c r="Q43" s="220">
        <f>'2'!K45*1000</f>
        <v>23799397539.408981</v>
      </c>
      <c r="R43" s="220">
        <f>'14'!J44*1000</f>
        <v>24434681005.084042</v>
      </c>
      <c r="S43" s="49"/>
      <c r="T43" s="49"/>
      <c r="U43" s="49"/>
      <c r="V43" s="49"/>
      <c r="W43" s="49"/>
      <c r="X43" s="49"/>
      <c r="Y43" s="49"/>
    </row>
    <row r="44" spans="1:25" ht="13.7" customHeight="1">
      <c r="A44" s="102"/>
      <c r="B44" s="62" t="s">
        <v>693</v>
      </c>
      <c r="C44" s="102"/>
      <c r="D44" s="46"/>
      <c r="E44" s="829">
        <f t="shared" si="12"/>
        <v>133.41259899814673</v>
      </c>
      <c r="F44" s="830">
        <f t="shared" si="13"/>
        <v>70.012194081460436</v>
      </c>
      <c r="G44" s="830">
        <f t="shared" si="14"/>
        <v>28.067459510684813</v>
      </c>
      <c r="H44" s="830">
        <f t="shared" si="15"/>
        <v>29.987805918539546</v>
      </c>
      <c r="I44" s="824">
        <f t="shared" si="16"/>
        <v>99.256537317534864</v>
      </c>
      <c r="J44" s="830">
        <f t="shared" si="17"/>
        <v>31.110778842965519</v>
      </c>
      <c r="K44" s="220">
        <f>'10'!L45*1000</f>
        <v>13202368347.904633</v>
      </c>
      <c r="L44" s="220">
        <f>'10'!G45*1000</f>
        <v>118092559808.61781</v>
      </c>
      <c r="M44" s="220">
        <f>'10'!F45*1000</f>
        <v>141512978028.42752</v>
      </c>
      <c r="N44" s="220">
        <f>'14'!G45*1000</f>
        <v>88516797285.583405</v>
      </c>
      <c r="O44" s="220">
        <f>'14'!H45*1000</f>
        <v>4601351196.0617609</v>
      </c>
      <c r="P44" s="220">
        <f>'14'!F45*1000</f>
        <v>99076340827.717133</v>
      </c>
      <c r="Q44" s="220">
        <f>'2'!K46*1000</f>
        <v>42754500960.425316</v>
      </c>
      <c r="R44" s="220">
        <f>'14'!J45*1000</f>
        <v>42436637200.710358</v>
      </c>
      <c r="S44" s="49"/>
      <c r="T44" s="49"/>
      <c r="U44" s="49"/>
      <c r="V44" s="49"/>
      <c r="W44" s="49"/>
      <c r="X44" s="49"/>
      <c r="Y44" s="49"/>
    </row>
    <row r="45" spans="1:25" ht="13.7" customHeight="1">
      <c r="A45" s="102"/>
      <c r="B45" s="62" t="s">
        <v>694</v>
      </c>
      <c r="C45" s="102"/>
      <c r="D45" s="46"/>
      <c r="E45" s="829">
        <f t="shared" si="12"/>
        <v>116.1331048839144</v>
      </c>
      <c r="F45" s="830">
        <f t="shared" si="13"/>
        <v>80.511180810309313</v>
      </c>
      <c r="G45" s="830">
        <f t="shared" si="14"/>
        <v>29.787233127520786</v>
      </c>
      <c r="H45" s="830">
        <f t="shared" si="15"/>
        <v>19.488819189690723</v>
      </c>
      <c r="I45" s="824">
        <f t="shared" si="16"/>
        <v>83.821419795006705</v>
      </c>
      <c r="J45" s="830">
        <f t="shared" si="17"/>
        <v>33.46658666013488</v>
      </c>
      <c r="K45" s="220">
        <f>'10'!L46*1000</f>
        <v>12320879607.681076</v>
      </c>
      <c r="L45" s="220">
        <f>'10'!G46*1000</f>
        <v>167220034887.15219</v>
      </c>
      <c r="M45" s="220">
        <f>'10'!F46*1000</f>
        <v>188905571793.414</v>
      </c>
      <c r="N45" s="220">
        <f>'14'!G46*1000</f>
        <v>143989980337.04846</v>
      </c>
      <c r="O45" s="220">
        <f>'14'!H46*1000</f>
        <v>4547488913.2000828</v>
      </c>
      <c r="P45" s="220">
        <f>'14'!F46*1000</f>
        <v>152090106467.34421</v>
      </c>
      <c r="Q45" s="220">
        <f>'2'!K47*1000</f>
        <v>43921309631.959938</v>
      </c>
      <c r="R45" s="220">
        <f>'14'!J46*1000</f>
        <v>36815465326.069855</v>
      </c>
      <c r="S45" s="49"/>
      <c r="T45" s="49"/>
      <c r="U45" s="49"/>
      <c r="V45" s="49"/>
      <c r="W45" s="49"/>
      <c r="X45" s="49"/>
      <c r="Y45" s="49"/>
    </row>
    <row r="46" spans="1:25" ht="13.7" customHeight="1">
      <c r="A46" s="102"/>
      <c r="B46" s="62" t="s">
        <v>695</v>
      </c>
      <c r="C46" s="102"/>
      <c r="D46" s="46"/>
      <c r="E46" s="829">
        <f t="shared" si="12"/>
        <v>112.68965142376541</v>
      </c>
      <c r="F46" s="830">
        <f t="shared" si="13"/>
        <v>82.849685006881941</v>
      </c>
      <c r="G46" s="830">
        <f t="shared" si="14"/>
        <v>24.372883993251566</v>
      </c>
      <c r="H46" s="830">
        <f t="shared" si="15"/>
        <v>17.150314993118052</v>
      </c>
      <c r="I46" s="824">
        <f t="shared" si="16"/>
        <v>108.65628436356182</v>
      </c>
      <c r="J46" s="830">
        <f t="shared" si="17"/>
        <v>27.173014545684232</v>
      </c>
      <c r="K46" s="220">
        <f>'10'!L47*1000</f>
        <v>15389572582.400101</v>
      </c>
      <c r="L46" s="220">
        <f>'10'!G47*1000</f>
        <v>296892460673.4364</v>
      </c>
      <c r="M46" s="220">
        <f>'10'!F47*1000</f>
        <v>330230084770.06274</v>
      </c>
      <c r="N46" s="220">
        <f>'14'!G47*1000</f>
        <v>263460270683.58115</v>
      </c>
      <c r="O46" s="220">
        <f>'14'!H47*1000</f>
        <v>6506689697.3897095</v>
      </c>
      <c r="P46" s="220">
        <f>'14'!F47*1000</f>
        <v>273594585029.95621</v>
      </c>
      <c r="Q46" s="220">
        <f>'2'!K48*1000</f>
        <v>52123538064.862625</v>
      </c>
      <c r="R46" s="220">
        <f>'14'!J47*1000</f>
        <v>56635499740.106522</v>
      </c>
    </row>
    <row r="47" spans="1:25" ht="13.7" customHeight="1">
      <c r="A47" s="102"/>
      <c r="B47" s="62" t="s">
        <v>696</v>
      </c>
      <c r="C47" s="102"/>
      <c r="D47" s="46"/>
      <c r="E47" s="829">
        <f t="shared" si="12"/>
        <v>110.14580517745298</v>
      </c>
      <c r="F47" s="830">
        <f t="shared" si="13"/>
        <v>86.148511337351152</v>
      </c>
      <c r="G47" s="830">
        <f t="shared" si="14"/>
        <v>29.523762272361552</v>
      </c>
      <c r="H47" s="830">
        <f t="shared" si="15"/>
        <v>13.851488662648844</v>
      </c>
      <c r="I47" s="824">
        <f t="shared" si="16"/>
        <v>132.22511746155908</v>
      </c>
      <c r="J47" s="830">
        <f t="shared" si="17"/>
        <v>32.071186082602594</v>
      </c>
      <c r="K47" s="220">
        <f>'10'!L48*1000</f>
        <v>7963192575.0035782</v>
      </c>
      <c r="L47" s="220">
        <f>'10'!G48*1000</f>
        <v>163774763312.26846</v>
      </c>
      <c r="M47" s="220">
        <f>'10'!F48*1000</f>
        <v>179256843981.66339</v>
      </c>
      <c r="N47" s="220">
        <f>'14'!G48*1000</f>
        <v>148689060875.64142</v>
      </c>
      <c r="O47" s="220">
        <f>'14'!H48*1000</f>
        <v>2142405629.5683775</v>
      </c>
      <c r="P47" s="220">
        <f>'14'!F48*1000</f>
        <v>154427102560.52115</v>
      </c>
      <c r="Q47" s="220">
        <f>'2'!K49*1000</f>
        <v>18778384846.858479</v>
      </c>
      <c r="R47" s="220">
        <f>'14'!J48*1000</f>
        <v>24829741421.142231</v>
      </c>
    </row>
    <row r="48" spans="1:25" ht="13.7" customHeight="1">
      <c r="A48" s="102"/>
      <c r="B48" s="62" t="s">
        <v>697</v>
      </c>
      <c r="C48" s="102"/>
      <c r="D48" s="46"/>
      <c r="E48" s="829">
        <f t="shared" si="12"/>
        <v>113.50633317853335</v>
      </c>
      <c r="F48" s="830">
        <f t="shared" si="13"/>
        <v>83.734688750896609</v>
      </c>
      <c r="G48" s="830">
        <f t="shared" si="14"/>
        <v>28.176426431232528</v>
      </c>
      <c r="H48" s="830">
        <f t="shared" si="15"/>
        <v>16.265311249103419</v>
      </c>
      <c r="I48" s="824">
        <f t="shared" si="16"/>
        <v>142.8197989626249</v>
      </c>
      <c r="J48" s="830">
        <f t="shared" si="17"/>
        <v>32.808613908529715</v>
      </c>
      <c r="K48" s="220">
        <f>'10'!L49*1000</f>
        <v>12538578517.174988</v>
      </c>
      <c r="L48" s="220">
        <f>'10'!G49*1000</f>
        <v>211263845193.276</v>
      </c>
      <c r="M48" s="220">
        <f>'10'!F49*1000</f>
        <v>234962223210.23087</v>
      </c>
      <c r="N48" s="220">
        <f>'14'!G49*1000</f>
        <v>186125160841.00833</v>
      </c>
      <c r="O48" s="220">
        <f>'14'!H49*1000</f>
        <v>6282907094.0642223</v>
      </c>
      <c r="P48" s="220">
        <f>'14'!F49*1000</f>
        <v>196744886287.27377</v>
      </c>
      <c r="Q48" s="220">
        <f>'2'!K50*1000</f>
        <v>26759130877.19611</v>
      </c>
      <c r="R48" s="220">
        <f>'14'!J49*1000</f>
        <v>38217336922.957169</v>
      </c>
    </row>
    <row r="49" spans="1:18" ht="13.7" customHeight="1">
      <c r="A49" s="102"/>
      <c r="B49" s="62" t="s">
        <v>698</v>
      </c>
      <c r="C49" s="102"/>
      <c r="D49" s="46"/>
      <c r="E49" s="829">
        <f t="shared" si="12"/>
        <v>111.40653038145388</v>
      </c>
      <c r="F49" s="830">
        <f t="shared" si="13"/>
        <v>86.874188646498794</v>
      </c>
      <c r="G49" s="830">
        <f t="shared" si="14"/>
        <v>14.299872303472561</v>
      </c>
      <c r="H49" s="830">
        <f t="shared" si="15"/>
        <v>13.125811353501179</v>
      </c>
      <c r="I49" s="824">
        <f t="shared" si="16"/>
        <v>161.5833329919046</v>
      </c>
      <c r="J49" s="830">
        <f t="shared" si="17"/>
        <v>15.643061439691429</v>
      </c>
      <c r="K49" s="220">
        <f>'10'!L50*1000</f>
        <v>9347746234.0000038</v>
      </c>
      <c r="L49" s="220">
        <f>'10'!G50*1000</f>
        <v>421742569654</v>
      </c>
      <c r="M49" s="220">
        <f>'10'!F50*1000</f>
        <v>455259487034</v>
      </c>
      <c r="N49" s="220">
        <f>'14'!G50*1000</f>
        <v>378561802624.99994</v>
      </c>
      <c r="O49" s="220">
        <f>'14'!H50*1000</f>
        <v>5612937084</v>
      </c>
      <c r="P49" s="220">
        <f>'14'!F50*1000</f>
        <v>395502985596.99988</v>
      </c>
      <c r="Q49" s="220">
        <f>'2'!K51*1000</f>
        <v>36981847280</v>
      </c>
      <c r="R49" s="220">
        <f>'14'!J50*1000</f>
        <v>59756501437.000008</v>
      </c>
    </row>
    <row r="50" spans="1:18" ht="13.7" customHeight="1">
      <c r="A50" s="102"/>
      <c r="B50" s="62" t="s">
        <v>699</v>
      </c>
      <c r="C50" s="102"/>
      <c r="D50" s="46"/>
      <c r="E50" s="829">
        <f t="shared" si="12"/>
        <v>109.73279051836604</v>
      </c>
      <c r="F50" s="830">
        <f t="shared" si="13"/>
        <v>86.906255839539241</v>
      </c>
      <c r="G50" s="830">
        <f t="shared" si="14"/>
        <v>17.403623244722038</v>
      </c>
      <c r="H50" s="830">
        <f t="shared" si="15"/>
        <v>13.09374416046078</v>
      </c>
      <c r="I50" s="824">
        <f t="shared" si="16"/>
        <v>147.6415342109336</v>
      </c>
      <c r="J50" s="830">
        <f t="shared" si="17"/>
        <v>21.906186903055524</v>
      </c>
      <c r="K50" s="220">
        <f>'10'!L51*1000</f>
        <v>14105506022</v>
      </c>
      <c r="L50" s="220">
        <f>'10'!G51*1000</f>
        <v>438800602289.00006</v>
      </c>
      <c r="M50" s="220">
        <f>'10'!F51*1000</f>
        <v>491765470120</v>
      </c>
      <c r="N50" s="220">
        <f>'14'!G51*1000</f>
        <v>399881020264.00006</v>
      </c>
      <c r="O50" s="220">
        <f>'14'!H51*1000</f>
        <v>16658736952.000002</v>
      </c>
      <c r="P50" s="220">
        <f>'14'!F51*1000</f>
        <v>427374957593.00006</v>
      </c>
      <c r="Q50" s="220">
        <f>'2'!K52*1000</f>
        <v>43612735990</v>
      </c>
      <c r="R50" s="220">
        <f>'14'!J51*1000</f>
        <v>64390512527</v>
      </c>
    </row>
    <row r="51" spans="1:18" ht="13.7" customHeight="1">
      <c r="A51" s="1045" t="s">
        <v>701</v>
      </c>
      <c r="B51" s="1045"/>
      <c r="C51" s="1045"/>
      <c r="D51" s="2"/>
      <c r="E51" s="802"/>
      <c r="F51" s="697"/>
      <c r="G51" s="697"/>
      <c r="H51" s="697"/>
      <c r="I51" s="697"/>
      <c r="J51" s="697"/>
      <c r="K51" s="220"/>
      <c r="L51" s="220"/>
      <c r="M51" s="220"/>
      <c r="N51" s="220"/>
      <c r="O51" s="220"/>
      <c r="P51" s="220"/>
      <c r="Q51" s="220"/>
      <c r="R51" s="220"/>
    </row>
    <row r="52" spans="1:18" ht="13.7" customHeight="1">
      <c r="A52" s="44"/>
      <c r="B52" s="62" t="s">
        <v>690</v>
      </c>
      <c r="C52" s="44"/>
      <c r="D52" s="231"/>
      <c r="E52" s="829">
        <f t="shared" ref="E52:E61" si="18">L52/N52*100</f>
        <v>364.02101747601506</v>
      </c>
      <c r="F52" s="831">
        <f t="shared" ref="F52:F61" si="19">P52/M52*100</f>
        <v>25.160445855099905</v>
      </c>
      <c r="G52" s="831">
        <f t="shared" ref="G52:G61" si="20">K52/(R52+O52)*100</f>
        <v>19.536593735641087</v>
      </c>
      <c r="H52" s="831">
        <f t="shared" ref="H52:H61" si="21">R52/M52*100</f>
        <v>74.839554144900106</v>
      </c>
      <c r="I52" s="697">
        <f t="shared" ref="I52:I61" si="22">R52/Q52*100</f>
        <v>93.580912413195279</v>
      </c>
      <c r="J52" s="831">
        <f t="shared" ref="J52:J61" si="23">K52/R52*100</f>
        <v>19.821005196120229</v>
      </c>
      <c r="K52" s="220">
        <f>'10'!L53*1000</f>
        <v>1379070641.0723603</v>
      </c>
      <c r="L52" s="220">
        <f>'10'!G53*1000</f>
        <v>7574902074.7407923</v>
      </c>
      <c r="M52" s="220">
        <f>'10'!F53*1000</f>
        <v>9296717751.9443779</v>
      </c>
      <c r="N52" s="220">
        <f>'14'!G53*1000</f>
        <v>2080896901.8498759</v>
      </c>
      <c r="O52" s="220">
        <f>'14'!H53*1000</f>
        <v>101288253.9379528</v>
      </c>
      <c r="P52" s="220">
        <f>'14'!F53*1000</f>
        <v>2339095636.2794266</v>
      </c>
      <c r="Q52" s="220">
        <f>'2'!K54*1000</f>
        <v>7434873134.1113749</v>
      </c>
      <c r="R52" s="220">
        <f>'14'!J53*1000</f>
        <v>6957622115.6649523</v>
      </c>
    </row>
    <row r="53" spans="1:18" ht="13.7" customHeight="1">
      <c r="A53" s="6"/>
      <c r="B53" s="62" t="s">
        <v>691</v>
      </c>
      <c r="C53" s="6"/>
      <c r="D53" s="2"/>
      <c r="E53" s="829">
        <f t="shared" si="18"/>
        <v>252.75079677400245</v>
      </c>
      <c r="F53" s="831">
        <f t="shared" si="19"/>
        <v>36.895689991701467</v>
      </c>
      <c r="G53" s="831">
        <f t="shared" si="20"/>
        <v>21.633347928453986</v>
      </c>
      <c r="H53" s="831">
        <f t="shared" si="21"/>
        <v>63.104310008298469</v>
      </c>
      <c r="I53" s="697">
        <f t="shared" si="22"/>
        <v>94.158523568189239</v>
      </c>
      <c r="J53" s="831">
        <f t="shared" si="23"/>
        <v>21.928303096085418</v>
      </c>
      <c r="K53" s="220">
        <f>'10'!L54*1000</f>
        <v>1478555514.1006937</v>
      </c>
      <c r="L53" s="220">
        <f>'10'!G54*1000</f>
        <v>9039424319.2841244</v>
      </c>
      <c r="M53" s="220">
        <f>'10'!F54*1000</f>
        <v>10684976894.050329</v>
      </c>
      <c r="N53" s="220">
        <f>'14'!G54*1000</f>
        <v>3576417734.2502069</v>
      </c>
      <c r="O53" s="220">
        <f>'14'!H54*1000</f>
        <v>91931613.847447753</v>
      </c>
      <c r="P53" s="220">
        <f>'14'!F54*1000</f>
        <v>3942295950.5137415</v>
      </c>
      <c r="Q53" s="220">
        <f>'2'!K55*1000</f>
        <v>7160988392.7858715</v>
      </c>
      <c r="R53" s="220">
        <f>'14'!J54*1000</f>
        <v>6742680943.536581</v>
      </c>
    </row>
    <row r="54" spans="1:18" ht="13.7" customHeight="1">
      <c r="A54" s="102"/>
      <c r="B54" s="62" t="s">
        <v>692</v>
      </c>
      <c r="C54" s="102"/>
      <c r="D54" s="46"/>
      <c r="E54" s="829">
        <f t="shared" si="18"/>
        <v>188.35966365584994</v>
      </c>
      <c r="F54" s="831">
        <f t="shared" si="19"/>
        <v>50.961688268521129</v>
      </c>
      <c r="G54" s="831">
        <f t="shared" si="20"/>
        <v>21.844534071420178</v>
      </c>
      <c r="H54" s="831">
        <f t="shared" si="21"/>
        <v>49.038311731478863</v>
      </c>
      <c r="I54" s="697">
        <f t="shared" si="22"/>
        <v>96.271458426070183</v>
      </c>
      <c r="J54" s="831">
        <f t="shared" si="23"/>
        <v>22.30670098447284</v>
      </c>
      <c r="K54" s="220">
        <f>'10'!L55*1000</f>
        <v>2214406139.4581447</v>
      </c>
      <c r="L54" s="220">
        <f>'10'!G55*1000</f>
        <v>17060575107.320435</v>
      </c>
      <c r="M54" s="220">
        <f>'10'!F55*1000</f>
        <v>20243538178.769741</v>
      </c>
      <c r="N54" s="220">
        <f>'14'!G55*1000</f>
        <v>9057446151.789505</v>
      </c>
      <c r="O54" s="220">
        <f>'14'!H55*1000</f>
        <v>210028386.46011844</v>
      </c>
      <c r="P54" s="220">
        <f>'14'!F55*1000</f>
        <v>10316448821.183697</v>
      </c>
      <c r="Q54" s="220">
        <f>'2'!K56*1000</f>
        <v>10311560165.268881</v>
      </c>
      <c r="R54" s="220">
        <f>'14'!J55*1000</f>
        <v>9927089357.5860443</v>
      </c>
    </row>
    <row r="55" spans="1:18" ht="13.7" customHeight="1">
      <c r="A55" s="102"/>
      <c r="B55" s="62" t="s">
        <v>693</v>
      </c>
      <c r="C55" s="102"/>
      <c r="D55" s="46"/>
      <c r="E55" s="829">
        <f t="shared" si="18"/>
        <v>153.04287157199539</v>
      </c>
      <c r="F55" s="831">
        <f t="shared" si="19"/>
        <v>59.857862845765538</v>
      </c>
      <c r="G55" s="831">
        <f t="shared" si="20"/>
        <v>22.353274328686147</v>
      </c>
      <c r="H55" s="831">
        <f t="shared" si="21"/>
        <v>40.142137154234383</v>
      </c>
      <c r="I55" s="697">
        <f t="shared" si="22"/>
        <v>90.534660819393224</v>
      </c>
      <c r="J55" s="831">
        <f t="shared" si="23"/>
        <v>23.710214001695945</v>
      </c>
      <c r="K55" s="220">
        <f>'10'!L56*1000</f>
        <v>5292413222.0050201</v>
      </c>
      <c r="L55" s="220">
        <f>'10'!G56*1000</f>
        <v>47009848688.644859</v>
      </c>
      <c r="M55" s="220">
        <f>'10'!F56*1000</f>
        <v>55605504000.175346</v>
      </c>
      <c r="N55" s="220">
        <f>'14'!G56*1000</f>
        <v>30716784261.676762</v>
      </c>
      <c r="O55" s="220">
        <f>'14'!H56*1000</f>
        <v>1354994911.0244415</v>
      </c>
      <c r="P55" s="220">
        <f>'14'!F56*1000</f>
        <v>33284266319.121628</v>
      </c>
      <c r="Q55" s="220">
        <f>'2'!K57*1000</f>
        <v>24654908384.295059</v>
      </c>
      <c r="R55" s="220">
        <f>'14'!J56*1000</f>
        <v>22321237681.053677</v>
      </c>
    </row>
    <row r="56" spans="1:18" ht="13.7" customHeight="1">
      <c r="A56" s="102"/>
      <c r="B56" s="62" t="s">
        <v>694</v>
      </c>
      <c r="C56" s="102"/>
      <c r="D56" s="46"/>
      <c r="E56" s="829">
        <f t="shared" si="18"/>
        <v>133.7150750455674</v>
      </c>
      <c r="F56" s="831">
        <f t="shared" si="19"/>
        <v>69.263604513273791</v>
      </c>
      <c r="G56" s="831">
        <f t="shared" si="20"/>
        <v>26.110280917908806</v>
      </c>
      <c r="H56" s="831">
        <f t="shared" si="21"/>
        <v>30.736395486726291</v>
      </c>
      <c r="I56" s="697">
        <f t="shared" si="22"/>
        <v>87.931172811683382</v>
      </c>
      <c r="J56" s="831">
        <f t="shared" si="23"/>
        <v>28.63835758146082</v>
      </c>
      <c r="K56" s="220">
        <f>'10'!L57*1000</f>
        <v>6607325699.1227903</v>
      </c>
      <c r="L56" s="220">
        <f>'10'!G57*1000</f>
        <v>64263076255.906776</v>
      </c>
      <c r="M56" s="220">
        <f>'10'!F57*1000</f>
        <v>75062784746.10463</v>
      </c>
      <c r="N56" s="220">
        <f>'14'!G57*1000</f>
        <v>48059709224.264511</v>
      </c>
      <c r="O56" s="220">
        <f>'14'!H57*1000</f>
        <v>2233861808.4485536</v>
      </c>
      <c r="P56" s="220">
        <f>'14'!F57*1000</f>
        <v>51991190363.191917</v>
      </c>
      <c r="Q56" s="220">
        <f>'2'!K58*1000</f>
        <v>26238242531.262203</v>
      </c>
      <c r="R56" s="220">
        <f>'14'!J57*1000</f>
        <v>23071594382.912777</v>
      </c>
    </row>
    <row r="57" spans="1:18" ht="13.7" customHeight="1">
      <c r="A57" s="102"/>
      <c r="B57" s="62" t="s">
        <v>695</v>
      </c>
      <c r="C57" s="102"/>
      <c r="D57" s="46"/>
      <c r="E57" s="829">
        <f t="shared" si="18"/>
        <v>126.78152526714183</v>
      </c>
      <c r="F57" s="831">
        <f t="shared" si="19"/>
        <v>72.632778254167135</v>
      </c>
      <c r="G57" s="831">
        <f t="shared" si="20"/>
        <v>29.357178626698776</v>
      </c>
      <c r="H57" s="831">
        <f t="shared" si="21"/>
        <v>27.367221745832765</v>
      </c>
      <c r="I57" s="697">
        <f t="shared" si="22"/>
        <v>89.657698080316678</v>
      </c>
      <c r="J57" s="831">
        <f t="shared" si="23"/>
        <v>32.842238547004776</v>
      </c>
      <c r="K57" s="220">
        <f>'10'!L58*1000</f>
        <v>15818658147.682957</v>
      </c>
      <c r="L57" s="220">
        <f>'10'!G58*1000</f>
        <v>147016931831.77448</v>
      </c>
      <c r="M57" s="220">
        <f>'10'!F58*1000</f>
        <v>175997370147.5365</v>
      </c>
      <c r="N57" s="220">
        <f>'14'!G58*1000</f>
        <v>115960848019.45277</v>
      </c>
      <c r="O57" s="220">
        <f>'14'!H58*1000</f>
        <v>5717850864.2116184</v>
      </c>
      <c r="P57" s="220">
        <f>'14'!F58*1000</f>
        <v>127831779592.42593</v>
      </c>
      <c r="Q57" s="220">
        <f>'2'!K59*1000</f>
        <v>53721645309.21032</v>
      </c>
      <c r="R57" s="220">
        <f>'14'!J58*1000</f>
        <v>48165590555.11039</v>
      </c>
    </row>
    <row r="58" spans="1:18" ht="13.7" customHeight="1">
      <c r="A58" s="102"/>
      <c r="B58" s="62" t="s">
        <v>696</v>
      </c>
      <c r="C58" s="102"/>
      <c r="D58" s="46"/>
      <c r="E58" s="829">
        <f t="shared" si="18"/>
        <v>118.70251275587191</v>
      </c>
      <c r="F58" s="831">
        <f t="shared" si="19"/>
        <v>78.928475749860866</v>
      </c>
      <c r="G58" s="831">
        <f t="shared" si="20"/>
        <v>30.460037624188587</v>
      </c>
      <c r="H58" s="831">
        <f t="shared" si="21"/>
        <v>21.071524250139216</v>
      </c>
      <c r="I58" s="697">
        <f t="shared" si="22"/>
        <v>89.975261671427532</v>
      </c>
      <c r="J58" s="831">
        <f t="shared" si="23"/>
        <v>33.301251537801548</v>
      </c>
      <c r="K58" s="220">
        <f>'10'!L59*1000</f>
        <v>8967310914.4660416</v>
      </c>
      <c r="L58" s="220">
        <f>'10'!G59*1000</f>
        <v>111204124481.29662</v>
      </c>
      <c r="M58" s="220">
        <f>'10'!F59*1000</f>
        <v>127792604069.10289</v>
      </c>
      <c r="N58" s="220">
        <f>'14'!G59*1000</f>
        <v>93683041663.998505</v>
      </c>
      <c r="O58" s="220">
        <f>'14'!H59*1000</f>
        <v>2511742820.7736716</v>
      </c>
      <c r="P58" s="220">
        <f>'14'!F59*1000</f>
        <v>100864754512.79759</v>
      </c>
      <c r="Q58" s="220">
        <f>'2'!K60*1000</f>
        <v>29928059175.466221</v>
      </c>
      <c r="R58" s="220">
        <f>'14'!J59*1000</f>
        <v>26927849556.305408</v>
      </c>
    </row>
    <row r="59" spans="1:18" ht="13.7" customHeight="1">
      <c r="A59" s="102"/>
      <c r="B59" s="62" t="s">
        <v>697</v>
      </c>
      <c r="C59" s="102"/>
      <c r="D59" s="46"/>
      <c r="E59" s="829">
        <f t="shared" si="18"/>
        <v>112.74437736113157</v>
      </c>
      <c r="F59" s="831">
        <f t="shared" si="19"/>
        <v>83.602646932291194</v>
      </c>
      <c r="G59" s="831">
        <f t="shared" si="20"/>
        <v>31.063418827708972</v>
      </c>
      <c r="H59" s="831">
        <f t="shared" si="21"/>
        <v>16.397353067708863</v>
      </c>
      <c r="I59" s="697">
        <f t="shared" si="22"/>
        <v>101.64950406316787</v>
      </c>
      <c r="J59" s="831">
        <f t="shared" si="23"/>
        <v>36.056763762244351</v>
      </c>
      <c r="K59" s="220">
        <f>'10'!L60*1000</f>
        <v>10118031034.951212</v>
      </c>
      <c r="L59" s="220">
        <f>'10'!G60*1000</f>
        <v>152485628616.34143</v>
      </c>
      <c r="M59" s="220">
        <f>'10'!F60*1000</f>
        <v>171133689983.88403</v>
      </c>
      <c r="N59" s="220">
        <f>'14'!G60*1000</f>
        <v>135248987297.9782</v>
      </c>
      <c r="O59" s="220">
        <f>'14'!H60*1000</f>
        <v>4510779292.3974915</v>
      </c>
      <c r="P59" s="220">
        <f>'14'!F60*1000</f>
        <v>143072294619.42834</v>
      </c>
      <c r="Q59" s="220">
        <f>'2'!K61*1000</f>
        <v>27606032732.848007</v>
      </c>
      <c r="R59" s="220">
        <f>'14'!J60*1000</f>
        <v>28061395364.455788</v>
      </c>
    </row>
    <row r="60" spans="1:18" ht="13.7" customHeight="1">
      <c r="A60" s="102"/>
      <c r="B60" s="62" t="s">
        <v>698</v>
      </c>
      <c r="C60" s="102"/>
      <c r="D60" s="46"/>
      <c r="E60" s="829">
        <f t="shared" si="18"/>
        <v>110.60505822411923</v>
      </c>
      <c r="F60" s="831">
        <f t="shared" si="19"/>
        <v>84.500176844491818</v>
      </c>
      <c r="G60" s="831">
        <f t="shared" si="20"/>
        <v>28.260180087371623</v>
      </c>
      <c r="H60" s="831">
        <f t="shared" si="21"/>
        <v>15.49982315550818</v>
      </c>
      <c r="I60" s="697">
        <f t="shared" si="22"/>
        <v>120.87824350441264</v>
      </c>
      <c r="J60" s="831">
        <f t="shared" si="23"/>
        <v>31.862983216942766</v>
      </c>
      <c r="K60" s="220">
        <f>'10'!L61*1000</f>
        <v>16493909809.84016</v>
      </c>
      <c r="L60" s="220">
        <f>'10'!G61*1000</f>
        <v>299785382278.35425</v>
      </c>
      <c r="M60" s="220">
        <f>'10'!F61*1000</f>
        <v>333972292348.06927</v>
      </c>
      <c r="N60" s="220">
        <f>'14'!G61*1000</f>
        <v>271041295119.52209</v>
      </c>
      <c r="O60" s="220">
        <f>'14'!H61*1000</f>
        <v>6599374691.7262535</v>
      </c>
      <c r="P60" s="220">
        <f>'14'!F61*1000</f>
        <v>282207177645.72174</v>
      </c>
      <c r="Q60" s="220">
        <f>'2'!K62*1000</f>
        <v>42824178447.346352</v>
      </c>
      <c r="R60" s="220">
        <f>'14'!J61*1000</f>
        <v>51765114702.347519</v>
      </c>
    </row>
    <row r="61" spans="1:18" ht="13.7" customHeight="1" thickBot="1">
      <c r="A61" s="104"/>
      <c r="B61" s="63" t="s">
        <v>699</v>
      </c>
      <c r="C61" s="104"/>
      <c r="D61" s="232"/>
      <c r="E61" s="832">
        <f t="shared" si="18"/>
        <v>110.08743237501859</v>
      </c>
      <c r="F61" s="833">
        <f t="shared" si="19"/>
        <v>87.175447851537186</v>
      </c>
      <c r="G61" s="833">
        <f t="shared" si="20"/>
        <v>19.013465473206796</v>
      </c>
      <c r="H61" s="833">
        <f t="shared" si="21"/>
        <v>12.82455214846275</v>
      </c>
      <c r="I61" s="700">
        <f t="shared" si="22"/>
        <v>144.34211449022723</v>
      </c>
      <c r="J61" s="833">
        <f t="shared" si="23"/>
        <v>22.5618903902845</v>
      </c>
      <c r="K61" s="227">
        <f>'10'!L62*1000</f>
        <v>34784950229.602043</v>
      </c>
      <c r="L61" s="227">
        <f>'10'!G62*1000</f>
        <v>1092111567837.9083</v>
      </c>
      <c r="M61" s="227">
        <f>'10'!F62*1000</f>
        <v>1202191611896.2656</v>
      </c>
      <c r="N61" s="227">
        <f>'14'!G62*1000</f>
        <v>992040185039.08167</v>
      </c>
      <c r="O61" s="227">
        <f>'14'!H62*1000</f>
        <v>28773337583.102043</v>
      </c>
      <c r="P61" s="227">
        <f>'14'!F62*1000</f>
        <v>1048015921704.1835</v>
      </c>
      <c r="Q61" s="227">
        <f>'2'!K63*1000</f>
        <v>106812686468.2449</v>
      </c>
      <c r="R61" s="227">
        <f>'14'!J62*1000</f>
        <v>154175690192.08151</v>
      </c>
    </row>
    <row r="62" spans="1:18" ht="15" customHeight="1">
      <c r="A62" s="1358"/>
      <c r="B62" s="1358"/>
      <c r="C62" s="1358"/>
      <c r="D62" s="1358"/>
      <c r="E62" s="1358"/>
      <c r="F62" s="1358"/>
      <c r="G62" s="1358"/>
      <c r="H62" s="1358"/>
      <c r="I62" s="1358"/>
      <c r="J62" s="1358"/>
    </row>
  </sheetData>
  <mergeCells count="28">
    <mergeCell ref="A6:C6"/>
    <mergeCell ref="A13:C13"/>
    <mergeCell ref="A7:C7"/>
    <mergeCell ref="A8:C8"/>
    <mergeCell ref="A9:C9"/>
    <mergeCell ref="A10:C10"/>
    <mergeCell ref="A11:C11"/>
    <mergeCell ref="A62:J62"/>
    <mergeCell ref="A40:C40"/>
    <mergeCell ref="A12:C12"/>
    <mergeCell ref="A51:C51"/>
    <mergeCell ref="A15:C15"/>
    <mergeCell ref="A22:C22"/>
    <mergeCell ref="A29:C29"/>
    <mergeCell ref="A20:C20"/>
    <mergeCell ref="A14:C14"/>
    <mergeCell ref="A16:C16"/>
    <mergeCell ref="A18:C18"/>
    <mergeCell ref="A17:C17"/>
    <mergeCell ref="A19:C19"/>
    <mergeCell ref="A21:C21"/>
    <mergeCell ref="A3:C5"/>
    <mergeCell ref="H3:H5"/>
    <mergeCell ref="J3:J4"/>
    <mergeCell ref="E3:E5"/>
    <mergeCell ref="F3:F5"/>
    <mergeCell ref="G3:G5"/>
    <mergeCell ref="I3:I4"/>
  </mergeCells>
  <phoneticPr fontId="4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AE75"/>
  <sheetViews>
    <sheetView view="pageBreakPreview" topLeftCell="D1" zoomScaleNormal="75" workbookViewId="0">
      <selection activeCell="A33" sqref="A33:C33"/>
    </sheetView>
  </sheetViews>
  <sheetFormatPr defaultRowHeight="15.75"/>
  <cols>
    <col min="1" max="1" width="2.28515625" style="37" customWidth="1"/>
    <col min="2" max="2" width="15.7109375" style="37" customWidth="1"/>
    <col min="3" max="3" width="2.28515625" style="37" customWidth="1"/>
    <col min="4" max="4" width="1.7109375" style="38" customWidth="1"/>
    <col min="5" max="5" width="10" style="48" customWidth="1"/>
    <col min="6" max="6" width="10.140625" style="48" customWidth="1"/>
    <col min="7" max="7" width="11.140625" style="48" customWidth="1"/>
    <col min="8" max="8" width="11.7109375" style="48" customWidth="1"/>
    <col min="9" max="11" width="13.5703125" style="48" customWidth="1"/>
    <col min="12" max="19" width="11.42578125" style="48" customWidth="1"/>
    <col min="20" max="20" width="19.42578125" style="49" customWidth="1"/>
    <col min="21" max="21" width="19.42578125" style="48" customWidth="1"/>
    <col min="22" max="22" width="20.42578125" style="48" customWidth="1"/>
    <col min="23" max="23" width="22.5703125" style="48" customWidth="1"/>
    <col min="24" max="24" width="21.28515625" style="48" customWidth="1"/>
    <col min="25" max="25" width="21" style="48" customWidth="1"/>
    <col min="26" max="26" width="18" style="48" customWidth="1"/>
    <col min="27" max="28" width="16.5703125" style="48" customWidth="1"/>
    <col min="29" max="29" width="23.28515625" style="48" customWidth="1"/>
    <col min="30" max="30" width="16.5703125" style="48" customWidth="1"/>
    <col min="31" max="16384" width="9.140625" style="48"/>
  </cols>
  <sheetData>
    <row r="1" spans="1:31" s="24" customFormat="1" ht="35.1" customHeight="1">
      <c r="A1" s="648"/>
      <c r="B1" s="648"/>
      <c r="C1" s="648"/>
      <c r="D1" s="648"/>
      <c r="E1" s="648"/>
      <c r="F1" s="648"/>
      <c r="G1" s="648"/>
      <c r="H1" s="648"/>
      <c r="I1" s="648"/>
      <c r="J1" s="648"/>
      <c r="K1" s="108" t="s">
        <v>624</v>
      </c>
      <c r="L1" s="107" t="s">
        <v>399</v>
      </c>
      <c r="M1" s="107"/>
      <c r="N1" s="648"/>
      <c r="O1" s="648"/>
      <c r="P1" s="648"/>
      <c r="Q1" s="648"/>
      <c r="R1" s="648"/>
      <c r="S1" s="682"/>
      <c r="T1" s="812"/>
    </row>
    <row r="2" spans="1:31" ht="12.95" customHeight="1" thickBot="1">
      <c r="A2" s="51"/>
      <c r="B2" s="652"/>
      <c r="C2" s="652"/>
      <c r="D2" s="672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28" t="s">
        <v>403</v>
      </c>
    </row>
    <row r="3" spans="1:31" s="26" customFormat="1" ht="15" customHeight="1">
      <c r="A3" s="1242" t="s">
        <v>25</v>
      </c>
      <c r="B3" s="1242"/>
      <c r="C3" s="1242"/>
      <c r="D3" s="30"/>
      <c r="E3" s="1365" t="s">
        <v>542</v>
      </c>
      <c r="F3" s="1366"/>
      <c r="G3" s="1362"/>
      <c r="H3" s="1359" t="s">
        <v>833</v>
      </c>
      <c r="I3" s="1359" t="s">
        <v>834</v>
      </c>
      <c r="J3" s="1359" t="s">
        <v>835</v>
      </c>
      <c r="K3" s="1359" t="s">
        <v>836</v>
      </c>
      <c r="L3" s="1362" t="s">
        <v>837</v>
      </c>
      <c r="M3" s="1359" t="s">
        <v>838</v>
      </c>
      <c r="N3" s="1359" t="s">
        <v>839</v>
      </c>
      <c r="O3" s="1359" t="s">
        <v>840</v>
      </c>
      <c r="P3" s="1359" t="s">
        <v>841</v>
      </c>
      <c r="Q3" s="1359" t="s">
        <v>842</v>
      </c>
      <c r="R3" s="1359" t="s">
        <v>843</v>
      </c>
      <c r="S3" s="1365" t="s">
        <v>844</v>
      </c>
      <c r="T3" s="810"/>
      <c r="U3" s="675"/>
    </row>
    <row r="4" spans="1:31" s="26" customFormat="1" ht="15" customHeight="1">
      <c r="A4" s="1243"/>
      <c r="B4" s="1243"/>
      <c r="C4" s="1243"/>
      <c r="D4" s="30"/>
      <c r="E4" s="1367"/>
      <c r="F4" s="1368"/>
      <c r="G4" s="1364"/>
      <c r="H4" s="1360"/>
      <c r="I4" s="1360"/>
      <c r="J4" s="1360"/>
      <c r="K4" s="1360"/>
      <c r="L4" s="1363"/>
      <c r="M4" s="1360"/>
      <c r="N4" s="1360"/>
      <c r="O4" s="1360"/>
      <c r="P4" s="1360"/>
      <c r="Q4" s="1360"/>
      <c r="R4" s="1360"/>
      <c r="S4" s="1369"/>
      <c r="T4" s="478" t="s">
        <v>142</v>
      </c>
      <c r="U4" s="478" t="s">
        <v>143</v>
      </c>
      <c r="V4" s="478" t="s">
        <v>144</v>
      </c>
      <c r="W4" s="478" t="s">
        <v>139</v>
      </c>
      <c r="X4" s="478" t="s">
        <v>140</v>
      </c>
      <c r="Y4" s="478" t="s">
        <v>136</v>
      </c>
      <c r="Z4" s="478" t="s">
        <v>135</v>
      </c>
      <c r="AA4" s="478" t="s">
        <v>132</v>
      </c>
      <c r="AB4" s="478" t="s">
        <v>133</v>
      </c>
      <c r="AC4" s="478" t="s">
        <v>134</v>
      </c>
      <c r="AD4" s="478" t="s">
        <v>145</v>
      </c>
      <c r="AE4" s="478"/>
    </row>
    <row r="5" spans="1:31" s="26" customFormat="1" ht="48" customHeight="1">
      <c r="A5" s="1244"/>
      <c r="B5" s="1244"/>
      <c r="C5" s="1244"/>
      <c r="D5" s="31"/>
      <c r="E5" s="564" t="s">
        <v>482</v>
      </c>
      <c r="F5" s="564" t="s">
        <v>483</v>
      </c>
      <c r="G5" s="564" t="s">
        <v>484</v>
      </c>
      <c r="H5" s="1361"/>
      <c r="I5" s="1251"/>
      <c r="J5" s="1361"/>
      <c r="K5" s="1361"/>
      <c r="L5" s="1364"/>
      <c r="M5" s="1361"/>
      <c r="N5" s="1361"/>
      <c r="O5" s="1361"/>
      <c r="P5" s="1361"/>
      <c r="Q5" s="1361"/>
      <c r="R5" s="1361"/>
      <c r="S5" s="1367"/>
      <c r="T5" s="826" t="s">
        <v>114</v>
      </c>
      <c r="U5" s="826" t="s">
        <v>115</v>
      </c>
      <c r="V5" s="826" t="s">
        <v>116</v>
      </c>
      <c r="W5" s="826" t="s">
        <v>102</v>
      </c>
      <c r="X5" s="826" t="s">
        <v>117</v>
      </c>
      <c r="Y5" s="826" t="s">
        <v>118</v>
      </c>
      <c r="Z5" s="826" t="s">
        <v>123</v>
      </c>
      <c r="AA5" s="826" t="s">
        <v>119</v>
      </c>
      <c r="AB5" s="826" t="s">
        <v>120</v>
      </c>
      <c r="AC5" s="826" t="s">
        <v>121</v>
      </c>
      <c r="AD5" s="826" t="s">
        <v>122</v>
      </c>
    </row>
    <row r="6" spans="1:31" s="33" customFormat="1" ht="24.6" hidden="1" customHeight="1">
      <c r="A6" s="1239" t="s">
        <v>214</v>
      </c>
      <c r="B6" s="1239"/>
      <c r="C6" s="1239"/>
      <c r="D6" s="32"/>
      <c r="E6" s="834">
        <v>19</v>
      </c>
      <c r="F6" s="835"/>
      <c r="G6" s="835"/>
      <c r="H6" s="686">
        <v>2.2200000000000002</v>
      </c>
      <c r="I6" s="686">
        <v>5</v>
      </c>
      <c r="J6" s="58">
        <v>2947176</v>
      </c>
      <c r="K6" s="58">
        <v>608621</v>
      </c>
      <c r="L6" s="58">
        <v>2472251</v>
      </c>
      <c r="M6" s="58">
        <v>243889</v>
      </c>
      <c r="N6" s="58">
        <v>2010403</v>
      </c>
      <c r="O6" s="58">
        <v>787255</v>
      </c>
      <c r="P6" s="58">
        <v>754930</v>
      </c>
      <c r="Q6" s="686">
        <v>4.49</v>
      </c>
      <c r="R6" s="686">
        <v>0.54</v>
      </c>
      <c r="S6" s="686">
        <v>1.68</v>
      </c>
      <c r="T6" s="826" t="s">
        <v>114</v>
      </c>
      <c r="U6" s="826" t="s">
        <v>115</v>
      </c>
      <c r="V6" s="826" t="s">
        <v>116</v>
      </c>
      <c r="W6" s="826" t="s">
        <v>102</v>
      </c>
      <c r="X6" s="826" t="s">
        <v>117</v>
      </c>
      <c r="Y6" s="826" t="s">
        <v>118</v>
      </c>
      <c r="Z6" s="826" t="s">
        <v>123</v>
      </c>
      <c r="AA6" s="826" t="s">
        <v>119</v>
      </c>
      <c r="AB6" s="826" t="s">
        <v>120</v>
      </c>
      <c r="AC6" s="826" t="s">
        <v>121</v>
      </c>
      <c r="AD6" s="826" t="s">
        <v>122</v>
      </c>
    </row>
    <row r="7" spans="1:31" s="33" customFormat="1" ht="24.6" hidden="1" customHeight="1">
      <c r="A7" s="1238" t="s">
        <v>215</v>
      </c>
      <c r="B7" s="1238"/>
      <c r="C7" s="1238"/>
      <c r="D7" s="32"/>
      <c r="E7" s="836">
        <v>16</v>
      </c>
      <c r="F7" s="837"/>
      <c r="G7" s="837"/>
      <c r="H7" s="838">
        <v>3.75</v>
      </c>
      <c r="I7" s="838">
        <v>5.7</v>
      </c>
      <c r="J7" s="59">
        <v>4946869</v>
      </c>
      <c r="K7" s="59">
        <v>772437</v>
      </c>
      <c r="L7" s="59">
        <v>1977812</v>
      </c>
      <c r="M7" s="59">
        <v>-19682</v>
      </c>
      <c r="N7" s="59">
        <v>2020151</v>
      </c>
      <c r="O7" s="59">
        <v>632366</v>
      </c>
      <c r="P7" s="59">
        <v>594522</v>
      </c>
      <c r="Q7" s="688">
        <v>4.0199999999999996</v>
      </c>
      <c r="R7" s="688">
        <v>-0.04</v>
      </c>
      <c r="S7" s="688">
        <v>1.18</v>
      </c>
      <c r="T7" s="33" t="s">
        <v>103</v>
      </c>
      <c r="U7" s="33" t="s">
        <v>103</v>
      </c>
      <c r="V7" s="33" t="s">
        <v>103</v>
      </c>
      <c r="W7" s="33" t="s">
        <v>103</v>
      </c>
      <c r="X7" s="33" t="s">
        <v>103</v>
      </c>
      <c r="Y7" s="33" t="s">
        <v>103</v>
      </c>
      <c r="Z7" s="33" t="s">
        <v>103</v>
      </c>
      <c r="AA7" s="33" t="s">
        <v>103</v>
      </c>
      <c r="AB7" s="33" t="s">
        <v>103</v>
      </c>
      <c r="AC7" s="33" t="s">
        <v>103</v>
      </c>
      <c r="AD7" s="33" t="s">
        <v>103</v>
      </c>
    </row>
    <row r="8" spans="1:31" s="33" customFormat="1" ht="24.6" hidden="1" customHeight="1">
      <c r="A8" s="1238" t="s">
        <v>216</v>
      </c>
      <c r="B8" s="1238"/>
      <c r="C8" s="1238"/>
      <c r="D8" s="32"/>
      <c r="E8" s="836">
        <v>13.58</v>
      </c>
      <c r="F8" s="837"/>
      <c r="G8" s="837"/>
      <c r="H8" s="838">
        <f>U8/T8</f>
        <v>12.085384405694638</v>
      </c>
      <c r="I8" s="838">
        <f>V8/T8</f>
        <v>10.013185779231629</v>
      </c>
      <c r="J8" s="59">
        <f>W8/T8*1000</f>
        <v>4170667.6075658854</v>
      </c>
      <c r="K8" s="59">
        <f>X8/T8*1000</f>
        <v>1286456.2305994495</v>
      </c>
      <c r="L8" s="59">
        <f>Y8/T8*1000</f>
        <v>2169128.7844813182</v>
      </c>
      <c r="M8" s="59">
        <f>Z8/T8*1000</f>
        <v>44019.253260171819</v>
      </c>
      <c r="N8" s="59">
        <f>AA8/T8*1000</f>
        <v>2141216.4024234749</v>
      </c>
      <c r="O8" s="59">
        <f>AB8/T8*1000</f>
        <v>546665.71697399777</v>
      </c>
      <c r="P8" s="59">
        <f>AC8/T8*1000</f>
        <v>514739.24780823244</v>
      </c>
      <c r="Q8" s="688">
        <f t="shared" ref="Q8:Q17" si="0">AA8/AD8</f>
        <v>5.1568714328560414</v>
      </c>
      <c r="R8" s="688">
        <f t="shared" ref="R8:R17" si="1">Z8/AD8</f>
        <v>0.10601526747885451</v>
      </c>
      <c r="S8" s="688">
        <f t="shared" ref="S8:S17" si="2">AC8/AD8</f>
        <v>1.2396897947296328</v>
      </c>
      <c r="T8" s="797">
        <v>227442</v>
      </c>
      <c r="U8" s="797">
        <v>2748724</v>
      </c>
      <c r="V8" s="797">
        <v>2277419</v>
      </c>
      <c r="W8" s="797">
        <v>948584982</v>
      </c>
      <c r="X8" s="797">
        <v>292594178</v>
      </c>
      <c r="Y8" s="797">
        <v>493350989</v>
      </c>
      <c r="Z8" s="797">
        <v>10011827</v>
      </c>
      <c r="AA8" s="797">
        <v>487002541</v>
      </c>
      <c r="AB8" s="797">
        <v>124334744</v>
      </c>
      <c r="AC8" s="797">
        <v>117073324</v>
      </c>
      <c r="AD8" s="797">
        <v>94437596</v>
      </c>
    </row>
    <row r="9" spans="1:31" s="33" customFormat="1" ht="19.5" hidden="1" customHeight="1">
      <c r="A9" s="1238" t="s">
        <v>217</v>
      </c>
      <c r="B9" s="1238"/>
      <c r="C9" s="1238"/>
      <c r="D9" s="32"/>
      <c r="E9" s="839">
        <v>13.847147503094851</v>
      </c>
      <c r="F9" s="840"/>
      <c r="G9" s="840"/>
      <c r="H9" s="838">
        <f>U9/T9</f>
        <v>4.4656600232478425</v>
      </c>
      <c r="I9" s="838">
        <f>V9/T9</f>
        <v>5.7219368408035702</v>
      </c>
      <c r="J9" s="59">
        <f>W9/T9</f>
        <v>3880625.3443477103</v>
      </c>
      <c r="K9" s="59">
        <f>X9/T9</f>
        <v>616783.1999297546</v>
      </c>
      <c r="L9" s="59">
        <f>Y9/T9</f>
        <v>1699977.2709080363</v>
      </c>
      <c r="M9" s="59">
        <f>Z9/T9</f>
        <v>-28273.2848300923</v>
      </c>
      <c r="N9" s="59">
        <f>AA9/T9</f>
        <v>1812559.9227308808</v>
      </c>
      <c r="O9" s="59">
        <f>AB9/T9</f>
        <v>509422.84298054915</v>
      </c>
      <c r="P9" s="59">
        <f>AC9/T9</f>
        <v>468673.38512348576</v>
      </c>
      <c r="Q9" s="688">
        <f t="shared" si="0"/>
        <v>4.5400782012066507</v>
      </c>
      <c r="R9" s="688">
        <f t="shared" si="1"/>
        <v>-7.0818582339728459E-2</v>
      </c>
      <c r="S9" s="688">
        <f t="shared" si="2"/>
        <v>1.1739274341225703</v>
      </c>
      <c r="T9" s="50">
        <v>228.81306455282203</v>
      </c>
      <c r="U9" s="50">
        <v>1021.8013551703652</v>
      </c>
      <c r="V9" s="50">
        <v>1309.2539037219578</v>
      </c>
      <c r="W9" s="50">
        <v>887937777.4215498</v>
      </c>
      <c r="X9" s="50">
        <v>141128054.14062306</v>
      </c>
      <c r="Y9" s="50">
        <v>388977009.02661073</v>
      </c>
      <c r="Z9" s="50">
        <v>-6469296.9469482331</v>
      </c>
      <c r="AA9" s="50">
        <v>414737390.60567915</v>
      </c>
      <c r="AB9" s="50">
        <v>116562601.85559051</v>
      </c>
      <c r="AC9" s="50">
        <v>107238593.52444977</v>
      </c>
      <c r="AD9" s="50">
        <v>91350274.648452371</v>
      </c>
    </row>
    <row r="10" spans="1:31" s="33" customFormat="1" ht="19.5" hidden="1" customHeight="1">
      <c r="A10" s="1238" t="s">
        <v>218</v>
      </c>
      <c r="B10" s="1238"/>
      <c r="C10" s="1238"/>
      <c r="D10" s="32"/>
      <c r="E10" s="839">
        <v>13.847147503094851</v>
      </c>
      <c r="F10" s="840"/>
      <c r="G10" s="840"/>
      <c r="H10" s="838">
        <f>U10/T10</f>
        <v>4.9368039383557045</v>
      </c>
      <c r="I10" s="838">
        <f>V10/T10</f>
        <v>6.1075909381894684</v>
      </c>
      <c r="J10" s="59">
        <f>W10/T10</f>
        <v>4778400.259689142</v>
      </c>
      <c r="K10" s="59">
        <f>X10/T10</f>
        <v>704899.42079044622</v>
      </c>
      <c r="L10" s="59">
        <f>Y10/T10</f>
        <v>1858243.5175496673</v>
      </c>
      <c r="M10" s="59">
        <f>Z10/T10</f>
        <v>34526.275426203378</v>
      </c>
      <c r="N10" s="59">
        <f>AA10/T10</f>
        <v>2101681.5087628947</v>
      </c>
      <c r="O10" s="59">
        <f>AB10/T10</f>
        <v>596891.66712980834</v>
      </c>
      <c r="P10" s="59">
        <f>AC10/T10</f>
        <v>556975.79581417271</v>
      </c>
      <c r="Q10" s="688">
        <f t="shared" si="0"/>
        <v>4.7748250776406271</v>
      </c>
      <c r="R10" s="688">
        <f t="shared" si="1"/>
        <v>7.8440489225031218E-2</v>
      </c>
      <c r="S10" s="688">
        <f t="shared" si="2"/>
        <v>1.2653972480624749</v>
      </c>
      <c r="T10" s="50">
        <v>228.94867022142722</v>
      </c>
      <c r="U10" s="50">
        <v>1130.2746968304434</v>
      </c>
      <c r="V10" s="50">
        <v>1398.3248235549179</v>
      </c>
      <c r="W10" s="50">
        <v>1094008385.2415516</v>
      </c>
      <c r="X10" s="50">
        <v>161385785.02982694</v>
      </c>
      <c r="Y10" s="50">
        <v>425442382.29058367</v>
      </c>
      <c r="Z10" s="50">
        <v>7904744.846528003</v>
      </c>
      <c r="AA10" s="50">
        <v>481177186.6602276</v>
      </c>
      <c r="AB10" s="50">
        <v>136657553.45562041</v>
      </c>
      <c r="AC10" s="50">
        <v>127518867.797176</v>
      </c>
      <c r="AD10" s="50">
        <v>100773783.08861327</v>
      </c>
    </row>
    <row r="11" spans="1:31" s="658" customFormat="1" ht="19.5" hidden="1" customHeight="1">
      <c r="A11" s="1196" t="s">
        <v>219</v>
      </c>
      <c r="B11" s="1196"/>
      <c r="C11" s="1196"/>
      <c r="D11" s="22"/>
      <c r="E11" s="597">
        <v>14.903616465171332</v>
      </c>
      <c r="F11" s="595"/>
      <c r="G11" s="595"/>
      <c r="H11" s="838">
        <v>3.8819196013352975</v>
      </c>
      <c r="I11" s="838">
        <v>6.1547992203812685</v>
      </c>
      <c r="J11" s="183">
        <f>W11/T11*1000</f>
        <v>5695518.3131754957</v>
      </c>
      <c r="K11" s="183">
        <f>X11/T11*1000</f>
        <v>739118.06155609468</v>
      </c>
      <c r="L11" s="183">
        <f>Y11/T11*1000</f>
        <v>2355271.9242569963</v>
      </c>
      <c r="M11" s="183">
        <f>Z11/T11*1000</f>
        <v>68341.18974056904</v>
      </c>
      <c r="N11" s="183">
        <f>AA11/T11*1000</f>
        <v>2729019.6824540445</v>
      </c>
      <c r="O11" s="183">
        <f>AB11/T11*1000</f>
        <v>724143.1381807127</v>
      </c>
      <c r="P11" s="183">
        <f>AC11/T11*1000</f>
        <v>681542.12051629927</v>
      </c>
      <c r="Q11" s="690">
        <f t="shared" si="0"/>
        <v>5.0587414234893959</v>
      </c>
      <c r="R11" s="690">
        <f t="shared" si="1"/>
        <v>0.12668300257925563</v>
      </c>
      <c r="S11" s="690">
        <f t="shared" si="2"/>
        <v>1.2633640493967613</v>
      </c>
      <c r="T11" s="50">
        <v>193925.71732453088</v>
      </c>
      <c r="U11" s="50">
        <v>752.80404328510463</v>
      </c>
      <c r="V11" s="50">
        <v>1193.5738538008984</v>
      </c>
      <c r="W11" s="50">
        <v>1104507474.4175601</v>
      </c>
      <c r="X11" s="50">
        <v>143334000.27478242</v>
      </c>
      <c r="Y11" s="50">
        <v>456747797.40586615</v>
      </c>
      <c r="Z11" s="50">
        <v>13253114.24325172</v>
      </c>
      <c r="AA11" s="50">
        <v>529227099.51266408</v>
      </c>
      <c r="AB11" s="50">
        <v>140429977.5173316</v>
      </c>
      <c r="AC11" s="50">
        <v>132168544.60800523</v>
      </c>
      <c r="AD11" s="50">
        <v>104616357.15462527</v>
      </c>
    </row>
    <row r="12" spans="1:31" s="658" customFormat="1" ht="19.5" hidden="1" customHeight="1">
      <c r="A12" s="1196" t="s">
        <v>220</v>
      </c>
      <c r="B12" s="1196"/>
      <c r="C12" s="1196"/>
      <c r="D12" s="22"/>
      <c r="E12" s="597">
        <v>13.100477577883749</v>
      </c>
      <c r="F12" s="595"/>
      <c r="G12" s="595"/>
      <c r="H12" s="838">
        <f t="shared" ref="H12:H17" si="3">U12/T12</f>
        <v>6.8888906672590604</v>
      </c>
      <c r="I12" s="838">
        <f t="shared" ref="I12:I17" si="4">V12/T12</f>
        <v>7.4077608025790393</v>
      </c>
      <c r="J12" s="183">
        <f t="shared" ref="J12:J17" si="5">W12/T12</f>
        <v>6684740.2437917022</v>
      </c>
      <c r="K12" s="183">
        <f t="shared" ref="K12:K17" si="6">X12/T12</f>
        <v>899038.69006869278</v>
      </c>
      <c r="L12" s="183">
        <f t="shared" ref="L12:L17" si="7">Y12/T12</f>
        <v>2928328.3691091598</v>
      </c>
      <c r="M12" s="183">
        <f t="shared" ref="M12:M17" si="8">Z12/T12</f>
        <v>87003.865372825894</v>
      </c>
      <c r="N12" s="183">
        <f t="shared" ref="N12:N17" si="9">AA12/T12</f>
        <v>3325991.1389197833</v>
      </c>
      <c r="O12" s="183">
        <f t="shared" ref="O12:O17" si="10">AB12/T12</f>
        <v>849323.38834757661</v>
      </c>
      <c r="P12" s="183">
        <f t="shared" ref="P12:P17" si="11">AC12/T12</f>
        <v>794946.26251468097</v>
      </c>
      <c r="Q12" s="690">
        <f t="shared" si="0"/>
        <v>5.4717464395011683</v>
      </c>
      <c r="R12" s="690">
        <f t="shared" si="1"/>
        <v>0.14313420291649218</v>
      </c>
      <c r="S12" s="690">
        <f t="shared" si="2"/>
        <v>1.3078039597309867</v>
      </c>
      <c r="T12" s="50">
        <v>13.100477577883749</v>
      </c>
      <c r="U12" s="50">
        <v>90.247757722919943</v>
      </c>
      <c r="V12" s="50">
        <v>97.045204296512836</v>
      </c>
      <c r="W12" s="50">
        <v>87573289.677770346</v>
      </c>
      <c r="X12" s="50">
        <v>11777836.200894887</v>
      </c>
      <c r="Y12" s="50">
        <v>38362500.140195437</v>
      </c>
      <c r="Z12" s="50">
        <v>1139792.187505922</v>
      </c>
      <c r="AA12" s="50">
        <v>43572072.339658655</v>
      </c>
      <c r="AB12" s="50">
        <v>11126542.005419679</v>
      </c>
      <c r="AC12" s="50">
        <v>10414175.687696068</v>
      </c>
      <c r="AD12" s="50">
        <v>7963101.510900951</v>
      </c>
    </row>
    <row r="13" spans="1:31" s="658" customFormat="1" ht="18" hidden="1" customHeight="1">
      <c r="A13" s="1196" t="s">
        <v>221</v>
      </c>
      <c r="B13" s="1196"/>
      <c r="C13" s="1196"/>
      <c r="D13" s="22"/>
      <c r="E13" s="597" t="e">
        <f>#REF!</f>
        <v>#REF!</v>
      </c>
      <c r="F13" s="185" t="s">
        <v>680</v>
      </c>
      <c r="G13" s="185" t="s">
        <v>680</v>
      </c>
      <c r="H13" s="838">
        <f t="shared" si="3"/>
        <v>10.745000129724662</v>
      </c>
      <c r="I13" s="838">
        <f t="shared" si="4"/>
        <v>10.440727835076499</v>
      </c>
      <c r="J13" s="183">
        <f t="shared" si="5"/>
        <v>11635958.435528146</v>
      </c>
      <c r="K13" s="183">
        <f t="shared" si="6"/>
        <v>1058856.0513062328</v>
      </c>
      <c r="L13" s="183">
        <f t="shared" si="7"/>
        <v>3488978.8541973177</v>
      </c>
      <c r="M13" s="183">
        <f t="shared" si="8"/>
        <v>307950.4681231507</v>
      </c>
      <c r="N13" s="183">
        <f t="shared" si="9"/>
        <v>3860861.8710798752</v>
      </c>
      <c r="O13" s="183">
        <f t="shared" si="10"/>
        <v>1108995.0247025364</v>
      </c>
      <c r="P13" s="183">
        <f t="shared" si="11"/>
        <v>1051552.9995167002</v>
      </c>
      <c r="Q13" s="690">
        <f t="shared" si="0"/>
        <v>5.9600895432241705</v>
      </c>
      <c r="R13" s="690">
        <f t="shared" si="1"/>
        <v>0.47538928513348183</v>
      </c>
      <c r="S13" s="690">
        <f t="shared" si="2"/>
        <v>1.6233033570850155</v>
      </c>
      <c r="T13" s="50">
        <f>'1'!R14</f>
        <v>155909.24169496537</v>
      </c>
      <c r="U13" s="50">
        <f>'1'!U14</f>
        <v>1675244.8222376767</v>
      </c>
      <c r="V13" s="50">
        <f>'1'!V14</f>
        <v>1627805.9595102945</v>
      </c>
      <c r="W13" s="50">
        <f>'1'!L14*1000</f>
        <v>1814153456077.3289</v>
      </c>
      <c r="X13" s="50">
        <f>'1'!M14*1000</f>
        <v>165085444023.28009</v>
      </c>
      <c r="Y13" s="50">
        <f>'21'!F13*1000</f>
        <v>543964047447.67297</v>
      </c>
      <c r="Z13" s="50">
        <f>'17'!Z13*1000</f>
        <v>48012323964.690033</v>
      </c>
      <c r="AA13" s="50">
        <f>'1'!G14*1000</f>
        <v>601944046609.06848</v>
      </c>
      <c r="AB13" s="50">
        <f>'1'!H14*1000</f>
        <v>172902573344.86185</v>
      </c>
      <c r="AC13" s="50">
        <f>'1'!J14*1000</f>
        <v>163946830756.715</v>
      </c>
      <c r="AD13" s="50">
        <f>'1'!W14*1000</f>
        <v>100995805892.4465</v>
      </c>
    </row>
    <row r="14" spans="1:31" s="658" customFormat="1" ht="18" hidden="1" customHeight="1">
      <c r="A14" s="1196" t="s">
        <v>222</v>
      </c>
      <c r="B14" s="1196"/>
      <c r="C14" s="1196"/>
      <c r="D14" s="22"/>
      <c r="E14" s="597">
        <f>'29'!R14</f>
        <v>10.831309840344083</v>
      </c>
      <c r="F14" s="185" t="s">
        <v>680</v>
      </c>
      <c r="G14" s="185" t="s">
        <v>680</v>
      </c>
      <c r="H14" s="838">
        <f t="shared" si="3"/>
        <v>10.457482427097094</v>
      </c>
      <c r="I14" s="838">
        <f t="shared" si="4"/>
        <v>11.983814737339728</v>
      </c>
      <c r="J14" s="183">
        <f t="shared" si="5"/>
        <v>12763414.844422504</v>
      </c>
      <c r="K14" s="183">
        <f t="shared" si="6"/>
        <v>1100668.4990919975</v>
      </c>
      <c r="L14" s="183">
        <f t="shared" si="7"/>
        <v>3800423.3564516534</v>
      </c>
      <c r="M14" s="183">
        <f t="shared" si="8"/>
        <v>137155.80676747623</v>
      </c>
      <c r="N14" s="183">
        <f t="shared" si="9"/>
        <v>3964430.8781955368</v>
      </c>
      <c r="O14" s="183">
        <f t="shared" si="10"/>
        <v>907474.29155527847</v>
      </c>
      <c r="P14" s="183">
        <f t="shared" si="11"/>
        <v>845188.78623540245</v>
      </c>
      <c r="Q14" s="690">
        <f t="shared" si="0"/>
        <v>6.2938127915724982</v>
      </c>
      <c r="R14" s="690">
        <f t="shared" si="1"/>
        <v>0.21774448782027941</v>
      </c>
      <c r="S14" s="690">
        <f t="shared" si="2"/>
        <v>1.3417966304720219</v>
      </c>
      <c r="T14" s="50">
        <f>'1'!R15</f>
        <v>145594.46687390516</v>
      </c>
      <c r="U14" s="50">
        <f>'1'!U15</f>
        <v>1522551.5788164332</v>
      </c>
      <c r="V14" s="50">
        <f>'1'!V15</f>
        <v>1744777.1177986255</v>
      </c>
      <c r="W14" s="50">
        <f>'1'!L15*1000</f>
        <v>1858282579764.1816</v>
      </c>
      <c r="X14" s="50">
        <f>'1'!M15*1000</f>
        <v>160251243330.20074</v>
      </c>
      <c r="Y14" s="50">
        <f>'21'!F14*1000</f>
        <v>553320612477.7157</v>
      </c>
      <c r="Z14" s="50">
        <f>'17'!Z14*1000</f>
        <v>19969126564.971054</v>
      </c>
      <c r="AA14" s="50">
        <f>'1'!G15*1000</f>
        <v>577199200169.32678</v>
      </c>
      <c r="AB14" s="50">
        <f>'1'!H15*1000</f>
        <v>132123235680.76555</v>
      </c>
      <c r="AC14" s="50">
        <f>'1'!J15*1000</f>
        <v>123054810739.74641</v>
      </c>
      <c r="AD14" s="50">
        <f>'1'!W15*1000</f>
        <v>91708987744.631439</v>
      </c>
    </row>
    <row r="15" spans="1:31" s="658" customFormat="1" ht="0.75" hidden="1" customHeight="1">
      <c r="A15" s="1196" t="s">
        <v>223</v>
      </c>
      <c r="B15" s="1196"/>
      <c r="C15" s="1196"/>
      <c r="D15" s="22"/>
      <c r="E15" s="597">
        <f>'29'!R15</f>
        <v>10.332716066932209</v>
      </c>
      <c r="F15" s="185" t="s">
        <v>680</v>
      </c>
      <c r="G15" s="185" t="s">
        <v>680</v>
      </c>
      <c r="H15" s="838">
        <f t="shared" si="3"/>
        <v>10.883567556371409</v>
      </c>
      <c r="I15" s="838">
        <f t="shared" si="4"/>
        <v>11.906185434248863</v>
      </c>
      <c r="J15" s="183">
        <f t="shared" si="5"/>
        <v>11688163.146554586</v>
      </c>
      <c r="K15" s="183">
        <f t="shared" si="6"/>
        <v>1183315.1025579609</v>
      </c>
      <c r="L15" s="183">
        <f t="shared" si="7"/>
        <v>3920440.1619500304</v>
      </c>
      <c r="M15" s="183">
        <f t="shared" si="8"/>
        <v>95578.869349397952</v>
      </c>
      <c r="N15" s="183">
        <f t="shared" si="9"/>
        <v>4273338.2472310103</v>
      </c>
      <c r="O15" s="183">
        <f t="shared" si="10"/>
        <v>871448.52668265149</v>
      </c>
      <c r="P15" s="183">
        <f t="shared" si="11"/>
        <v>815635.64480150014</v>
      </c>
      <c r="Q15" s="690">
        <f t="shared" si="0"/>
        <v>7.1140792081545294</v>
      </c>
      <c r="R15" s="690">
        <f t="shared" si="1"/>
        <v>0.15911580311201912</v>
      </c>
      <c r="S15" s="690">
        <f t="shared" si="2"/>
        <v>1.3578369523807066</v>
      </c>
      <c r="T15" s="50">
        <f>'1'!R16</f>
        <v>138340.60233372761</v>
      </c>
      <c r="U15" s="50">
        <f>'1'!U16</f>
        <v>1505639.2912882366</v>
      </c>
      <c r="V15" s="50">
        <f>'1'!V16</f>
        <v>1647108.8644710421</v>
      </c>
      <c r="W15" s="50">
        <f>'1'!L16*1000</f>
        <v>1616947529869.2383</v>
      </c>
      <c r="X15" s="50">
        <f>'1'!M16*1000</f>
        <v>163700524038.46497</v>
      </c>
      <c r="Y15" s="50">
        <f>'21'!F15*1000</f>
        <v>542356053417.50385</v>
      </c>
      <c r="Z15" s="50">
        <f>'17'!Z15*1000</f>
        <v>13222438356.172369</v>
      </c>
      <c r="AA15" s="50">
        <f>'1'!G16*1000</f>
        <v>591176187097.69373</v>
      </c>
      <c r="AB15" s="50">
        <f>'1'!H16*1000</f>
        <v>120556714084.11751</v>
      </c>
      <c r="AC15" s="50">
        <f>'1'!J16*1000</f>
        <v>112835526386.69783</v>
      </c>
      <c r="AD15" s="50">
        <f>'1'!W16*1000</f>
        <v>83099466536.731369</v>
      </c>
    </row>
    <row r="16" spans="1:31" s="658" customFormat="1" ht="17.25" hidden="1" customHeight="1">
      <c r="A16" s="1238" t="s">
        <v>224</v>
      </c>
      <c r="B16" s="1238"/>
      <c r="C16" s="1238"/>
      <c r="D16" s="22"/>
      <c r="E16" s="597">
        <f>'29'!R16</f>
        <v>10.118940514693909</v>
      </c>
      <c r="F16" s="185" t="s">
        <v>680</v>
      </c>
      <c r="G16" s="185" t="s">
        <v>680</v>
      </c>
      <c r="H16" s="838">
        <f t="shared" si="3"/>
        <v>9.6975960586926444</v>
      </c>
      <c r="I16" s="838">
        <f t="shared" si="4"/>
        <v>10.719996042774106</v>
      </c>
      <c r="J16" s="183">
        <f t="shared" si="5"/>
        <v>12136842.903222797</v>
      </c>
      <c r="K16" s="183">
        <f t="shared" si="6"/>
        <v>1186208.4407362316</v>
      </c>
      <c r="L16" s="183">
        <f t="shared" si="7"/>
        <v>3693990.5455680345</v>
      </c>
      <c r="M16" s="183">
        <f t="shared" si="8"/>
        <v>161230.80035820653</v>
      </c>
      <c r="N16" s="183">
        <f t="shared" si="9"/>
        <v>3775119.6334854914</v>
      </c>
      <c r="O16" s="183">
        <f t="shared" si="10"/>
        <v>826195.96086420305</v>
      </c>
      <c r="P16" s="183">
        <f t="shared" si="11"/>
        <v>772823.81131698156</v>
      </c>
      <c r="Q16" s="690">
        <f t="shared" si="0"/>
        <v>6.1214386248090022</v>
      </c>
      <c r="R16" s="690">
        <f t="shared" si="1"/>
        <v>0.26143925084311836</v>
      </c>
      <c r="S16" s="690">
        <f t="shared" si="2"/>
        <v>1.2531506251631104</v>
      </c>
      <c r="T16" s="50">
        <f>'1'!R17</f>
        <v>138234.84637123178</v>
      </c>
      <c r="U16" s="50">
        <f>'1'!U17</f>
        <v>1340545.7013436405</v>
      </c>
      <c r="V16" s="50">
        <f>'1'!V17</f>
        <v>1481877.0060730912</v>
      </c>
      <c r="W16" s="50">
        <f>'1'!L17*1000</f>
        <v>1677734614158.7781</v>
      </c>
      <c r="X16" s="50">
        <f>'1'!M17*1000</f>
        <v>163975341569.43137</v>
      </c>
      <c r="Y16" s="50">
        <f>'21'!F16*1000</f>
        <v>510638215563.37988</v>
      </c>
      <c r="Z16" s="50">
        <f>'17'!Z16*1000</f>
        <v>22287714917.827419</v>
      </c>
      <c r="AA16" s="50">
        <f>'1'!G17*1000</f>
        <v>521853082567.8877</v>
      </c>
      <c r="AB16" s="50">
        <f>'1'!H17*1000</f>
        <v>114209071722.59532</v>
      </c>
      <c r="AC16" s="50">
        <f>'1'!J17*1000</f>
        <v>106831180829.43275</v>
      </c>
      <c r="AD16" s="50">
        <f>'1'!W17*1000</f>
        <v>85250071846.333389</v>
      </c>
    </row>
    <row r="17" spans="1:30" s="658" customFormat="1" ht="18.75" hidden="1" customHeight="1">
      <c r="A17" s="1238" t="s">
        <v>367</v>
      </c>
      <c r="B17" s="1238"/>
      <c r="C17" s="1238"/>
      <c r="D17" s="22"/>
      <c r="E17" s="637">
        <f>'29'!R17</f>
        <v>10.69811914487429</v>
      </c>
      <c r="F17" s="603" t="s">
        <v>680</v>
      </c>
      <c r="G17" s="603" t="s">
        <v>680</v>
      </c>
      <c r="H17" s="841">
        <f t="shared" si="3"/>
        <v>12.395113921813484</v>
      </c>
      <c r="I17" s="841">
        <f t="shared" si="4"/>
        <v>13.468716305268469</v>
      </c>
      <c r="J17" s="453">
        <f t="shared" si="5"/>
        <v>12831396.417611511</v>
      </c>
      <c r="K17" s="453">
        <f t="shared" si="6"/>
        <v>1285912.7077943149</v>
      </c>
      <c r="L17" s="453">
        <f t="shared" si="7"/>
        <v>3741765.4093428985</v>
      </c>
      <c r="M17" s="453">
        <f t="shared" si="8"/>
        <v>233782.06698069087</v>
      </c>
      <c r="N17" s="453">
        <f t="shared" si="9"/>
        <v>3976021.6380161229</v>
      </c>
      <c r="O17" s="453">
        <f t="shared" si="10"/>
        <v>892829.99203343084</v>
      </c>
      <c r="P17" s="453">
        <f t="shared" si="11"/>
        <v>841050.9495132775</v>
      </c>
      <c r="Q17" s="842">
        <f t="shared" si="0"/>
        <v>6.3504790010604726</v>
      </c>
      <c r="R17" s="842">
        <f t="shared" si="1"/>
        <v>0.3733953791876648</v>
      </c>
      <c r="S17" s="842">
        <f t="shared" si="2"/>
        <v>1.3433217622957974</v>
      </c>
      <c r="T17" s="50">
        <f>'1'!R18</f>
        <v>148534.99487466394</v>
      </c>
      <c r="U17" s="50">
        <f>'1'!U18</f>
        <v>1841108.1828474416</v>
      </c>
      <c r="V17" s="50">
        <f>'1'!V18</f>
        <v>2000575.7073713548</v>
      </c>
      <c r="W17" s="50">
        <f>'1'!L18*1000</f>
        <v>1905911401124.707</v>
      </c>
      <c r="X17" s="50">
        <f>'1'!M18*1000</f>
        <v>191003037461.4938</v>
      </c>
      <c r="Y17" s="50">
        <f>'21'!F17*1000</f>
        <v>555783105898.94226</v>
      </c>
      <c r="Z17" s="50">
        <f>'17'!Z17*1000</f>
        <v>34724818120.765259</v>
      </c>
      <c r="AA17" s="50">
        <f>'1'!G18*1000</f>
        <v>590578353624.27771</v>
      </c>
      <c r="AB17" s="50">
        <f>'1'!H18*1000</f>
        <v>132616498290.6319</v>
      </c>
      <c r="AC17" s="50">
        <f>'1'!J18*1000</f>
        <v>124925498475.28592</v>
      </c>
      <c r="AD17" s="50">
        <f>'1'!W18*1000</f>
        <v>92997450038.911469</v>
      </c>
    </row>
    <row r="18" spans="1:30" s="658" customFormat="1" ht="19.5" customHeight="1">
      <c r="A18" s="1238" t="s">
        <v>1023</v>
      </c>
      <c r="B18" s="1238"/>
      <c r="C18" s="1238"/>
      <c r="D18" s="22"/>
      <c r="E18" s="637">
        <f>'29'!R18</f>
        <v>11.226386672059109</v>
      </c>
      <c r="F18" s="603" t="s">
        <v>680</v>
      </c>
      <c r="G18" s="603" t="s">
        <v>680</v>
      </c>
      <c r="H18" s="692" t="s">
        <v>680</v>
      </c>
      <c r="I18" s="692" t="s">
        <v>680</v>
      </c>
      <c r="J18" s="453">
        <f>W18/T18</f>
        <v>11890496.805863643</v>
      </c>
      <c r="K18" s="453">
        <f>X18/T18</f>
        <v>933728.74247177399</v>
      </c>
      <c r="L18" s="453">
        <f>Y18/T18</f>
        <v>3769111.7606865019</v>
      </c>
      <c r="M18" s="453">
        <f>Z18/T18</f>
        <v>440407.73938412435</v>
      </c>
      <c r="N18" s="453">
        <f>AA18/T18</f>
        <v>3815099.4008543668</v>
      </c>
      <c r="O18" s="453">
        <f>AB18/T18</f>
        <v>1069538.3987659463</v>
      </c>
      <c r="P18" s="453">
        <f>AC18/T18</f>
        <v>1017305.4058107665</v>
      </c>
      <c r="Q18" s="842">
        <f>AA18/AD18</f>
        <v>6.548353685324912</v>
      </c>
      <c r="R18" s="842">
        <f>Z18/AD18</f>
        <v>0.75592935864156074</v>
      </c>
      <c r="S18" s="842">
        <f>AC18/AD18</f>
        <v>1.7461342165161016</v>
      </c>
      <c r="T18" s="50">
        <f>'1'!R19</f>
        <v>159165.50983377962</v>
      </c>
      <c r="U18" s="50" t="str">
        <f>'1'!U19</f>
        <v>...</v>
      </c>
      <c r="V18" s="50" t="str">
        <f>'1'!V19</f>
        <v>...</v>
      </c>
      <c r="W18" s="50">
        <f>'1'!L19*1000</f>
        <v>1892556986282.2148</v>
      </c>
      <c r="X18" s="50">
        <f>'1'!M19*1000</f>
        <v>148617411341.97382</v>
      </c>
      <c r="Y18" s="50">
        <f>'21'!F18*1000</f>
        <v>599912595010.16187</v>
      </c>
      <c r="Z18" s="50">
        <f>'17'!Z18*1000</f>
        <v>70097722373.816498</v>
      </c>
      <c r="AA18" s="50">
        <f>'1'!G19*1000</f>
        <v>607232241203.53247</v>
      </c>
      <c r="AB18" s="50">
        <f>'1'!H19*1000</f>
        <v>170233624526.38614</v>
      </c>
      <c r="AC18" s="50">
        <f>'1'!J19*1000</f>
        <v>161919933572.53073</v>
      </c>
      <c r="AD18" s="50">
        <f>'1'!W19*1000</f>
        <v>92730519819.716064</v>
      </c>
    </row>
    <row r="19" spans="1:30" s="658" customFormat="1" ht="19.5" customHeight="1">
      <c r="A19" s="1238" t="s">
        <v>1066</v>
      </c>
      <c r="B19" s="1238"/>
      <c r="C19" s="1238"/>
      <c r="D19" s="22"/>
      <c r="E19" s="637">
        <f>'29'!R19</f>
        <v>9.7218342469995918</v>
      </c>
      <c r="F19" s="607">
        <f>'29'!S19</f>
        <v>7.5465635776771265</v>
      </c>
      <c r="G19" s="607">
        <f>'29'!T19</f>
        <v>2.1752706693224568</v>
      </c>
      <c r="H19" s="841">
        <f>U19/T19</f>
        <v>11.850529020617488</v>
      </c>
      <c r="I19" s="841">
        <f>V19/T19</f>
        <v>12.533764097100207</v>
      </c>
      <c r="J19" s="453">
        <f>W19/T19</f>
        <v>13689553.649044409</v>
      </c>
      <c r="K19" s="453">
        <f>X19/T19</f>
        <v>1360910.3448833658</v>
      </c>
      <c r="L19" s="453">
        <f>Y19/T19</f>
        <v>3932207.1007275744</v>
      </c>
      <c r="M19" s="453">
        <f>Z19/T19</f>
        <v>234241.87218229583</v>
      </c>
      <c r="N19" s="453">
        <f>AA19/T19</f>
        <v>4102061.431180011</v>
      </c>
      <c r="O19" s="453">
        <f>AB19/T19</f>
        <v>937646.32470007753</v>
      </c>
      <c r="P19" s="453">
        <f>AC19/T19</f>
        <v>873682.19254059356</v>
      </c>
      <c r="Q19" s="842">
        <f>AA19/AD19</f>
        <v>6.620445623924808</v>
      </c>
      <c r="R19" s="842">
        <f>Z19/AD19</f>
        <v>0.37805030559552866</v>
      </c>
      <c r="S19" s="842">
        <f>AC19/AD19</f>
        <v>1.4100630976271153</v>
      </c>
      <c r="T19" s="50">
        <f>'1'!R20</f>
        <v>140111.07516775819</v>
      </c>
      <c r="U19" s="50">
        <f>'1'!U20</f>
        <v>1660390.3623854367</v>
      </c>
      <c r="V19" s="50">
        <f>'1'!V20</f>
        <v>1756119.1635437559</v>
      </c>
      <c r="W19" s="50">
        <f>'1'!L20*1000</f>
        <v>1918058080334.3196</v>
      </c>
      <c r="X19" s="50">
        <f>'1'!M20*1000</f>
        <v>190678611628.53299</v>
      </c>
      <c r="Y19" s="50">
        <f>'21'!F19*1000</f>
        <v>550945764665.23364</v>
      </c>
      <c r="Z19" s="50">
        <f>'17'!Z19*1000</f>
        <v>32819880560.770058</v>
      </c>
      <c r="AA19" s="50">
        <f>'1'!G20*1000</f>
        <v>574744237526.82422</v>
      </c>
      <c r="AB19" s="50">
        <f>'1'!H20*1000</f>
        <v>131374634680.82477</v>
      </c>
      <c r="AC19" s="50">
        <f>'1'!J20*1000</f>
        <v>122412551351.78688</v>
      </c>
      <c r="AD19" s="50">
        <f>'1'!W20*1000</f>
        <v>86813527393.05452</v>
      </c>
    </row>
    <row r="20" spans="1:30" s="658" customFormat="1" ht="18" customHeight="1">
      <c r="A20" s="1238" t="s">
        <v>1025</v>
      </c>
      <c r="B20" s="1238"/>
      <c r="C20" s="1238"/>
      <c r="D20" s="22"/>
      <c r="E20" s="637">
        <f>'29'!R20</f>
        <v>8.5109939004192352</v>
      </c>
      <c r="F20" s="607">
        <f>'29'!S20</f>
        <v>6.6164437711059216</v>
      </c>
      <c r="G20" s="607">
        <f>'29'!T20</f>
        <v>1.8945501293133007</v>
      </c>
      <c r="H20" s="841">
        <f>U20/T20</f>
        <v>15.455800139584785</v>
      </c>
      <c r="I20" s="841">
        <f>V20/T20</f>
        <v>16.464612170454213</v>
      </c>
      <c r="J20" s="453">
        <f>W20/T20</f>
        <v>16160737.143500902</v>
      </c>
      <c r="K20" s="453">
        <f>X20/T20</f>
        <v>1536276.6768389605</v>
      </c>
      <c r="L20" s="453">
        <f>Y20/T20</f>
        <v>4299385.8840703806</v>
      </c>
      <c r="M20" s="453">
        <f>Z20/T20</f>
        <v>292579.32460609463</v>
      </c>
      <c r="N20" s="453">
        <f>AA20/T20</f>
        <v>4581040.1698714923</v>
      </c>
      <c r="O20" s="453">
        <f>AB20/T20</f>
        <v>1050317.1936830322</v>
      </c>
      <c r="P20" s="453">
        <f>AC20/T20</f>
        <v>954120.54086339276</v>
      </c>
      <c r="Q20" s="842">
        <f>AA20/AD20</f>
        <v>6.7774601613679186</v>
      </c>
      <c r="R20" s="842">
        <f>Z20/AD20</f>
        <v>0.43285905450014089</v>
      </c>
      <c r="S20" s="842">
        <f>AC20/AD20</f>
        <v>1.4115820239633163</v>
      </c>
      <c r="T20" s="50">
        <f>'1'!R21</f>
        <v>123945.6041718116</v>
      </c>
      <c r="U20" s="50">
        <f>'1'!U21</f>
        <v>1915678.4862596062</v>
      </c>
      <c r="V20" s="50">
        <f>'1'!V21</f>
        <v>2040716.3029215096</v>
      </c>
      <c r="W20" s="50">
        <f>'1'!L21*1000</f>
        <v>2003052329113.0562</v>
      </c>
      <c r="X20" s="50">
        <f>'1'!M21*1000</f>
        <v>190414740885.86792</v>
      </c>
      <c r="Y20" s="50">
        <f>'21'!F20*1000</f>
        <v>532889980968.86169</v>
      </c>
      <c r="Z20" s="50">
        <f>'17'!Z20*1000</f>
        <v>36263921156.482986</v>
      </c>
      <c r="AA20" s="50">
        <f>'1'!G21*1000</f>
        <v>567799791590.06055</v>
      </c>
      <c r="AB20" s="50">
        <f>'1'!H21*1000</f>
        <v>130182199143.08508</v>
      </c>
      <c r="AC20" s="50">
        <f>'1'!J21*1000</f>
        <v>118259046890.04887</v>
      </c>
      <c r="AD20" s="50">
        <f>'1'!W21*1000</f>
        <v>83777665684.641891</v>
      </c>
    </row>
    <row r="21" spans="1:30" s="658" customFormat="1" ht="18" customHeight="1">
      <c r="A21" s="1238" t="s">
        <v>1026</v>
      </c>
      <c r="B21" s="1238"/>
      <c r="C21" s="1238"/>
      <c r="D21" s="22"/>
      <c r="E21" s="637">
        <f>'29'!R21</f>
        <v>8.7543969219633251</v>
      </c>
      <c r="F21" s="607">
        <f>'29'!S21</f>
        <v>6.7780893239552684</v>
      </c>
      <c r="G21" s="607">
        <f>'29'!T21</f>
        <v>1.9763075980080611</v>
      </c>
      <c r="H21" s="841">
        <f>U21/T21</f>
        <v>15.07315336367572</v>
      </c>
      <c r="I21" s="841">
        <f>V21/T21</f>
        <v>16.171926110344717</v>
      </c>
      <c r="J21" s="453">
        <f>W21/T21</f>
        <v>17442825.460747208</v>
      </c>
      <c r="K21" s="453">
        <f>X21/T21</f>
        <v>1598624.3227882902</v>
      </c>
      <c r="L21" s="453">
        <f>Y21/T21</f>
        <v>4436160.11395422</v>
      </c>
      <c r="M21" s="453">
        <f>Z21/T21</f>
        <v>309251.85660818988</v>
      </c>
      <c r="N21" s="453">
        <f>AA21/T21</f>
        <v>4707459.5224431846</v>
      </c>
      <c r="O21" s="453">
        <f>AB21/T21</f>
        <v>1090245.0205654565</v>
      </c>
      <c r="P21" s="453">
        <f>AC21/T21</f>
        <v>1008359.231066311</v>
      </c>
      <c r="Q21" s="842">
        <f>AA21/AD21</f>
        <v>6.7409758441520484</v>
      </c>
      <c r="R21" s="842">
        <f>Z21/AD21</f>
        <v>0.44284168248631844</v>
      </c>
      <c r="S21" s="842">
        <f>AC21/AD21</f>
        <v>1.4439476720806526</v>
      </c>
      <c r="T21" s="50">
        <f>'1'!R22</f>
        <v>129748.91678256127</v>
      </c>
      <c r="U21" s="50">
        <f>'1'!U22</f>
        <v>1955725.3214343444</v>
      </c>
      <c r="V21" s="50">
        <f>'1'!V22</f>
        <v>2098289.8951048465</v>
      </c>
      <c r="W21" s="50">
        <f>'1'!L22*1000</f>
        <v>2263187709159.2305</v>
      </c>
      <c r="X21" s="50">
        <f>'1'!M22*1000</f>
        <v>207419774224.03622</v>
      </c>
      <c r="Y21" s="50">
        <f>'21'!F21*1000</f>
        <v>575586969459.5636</v>
      </c>
      <c r="Z21" s="50">
        <f>'17'!Z21*1000</f>
        <v>40125093407.9086</v>
      </c>
      <c r="AA21" s="50">
        <f>'1'!G22*1000</f>
        <v>610787773834.75635</v>
      </c>
      <c r="AB21" s="50">
        <f>'1'!H22*1000</f>
        <v>141458110445.94922</v>
      </c>
      <c r="AC21" s="50">
        <f>'1'!J22*1000</f>
        <v>130833517958.55026</v>
      </c>
      <c r="AD21" s="50">
        <f>'1'!W22*1000</f>
        <v>90608212810.112473</v>
      </c>
    </row>
    <row r="22" spans="1:30" ht="17.25" customHeight="1">
      <c r="A22" s="1238" t="s">
        <v>1027</v>
      </c>
      <c r="B22" s="1238"/>
      <c r="C22" s="1238"/>
      <c r="D22" s="716"/>
      <c r="E22" s="637">
        <f>'29'!R22</f>
        <v>8.7311312693919358</v>
      </c>
      <c r="F22" s="607">
        <f>'29'!S22</f>
        <v>6.7894131812802048</v>
      </c>
      <c r="G22" s="607">
        <f>'29'!T22</f>
        <v>1.941718088111746</v>
      </c>
      <c r="H22" s="841">
        <f>U22/T22</f>
        <v>13.674650987151805</v>
      </c>
      <c r="I22" s="841">
        <f>V22/T22</f>
        <v>14.831223627123778</v>
      </c>
      <c r="J22" s="453">
        <f>W22/T22</f>
        <v>17614859.690269344</v>
      </c>
      <c r="K22" s="453">
        <f>X22/T22</f>
        <v>1672871.2169388803</v>
      </c>
      <c r="L22" s="453">
        <f>Y22/T22</f>
        <v>4274313.1613446549</v>
      </c>
      <c r="M22" s="453">
        <f>Z22/T22</f>
        <v>227026.73472871716</v>
      </c>
      <c r="N22" s="453">
        <f>AA22/T22</f>
        <v>4537058.3873939114</v>
      </c>
      <c r="O22" s="453">
        <f>AB22/T22</f>
        <v>1015151.6003556352</v>
      </c>
      <c r="P22" s="453">
        <f>AC22/T22</f>
        <v>935055.20532434934</v>
      </c>
      <c r="Q22" s="842">
        <f>AA22/AD22</f>
        <v>6.4579213581036639</v>
      </c>
      <c r="R22" s="842">
        <f>Z22/AD22</f>
        <v>0.32314347180073605</v>
      </c>
      <c r="S22" s="842">
        <f>AC22/AD22</f>
        <v>1.3309312920124545</v>
      </c>
      <c r="T22" s="50">
        <f>'1'!R23</f>
        <v>130399.44559872786</v>
      </c>
      <c r="U22" s="50">
        <f>'1'!U23</f>
        <v>1783166.907480692</v>
      </c>
      <c r="V22" s="50">
        <f>'1'!V23</f>
        <v>1933983.3385276946</v>
      </c>
      <c r="W22" s="50">
        <f>'1'!L23*1000</f>
        <v>2296967937910.5015</v>
      </c>
      <c r="X22" s="50">
        <f>'1'!M23*1000</f>
        <v>218141479246.8992</v>
      </c>
      <c r="Y22" s="50">
        <f>'21'!F22*1000</f>
        <v>557368066554.68884</v>
      </c>
      <c r="Z22" s="50">
        <f>'17'!Z22*1000</f>
        <v>29604160344.714176</v>
      </c>
      <c r="AA22" s="50">
        <f>'1'!G23*1000</f>
        <v>591629898365.22437</v>
      </c>
      <c r="AB22" s="50">
        <f>'1'!H23*1000</f>
        <v>132375205885.03618</v>
      </c>
      <c r="AC22" s="50">
        <f>'1'!J23*1000</f>
        <v>121930680378.4998</v>
      </c>
      <c r="AD22" s="50">
        <f>'1'!W23*1000</f>
        <v>91613054039.876617</v>
      </c>
    </row>
    <row r="23" spans="1:30" ht="18" customHeight="1">
      <c r="A23" s="1238" t="s">
        <v>65</v>
      </c>
      <c r="B23" s="1238"/>
      <c r="C23" s="1238"/>
      <c r="D23" s="32"/>
      <c r="E23" s="843"/>
      <c r="F23" s="844"/>
      <c r="G23" s="844"/>
      <c r="H23" s="841"/>
      <c r="I23" s="841"/>
      <c r="J23" s="718"/>
      <c r="K23" s="718"/>
      <c r="L23" s="718"/>
      <c r="M23" s="718"/>
      <c r="N23" s="718"/>
      <c r="O23" s="718"/>
      <c r="P23" s="718"/>
      <c r="Q23" s="691"/>
      <c r="R23" s="691"/>
      <c r="S23" s="691"/>
      <c r="T23" s="690"/>
      <c r="U23" s="690"/>
      <c r="V23" s="50"/>
      <c r="W23" s="50"/>
      <c r="X23" s="50"/>
      <c r="Y23" s="50"/>
      <c r="Z23" s="50"/>
      <c r="AA23" s="50"/>
      <c r="AB23" s="50"/>
      <c r="AC23" s="50"/>
      <c r="AD23" s="50"/>
    </row>
    <row r="24" spans="1:30" ht="18" customHeight="1">
      <c r="A24" s="34"/>
      <c r="B24" s="34" t="s">
        <v>66</v>
      </c>
      <c r="C24" s="34"/>
      <c r="D24" s="659"/>
      <c r="E24" s="843">
        <f>'29'!R24</f>
        <v>11.294509598832137</v>
      </c>
      <c r="F24" s="845">
        <f>'29'!S24</f>
        <v>8.808808689895482</v>
      </c>
      <c r="G24" s="845">
        <f>'29'!T24</f>
        <v>2.4857009089366771</v>
      </c>
      <c r="H24" s="846">
        <f>U24/T24</f>
        <v>13.585580023187955</v>
      </c>
      <c r="I24" s="846">
        <f>V24/T24</f>
        <v>14.962515959975363</v>
      </c>
      <c r="J24" s="454">
        <f>W24/T24</f>
        <v>19633130.670423862</v>
      </c>
      <c r="K24" s="454">
        <f>X24/T24</f>
        <v>1759141.848970141</v>
      </c>
      <c r="L24" s="454">
        <f>Y24/T24</f>
        <v>4596221.1303246664</v>
      </c>
      <c r="M24" s="454">
        <f>Z24/T24</f>
        <v>244683.70968516031</v>
      </c>
      <c r="N24" s="454">
        <f>AA24/T24</f>
        <v>4883467.591944511</v>
      </c>
      <c r="O24" s="454">
        <f>AB24/T24</f>
        <v>1095029.1526493605</v>
      </c>
      <c r="P24" s="454">
        <f>AC24/T24</f>
        <v>1013145.9186393295</v>
      </c>
      <c r="Q24" s="831">
        <f>AA24/AD24</f>
        <v>6.3969027626451274</v>
      </c>
      <c r="R24" s="831">
        <f>Z24/AD24</f>
        <v>0.32051362458945243</v>
      </c>
      <c r="S24" s="831">
        <f>AC24/AD24</f>
        <v>1.327129914120295</v>
      </c>
      <c r="T24" s="220">
        <f>'1'!R25</f>
        <v>115745.7605747068</v>
      </c>
      <c r="U24" s="220">
        <f>'1'!U25</f>
        <v>1572473.2926324327</v>
      </c>
      <c r="V24" s="220">
        <f>'1'!V25</f>
        <v>1731847.7898985376</v>
      </c>
      <c r="W24" s="220">
        <f>'1'!L25*1000</f>
        <v>2272451641910.813</v>
      </c>
      <c r="X24" s="220">
        <f>'1'!M25*1000</f>
        <v>203613211267.84497</v>
      </c>
      <c r="Y24" s="220">
        <f>'21'!F24*1000</f>
        <v>531993110498.9671</v>
      </c>
      <c r="Z24" s="220">
        <f>'17'!Z24*1000</f>
        <v>28321102077.749634</v>
      </c>
      <c r="AA24" s="220">
        <f>'1'!G25*1000</f>
        <v>565240670671.54932</v>
      </c>
      <c r="AB24" s="220">
        <f>'1'!H25*1000</f>
        <v>126744982124.87694</v>
      </c>
      <c r="AC24" s="220">
        <f>'1'!J25*1000</f>
        <v>117267344926.06921</v>
      </c>
      <c r="AD24" s="220">
        <f>'1'!W25*1000</f>
        <v>88361616808.103806</v>
      </c>
    </row>
    <row r="25" spans="1:30" ht="18" customHeight="1">
      <c r="A25" s="34"/>
      <c r="B25" s="34" t="s">
        <v>665</v>
      </c>
      <c r="C25" s="34"/>
      <c r="D25" s="659"/>
      <c r="E25" s="843">
        <f>'29'!R25</f>
        <v>3.1264308772755753</v>
      </c>
      <c r="F25" s="845">
        <f>'29'!S25</f>
        <v>2.3741044190165517</v>
      </c>
      <c r="G25" s="845">
        <f>'29'!T25</f>
        <v>0.75232645825902289</v>
      </c>
      <c r="H25" s="846">
        <f>U25/T25</f>
        <v>14.378200057042394</v>
      </c>
      <c r="I25" s="846">
        <f>V25/T25</f>
        <v>13.794178617720299</v>
      </c>
      <c r="J25" s="454">
        <f>W25/T25</f>
        <v>1673046.4698468475</v>
      </c>
      <c r="K25" s="454">
        <f>X25/T25</f>
        <v>991441.26240184228</v>
      </c>
      <c r="L25" s="454">
        <f>Y25/T25</f>
        <v>1731643.3384588913</v>
      </c>
      <c r="M25" s="454">
        <f>Z25/T25</f>
        <v>87558.74477043048</v>
      </c>
      <c r="N25" s="454">
        <f>AA25/T25</f>
        <v>1800859.4869083313</v>
      </c>
      <c r="O25" s="454">
        <f>AB25/T25</f>
        <v>384218.96955816325</v>
      </c>
      <c r="P25" s="454">
        <f>AC25/T25</f>
        <v>318236.3647632791</v>
      </c>
      <c r="Q25" s="831">
        <f>AA25/AD25</f>
        <v>8.1161731912894908</v>
      </c>
      <c r="R25" s="831">
        <f>Z25/AD25</f>
        <v>0.39461265142275948</v>
      </c>
      <c r="S25" s="831">
        <f>AC25/AD25</f>
        <v>1.4342381906871251</v>
      </c>
      <c r="T25" s="220">
        <f>'1'!R26</f>
        <v>14653.685024020953</v>
      </c>
      <c r="U25" s="220">
        <f>'1'!U26</f>
        <v>210693.61484825934</v>
      </c>
      <c r="V25" s="220">
        <f>'1'!V26</f>
        <v>202135.548629158</v>
      </c>
      <c r="W25" s="220">
        <f>'1'!L26*1000</f>
        <v>24516295999.685871</v>
      </c>
      <c r="X25" s="220">
        <f>'1'!M26*1000</f>
        <v>14528267979.054304</v>
      </c>
      <c r="Y25" s="220">
        <f>'21'!F25*1000</f>
        <v>25374956055.720703</v>
      </c>
      <c r="Z25" s="220">
        <f>'17'!Z25*1000</f>
        <v>1283058266.96453</v>
      </c>
      <c r="AA25" s="220">
        <f>'1'!G26*1000</f>
        <v>26389227693.674671</v>
      </c>
      <c r="AB25" s="220">
        <f>'1'!H26*1000</f>
        <v>5630223760.1592197</v>
      </c>
      <c r="AC25" s="220">
        <f>'1'!J26*1000</f>
        <v>4663335452.4305325</v>
      </c>
      <c r="AD25" s="220">
        <f>'1'!W26*1000</f>
        <v>3251437231.7727699</v>
      </c>
    </row>
    <row r="26" spans="1:30" ht="18" customHeight="1">
      <c r="A26" s="1238" t="s">
        <v>666</v>
      </c>
      <c r="B26" s="1238"/>
      <c r="C26" s="1238"/>
      <c r="D26" s="32"/>
      <c r="E26" s="843"/>
      <c r="F26" s="845"/>
      <c r="G26" s="845"/>
      <c r="H26" s="846"/>
      <c r="I26" s="846"/>
      <c r="J26" s="718"/>
      <c r="K26" s="718"/>
      <c r="L26" s="718"/>
      <c r="M26" s="718"/>
      <c r="N26" s="718"/>
      <c r="O26" s="718"/>
      <c r="P26" s="718"/>
      <c r="Q26" s="697"/>
      <c r="R26" s="697"/>
      <c r="S26" s="697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</row>
    <row r="27" spans="1:30" ht="18" customHeight="1">
      <c r="A27" s="34"/>
      <c r="B27" s="34" t="s">
        <v>83</v>
      </c>
      <c r="C27" s="34"/>
      <c r="D27" s="659"/>
      <c r="E27" s="843">
        <f>'29'!R27</f>
        <v>24.963317633724809</v>
      </c>
      <c r="F27" s="845">
        <f>'29'!S27</f>
        <v>19.522704109374612</v>
      </c>
      <c r="G27" s="845">
        <f>'29'!T27</f>
        <v>5.4406135243502272</v>
      </c>
      <c r="H27" s="846">
        <f>U27/T27</f>
        <v>7.861929376789992</v>
      </c>
      <c r="I27" s="846">
        <f>V27/T27</f>
        <v>12.287443313460264</v>
      </c>
      <c r="J27" s="454">
        <f>W27/T27</f>
        <v>34118398.922474392</v>
      </c>
      <c r="K27" s="454">
        <f>X27/T27</f>
        <v>2045001.4600691337</v>
      </c>
      <c r="L27" s="454">
        <f>Y27/T27</f>
        <v>6398633.8576064119</v>
      </c>
      <c r="M27" s="454">
        <f>Z27/T27</f>
        <v>313081.72949425044</v>
      </c>
      <c r="N27" s="454">
        <f>AA27/T27</f>
        <v>6735270.6598705184</v>
      </c>
      <c r="O27" s="454">
        <f>AB27/T27</f>
        <v>1421084.7874170565</v>
      </c>
      <c r="P27" s="454">
        <f>AC27/T27</f>
        <v>1324788.4818052289</v>
      </c>
      <c r="Q27" s="831">
        <f>AA27/AD27</f>
        <v>6.3476443903913307</v>
      </c>
      <c r="R27" s="831">
        <f>Z27/AD27</f>
        <v>0.29506334404628071</v>
      </c>
      <c r="S27" s="831">
        <f>AC27/AD27</f>
        <v>1.2485446539052185</v>
      </c>
      <c r="T27" s="220">
        <f>'1'!R28</f>
        <v>54994.188831361673</v>
      </c>
      <c r="U27" s="220">
        <f>'1'!U28</f>
        <v>432360.42872601841</v>
      </c>
      <c r="V27" s="220">
        <f>'1'!V28</f>
        <v>675737.97783508606</v>
      </c>
      <c r="W27" s="220">
        <f>'1'!L28*1000</f>
        <v>1876313672966.2832</v>
      </c>
      <c r="X27" s="220">
        <f>'1'!M28*1000</f>
        <v>112463196455.45227</v>
      </c>
      <c r="Y27" s="220">
        <f>'21'!F27*1000</f>
        <v>351887678627.95117</v>
      </c>
      <c r="Z27" s="220">
        <f>'17'!Z27*1000</f>
        <v>17217675751.456104</v>
      </c>
      <c r="AA27" s="220">
        <f>'1'!G28*1000</f>
        <v>370400746499.24921</v>
      </c>
      <c r="AB27" s="220">
        <f>'1'!H28*1000</f>
        <v>78151405144.589066</v>
      </c>
      <c r="AC27" s="220">
        <f>'1'!J28*1000</f>
        <v>72855667930.009705</v>
      </c>
      <c r="AD27" s="220">
        <f>'1'!W28*1000</f>
        <v>58352472778.711235</v>
      </c>
    </row>
    <row r="28" spans="1:30" ht="18" customHeight="1">
      <c r="A28" s="34"/>
      <c r="B28" s="34" t="s">
        <v>84</v>
      </c>
      <c r="C28" s="34"/>
      <c r="D28" s="659"/>
      <c r="E28" s="843">
        <f>'29'!R28</f>
        <v>10.071085750499311</v>
      </c>
      <c r="F28" s="845">
        <f>'29'!S28</f>
        <v>7.9334406648367723</v>
      </c>
      <c r="G28" s="845">
        <f>'29'!T28</f>
        <v>2.1376450856625429</v>
      </c>
      <c r="H28" s="846">
        <f>U28/T28</f>
        <v>6.5678519347924542</v>
      </c>
      <c r="I28" s="846">
        <f>V28/T28</f>
        <v>10.880648025579093</v>
      </c>
      <c r="J28" s="454">
        <f>W28/T28</f>
        <v>6726061.761564265</v>
      </c>
      <c r="K28" s="454">
        <f>X28/T28</f>
        <v>1324412.0306036193</v>
      </c>
      <c r="L28" s="454">
        <f>Y28/T28</f>
        <v>3885807.3281600229</v>
      </c>
      <c r="M28" s="454">
        <f>Z28/T28</f>
        <v>170220.38918960429</v>
      </c>
      <c r="N28" s="454">
        <f>AA28/T28</f>
        <v>4040172.4322151253</v>
      </c>
      <c r="O28" s="454">
        <f>AB28/T28</f>
        <v>891931.88400865963</v>
      </c>
      <c r="P28" s="454">
        <f>AC28/T28</f>
        <v>824265.25240073772</v>
      </c>
      <c r="Q28" s="831">
        <f>AA28/AD28</f>
        <v>6.4865700210306549</v>
      </c>
      <c r="R28" s="831">
        <f>Z28/AD28</f>
        <v>0.27329191810758485</v>
      </c>
      <c r="S28" s="831">
        <f>AC28/AD28</f>
        <v>1.3233727929449919</v>
      </c>
      <c r="T28" s="220">
        <f>'1'!R29</f>
        <v>10796.203952972741</v>
      </c>
      <c r="U28" s="220">
        <f>'1'!U29</f>
        <v>70907.86902094596</v>
      </c>
      <c r="V28" s="220">
        <f>'1'!V29</f>
        <v>117469.69522466206</v>
      </c>
      <c r="W28" s="220">
        <f>'1'!L29*1000</f>
        <v>72615934578.138916</v>
      </c>
      <c r="X28" s="220">
        <f>'1'!M29*1000</f>
        <v>14298622400.167448</v>
      </c>
      <c r="Y28" s="220">
        <f>'21'!F28*1000</f>
        <v>41951968436.771683</v>
      </c>
      <c r="Z28" s="220">
        <f>'17'!Z28*1000</f>
        <v>1837734038.6453643</v>
      </c>
      <c r="AA28" s="220">
        <f>'1'!G29*1000</f>
        <v>43618525583.372429</v>
      </c>
      <c r="AB28" s="220">
        <f>'1'!H29*1000</f>
        <v>9629478531.9167156</v>
      </c>
      <c r="AC28" s="220">
        <f>'1'!J29*1000</f>
        <v>8898935776.2669182</v>
      </c>
      <c r="AD28" s="220">
        <f>'1'!W29*1000</f>
        <v>6724436095.1863823</v>
      </c>
    </row>
    <row r="29" spans="1:30" ht="18" customHeight="1">
      <c r="A29" s="34"/>
      <c r="B29" s="34" t="s">
        <v>85</v>
      </c>
      <c r="C29" s="34"/>
      <c r="D29" s="659"/>
      <c r="E29" s="843">
        <f>'29'!R29</f>
        <v>5.6937501768822738</v>
      </c>
      <c r="F29" s="845">
        <f>'29'!S29</f>
        <v>4.3229894843461469</v>
      </c>
      <c r="G29" s="845">
        <f>'29'!T29</f>
        <v>1.3707606925361275</v>
      </c>
      <c r="H29" s="846">
        <f>U29/T29</f>
        <v>9.7651377548289702</v>
      </c>
      <c r="I29" s="846">
        <f>V29/T29</f>
        <v>14.615958547484684</v>
      </c>
      <c r="J29" s="454">
        <f>W29/T29</f>
        <v>4797125.0623310367</v>
      </c>
      <c r="K29" s="454">
        <f>X29/T29</f>
        <v>1537256.4753807581</v>
      </c>
      <c r="L29" s="454">
        <f>Y29/T29</f>
        <v>2774711.0989367957</v>
      </c>
      <c r="M29" s="454">
        <f>Z29/T29</f>
        <v>141885.94426961464</v>
      </c>
      <c r="N29" s="454">
        <f>AA29/T29</f>
        <v>2909614.8980921288</v>
      </c>
      <c r="O29" s="454">
        <f>AB29/T29</f>
        <v>688190.4420401071</v>
      </c>
      <c r="P29" s="454">
        <f>AC29/T29</f>
        <v>618134.05574938958</v>
      </c>
      <c r="Q29" s="831">
        <f>AA29/AD29</f>
        <v>6.4848779868548885</v>
      </c>
      <c r="R29" s="831">
        <f>Z29/AD29</f>
        <v>0.31623189626966552</v>
      </c>
      <c r="S29" s="831">
        <f>AC29/AD29</f>
        <v>1.3776819515472609</v>
      </c>
      <c r="T29" s="220">
        <f>'1'!R30</f>
        <v>32220.932210264909</v>
      </c>
      <c r="U29" s="220">
        <f>'1'!U30</f>
        <v>314641.8416222427</v>
      </c>
      <c r="V29" s="220">
        <f>'1'!V30</f>
        <v>470939.80954654596</v>
      </c>
      <c r="W29" s="220">
        <f>'1'!L30*1000</f>
        <v>154567841437.53116</v>
      </c>
      <c r="X29" s="220">
        <f>'1'!M30*1000</f>
        <v>49531836683.034172</v>
      </c>
      <c r="Y29" s="220">
        <f>'21'!F29*1000</f>
        <v>89403778221.91214</v>
      </c>
      <c r="Z29" s="220">
        <f>'17'!Z29*1000</f>
        <v>4571697391.9006786</v>
      </c>
      <c r="AA29" s="220">
        <f>'1'!G30*1000</f>
        <v>93750504389.40332</v>
      </c>
      <c r="AB29" s="220">
        <f>'1'!H30*1000</f>
        <v>22174137580.726532</v>
      </c>
      <c r="AC29" s="220">
        <f>'1'!J30*1000</f>
        <v>19916855507.157192</v>
      </c>
      <c r="AD29" s="220">
        <f>'1'!W30*1000</f>
        <v>14456787711.262943</v>
      </c>
    </row>
    <row r="30" spans="1:30" ht="18" customHeight="1">
      <c r="A30" s="34"/>
      <c r="B30" s="102" t="s">
        <v>667</v>
      </c>
      <c r="C30" s="34"/>
      <c r="D30" s="659"/>
      <c r="E30" s="843">
        <f>'29'!R30</f>
        <v>3.6780321923057873</v>
      </c>
      <c r="F30" s="845">
        <f>'29'!S30</f>
        <v>2.8539803924298726</v>
      </c>
      <c r="G30" s="845">
        <f>'29'!T30</f>
        <v>0.82405179987592414</v>
      </c>
      <c r="H30" s="846">
        <f>U30/T30</f>
        <v>11.52789422762724</v>
      </c>
      <c r="I30" s="846">
        <f>V30/T30</f>
        <v>12.856980789933901</v>
      </c>
      <c r="J30" s="454">
        <f>W30/T30</f>
        <v>1640093.9201480553</v>
      </c>
      <c r="K30" s="454">
        <f>X30/T30</f>
        <v>953512.18006233848</v>
      </c>
      <c r="L30" s="454">
        <f>Y30/T30</f>
        <v>1576066.6258947037</v>
      </c>
      <c r="M30" s="454">
        <f>Z30/T30</f>
        <v>91505.927927865545</v>
      </c>
      <c r="N30" s="454">
        <f>AA30/T30</f>
        <v>1619131.5026251781</v>
      </c>
      <c r="O30" s="454">
        <f>AB30/T30</f>
        <v>437131.47338879562</v>
      </c>
      <c r="P30" s="454">
        <f>AC30/T30</f>
        <v>382672.81820616435</v>
      </c>
      <c r="Q30" s="831">
        <f>AA30/AD30</f>
        <v>5.7461839670882489</v>
      </c>
      <c r="R30" s="831">
        <f>Z30/AD30</f>
        <v>0.3247481103913501</v>
      </c>
      <c r="S30" s="831">
        <f>AC30/AD30</f>
        <v>1.358078951000298</v>
      </c>
      <c r="T30" s="220">
        <f>'1'!R31</f>
        <v>20858.120604128271</v>
      </c>
      <c r="U30" s="220">
        <f>'1'!U31</f>
        <v>240450.20811148308</v>
      </c>
      <c r="V30" s="220">
        <f>'1'!V31</f>
        <v>268172.45592140168</v>
      </c>
      <c r="W30" s="220">
        <f>'1'!L31*1000</f>
        <v>34209276788.545662</v>
      </c>
      <c r="X30" s="220">
        <f>'1'!M31*1000</f>
        <v>19888472049.245529</v>
      </c>
      <c r="Y30" s="220">
        <f>'21'!F30*1000</f>
        <v>32873787763.053242</v>
      </c>
      <c r="Z30" s="220">
        <f>'17'!Z30*1000</f>
        <v>1908641680.7120891</v>
      </c>
      <c r="AA30" s="220">
        <f>'1'!G31*1000</f>
        <v>33772040155.699394</v>
      </c>
      <c r="AB30" s="220">
        <f>'1'!H31*1000</f>
        <v>9117740991.8037872</v>
      </c>
      <c r="AC30" s="220">
        <f>'1'!J31*1000</f>
        <v>7981835794.0658293</v>
      </c>
      <c r="AD30" s="220">
        <f>'1'!W31*1000</f>
        <v>5877298803.7159252</v>
      </c>
    </row>
    <row r="31" spans="1:30" ht="18" customHeight="1">
      <c r="A31" s="34"/>
      <c r="B31" s="102" t="s">
        <v>668</v>
      </c>
      <c r="C31" s="34"/>
      <c r="D31" s="659"/>
      <c r="E31" s="843">
        <f>'29'!R31</f>
        <v>34.939393939393938</v>
      </c>
      <c r="F31" s="845">
        <f>'29'!S31</f>
        <v>27.993939393939392</v>
      </c>
      <c r="G31" s="845">
        <f>'29'!T31</f>
        <v>6.9454545454545453</v>
      </c>
      <c r="H31" s="846">
        <f>U31/T31</f>
        <v>62.862667823070247</v>
      </c>
      <c r="I31" s="846">
        <f>V31/T31</f>
        <v>34.836374674761501</v>
      </c>
      <c r="J31" s="454">
        <f>W31/T31</f>
        <v>13812767.748482224</v>
      </c>
      <c r="K31" s="454">
        <f>X31/T31</f>
        <v>1904540.4734605376</v>
      </c>
      <c r="L31" s="454">
        <f>Y31/T31</f>
        <v>3577697.6153512574</v>
      </c>
      <c r="M31" s="454">
        <f>Z31/T31</f>
        <v>352854.42168256699</v>
      </c>
      <c r="N31" s="454">
        <f>AA31/T31</f>
        <v>4344152.7959670424</v>
      </c>
      <c r="O31" s="454">
        <f>AB31/T31</f>
        <v>1153724.5130962708</v>
      </c>
      <c r="P31" s="454">
        <f>AC31/T31</f>
        <v>1064820.9341717248</v>
      </c>
      <c r="Q31" s="831">
        <f>AA31/AD31</f>
        <v>8.0760412882299839</v>
      </c>
      <c r="R31" s="831">
        <f>Z31/AD31</f>
        <v>0.65597758920645111</v>
      </c>
      <c r="S31" s="831">
        <f>AC31/AD31</f>
        <v>1.9795661508329034</v>
      </c>
      <c r="T31" s="220">
        <f>'1'!R32</f>
        <v>11530</v>
      </c>
      <c r="U31" s="220">
        <f>'1'!U32</f>
        <v>724806.55999999994</v>
      </c>
      <c r="V31" s="220">
        <f>'1'!V32</f>
        <v>401663.40000000014</v>
      </c>
      <c r="W31" s="220">
        <f>'1'!L32*1000</f>
        <v>159261212140.00003</v>
      </c>
      <c r="X31" s="220">
        <f>'1'!M32*1000</f>
        <v>21959351659</v>
      </c>
      <c r="Y31" s="220">
        <f>'21'!F31*1000</f>
        <v>41250853505</v>
      </c>
      <c r="Z31" s="220">
        <f>'17'!Z31*1000</f>
        <v>4068411481.9999976</v>
      </c>
      <c r="AA31" s="220">
        <f>'1'!G32*1000</f>
        <v>50088081737.5</v>
      </c>
      <c r="AB31" s="220">
        <f>'1'!H32*1000</f>
        <v>13302443636.000002</v>
      </c>
      <c r="AC31" s="220">
        <f>'1'!J32*1000</f>
        <v>12277385370.999989</v>
      </c>
      <c r="AD31" s="220">
        <f>'1'!W32*1000</f>
        <v>6202058651.0000048</v>
      </c>
    </row>
    <row r="32" spans="1:30" ht="18" customHeight="1">
      <c r="A32" s="1238" t="s">
        <v>669</v>
      </c>
      <c r="B32" s="1238"/>
      <c r="C32" s="1238"/>
      <c r="D32" s="32"/>
      <c r="E32" s="843"/>
      <c r="F32" s="845"/>
      <c r="G32" s="845"/>
      <c r="H32" s="846"/>
      <c r="I32" s="846"/>
      <c r="J32" s="718"/>
      <c r="K32" s="718"/>
      <c r="L32" s="718"/>
      <c r="M32" s="718"/>
      <c r="N32" s="718"/>
      <c r="O32" s="718"/>
      <c r="P32" s="718"/>
      <c r="Q32" s="697"/>
      <c r="R32" s="697"/>
      <c r="S32" s="697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</row>
    <row r="33" spans="1:30" ht="18" customHeight="1">
      <c r="A33" s="1059" t="s">
        <v>67</v>
      </c>
      <c r="B33" s="1059"/>
      <c r="C33" s="35"/>
      <c r="D33" s="32"/>
      <c r="E33" s="843">
        <f>'29'!R33</f>
        <v>8.7738280992604096</v>
      </c>
      <c r="F33" s="845">
        <f>'29'!S33</f>
        <v>6.8045375213302481</v>
      </c>
      <c r="G33" s="845">
        <f>'29'!T33</f>
        <v>1.9692905779301768</v>
      </c>
      <c r="H33" s="846">
        <f t="shared" ref="H33:H43" si="12">U33/T33</f>
        <v>13.748369476266484</v>
      </c>
      <c r="I33" s="846">
        <f t="shared" ref="I33:I43" si="13">V33/T33</f>
        <v>14.972953385134282</v>
      </c>
      <c r="J33" s="454">
        <f t="shared" ref="J33:J43" si="14">W33/T33</f>
        <v>17859687.064481638</v>
      </c>
      <c r="K33" s="454">
        <f t="shared" ref="K33:K43" si="15">X33/T33</f>
        <v>1692507.1359928371</v>
      </c>
      <c r="L33" s="454">
        <f t="shared" ref="L33:L43" si="16">Y33/T33</f>
        <v>4308418.7380807623</v>
      </c>
      <c r="M33" s="454">
        <f t="shared" ref="M33:M43" si="17">Z33/T33</f>
        <v>227627.33181986699</v>
      </c>
      <c r="N33" s="454">
        <f t="shared" ref="N33:N43" si="18">AA33/T33</f>
        <v>4573663.1205345411</v>
      </c>
      <c r="O33" s="454">
        <f t="shared" ref="O33:O43" si="19">AB33/T33</f>
        <v>1023244.4005312729</v>
      </c>
      <c r="P33" s="454">
        <f t="shared" ref="P33:P43" si="20">AC33/T33</f>
        <v>942580.46022383217</v>
      </c>
      <c r="Q33" s="831">
        <f t="shared" ref="Q33:Q43" si="21">AA33/AD33</f>
        <v>6.4469920745037719</v>
      </c>
      <c r="R33" s="831">
        <f t="shared" ref="R33:R43" si="22">Z33/AD33</f>
        <v>0.32086132395592992</v>
      </c>
      <c r="S33" s="831">
        <f t="shared" ref="S33:S43" si="23">AC33/AD33</f>
        <v>1.3286524600733916</v>
      </c>
      <c r="T33" s="220">
        <f>'1'!R34</f>
        <v>128194.40250048101</v>
      </c>
      <c r="U33" s="220">
        <f>'1'!U34</f>
        <v>1762464.0103658331</v>
      </c>
      <c r="V33" s="220">
        <f>'1'!V34</f>
        <v>1919448.8128748438</v>
      </c>
      <c r="W33" s="220">
        <f>'1'!L34*1000</f>
        <v>2289511912076.7935</v>
      </c>
      <c r="X33" s="220">
        <f>'1'!M34*1000</f>
        <v>216969941026.4021</v>
      </c>
      <c r="Y33" s="220">
        <f>'21'!F33*1000</f>
        <v>552315165850.13977</v>
      </c>
      <c r="Z33" s="220">
        <f>'17'!Z33*1000</f>
        <v>29180549795.426579</v>
      </c>
      <c r="AA33" s="220">
        <f>'1'!G34*1000</f>
        <v>586318010975.41101</v>
      </c>
      <c r="AB33" s="220">
        <f>'1'!H34*1000</f>
        <v>131174204538.0694</v>
      </c>
      <c r="AC33" s="220">
        <f>'1'!J34*1000</f>
        <v>120833538907.02257</v>
      </c>
      <c r="AD33" s="220">
        <f>'1'!W34*1000</f>
        <v>90944428688.55864</v>
      </c>
    </row>
    <row r="34" spans="1:30" ht="18" customHeight="1">
      <c r="A34" s="7"/>
      <c r="B34" s="102" t="s">
        <v>670</v>
      </c>
      <c r="C34" s="36"/>
      <c r="D34" s="32"/>
      <c r="E34" s="843">
        <f>'29'!R34</f>
        <v>13.445535506283044</v>
      </c>
      <c r="F34" s="845">
        <f>'29'!S34</f>
        <v>10.5998355295728</v>
      </c>
      <c r="G34" s="845">
        <f>'29'!T34</f>
        <v>2.8456999767102538</v>
      </c>
      <c r="H34" s="846">
        <f t="shared" si="12"/>
        <v>10.113850086632223</v>
      </c>
      <c r="I34" s="846">
        <f t="shared" si="13"/>
        <v>14.353639917914119</v>
      </c>
      <c r="J34" s="454">
        <f t="shared" si="14"/>
        <v>24043699.31816918</v>
      </c>
      <c r="K34" s="454">
        <f t="shared" si="15"/>
        <v>1908781.0073328838</v>
      </c>
      <c r="L34" s="454">
        <f t="shared" si="16"/>
        <v>4610761.0355384722</v>
      </c>
      <c r="M34" s="454">
        <f t="shared" si="17"/>
        <v>266603.1497941913</v>
      </c>
      <c r="N34" s="454">
        <f t="shared" si="18"/>
        <v>5013951.5083997399</v>
      </c>
      <c r="O34" s="454">
        <f t="shared" si="19"/>
        <v>1162073.6391817871</v>
      </c>
      <c r="P34" s="454">
        <f t="shared" si="20"/>
        <v>1080509.8908419085</v>
      </c>
      <c r="Q34" s="831">
        <f t="shared" si="21"/>
        <v>6.1054366760986971</v>
      </c>
      <c r="R34" s="831">
        <f t="shared" si="22"/>
        <v>0.32463988652263587</v>
      </c>
      <c r="S34" s="831">
        <f t="shared" si="23"/>
        <v>1.3157256717345263</v>
      </c>
      <c r="T34" s="220">
        <f>'1'!R35</f>
        <v>64457.89721538865</v>
      </c>
      <c r="U34" s="220">
        <f>'1'!U35</f>
        <v>651917.50933598937</v>
      </c>
      <c r="V34" s="220">
        <f>'1'!V35</f>
        <v>925205.44649560784</v>
      </c>
      <c r="W34" s="220">
        <f>'1'!L35*1000</f>
        <v>1549806299328.2593</v>
      </c>
      <c r="X34" s="220">
        <f>'1'!M35*1000</f>
        <v>123036009977.34903</v>
      </c>
      <c r="Y34" s="220">
        <f>'21'!F34*1000</f>
        <v>297199960913.45776</v>
      </c>
      <c r="Z34" s="220">
        <f>'17'!Z34*1000</f>
        <v>17184678426.732845</v>
      </c>
      <c r="AA34" s="220">
        <f>'1'!G35*1000</f>
        <v>323188770971.37329</v>
      </c>
      <c r="AB34" s="220">
        <f>'1'!H35*1000</f>
        <v>74904823191.09227</v>
      </c>
      <c r="AC34" s="220">
        <f>'1'!J35*1000</f>
        <v>69647395484.098557</v>
      </c>
      <c r="AD34" s="220">
        <f>'1'!W35*1000</f>
        <v>52934587338.622131</v>
      </c>
    </row>
    <row r="35" spans="1:30" ht="18" customHeight="1">
      <c r="A35" s="42"/>
      <c r="B35" s="42" t="s">
        <v>898</v>
      </c>
      <c r="C35" s="660"/>
      <c r="D35" s="659"/>
      <c r="E35" s="843">
        <f>'29'!R35</f>
        <v>10.55551807430945</v>
      </c>
      <c r="F35" s="845">
        <f>'29'!S35</f>
        <v>8.5079313890188093</v>
      </c>
      <c r="G35" s="845">
        <f>'29'!T35</f>
        <v>2.0475866852906401</v>
      </c>
      <c r="H35" s="846">
        <f t="shared" si="12"/>
        <v>5.1972120307943985</v>
      </c>
      <c r="I35" s="846">
        <f t="shared" si="13"/>
        <v>11.798257566507235</v>
      </c>
      <c r="J35" s="454">
        <f t="shared" si="14"/>
        <v>14296444.516492166</v>
      </c>
      <c r="K35" s="454">
        <f t="shared" si="15"/>
        <v>2239832.0397908837</v>
      </c>
      <c r="L35" s="454">
        <f t="shared" si="16"/>
        <v>4204541.125845816</v>
      </c>
      <c r="M35" s="454">
        <f t="shared" si="17"/>
        <v>266852.6897858202</v>
      </c>
      <c r="N35" s="454">
        <f t="shared" si="18"/>
        <v>4385129.8030961659</v>
      </c>
      <c r="O35" s="454">
        <f t="shared" si="19"/>
        <v>1089643.9857377552</v>
      </c>
      <c r="P35" s="454">
        <f t="shared" si="20"/>
        <v>1020151.3771504393</v>
      </c>
      <c r="Q35" s="831">
        <f t="shared" si="21"/>
        <v>5.9781602229947977</v>
      </c>
      <c r="R35" s="831">
        <f t="shared" si="22"/>
        <v>0.36379496323013999</v>
      </c>
      <c r="S35" s="831">
        <f t="shared" si="23"/>
        <v>1.3907520776256432</v>
      </c>
      <c r="T35" s="220">
        <f>'1'!R36</f>
        <v>15284.390171814139</v>
      </c>
      <c r="U35" s="220">
        <f>'1'!U36</f>
        <v>79436.216484308112</v>
      </c>
      <c r="V35" s="220">
        <f>'1'!V36</f>
        <v>180329.17199405498</v>
      </c>
      <c r="W35" s="220">
        <f>'1'!L36*1000</f>
        <v>218512436059.759</v>
      </c>
      <c r="X35" s="220">
        <f>'1'!M36*1000</f>
        <v>34234466815.494194</v>
      </c>
      <c r="Y35" s="220">
        <f>'21'!F35*1000</f>
        <v>64263847060.866142</v>
      </c>
      <c r="Z35" s="220">
        <f>'17'!Z35*1000</f>
        <v>4078680629.0845575</v>
      </c>
      <c r="AA35" s="220">
        <f>'1'!G36*1000</f>
        <v>67024034864.572304</v>
      </c>
      <c r="AB35" s="220">
        <f>'1'!H36*1000</f>
        <v>16654543826.38653</v>
      </c>
      <c r="AC35" s="220">
        <f>'1'!J36*1000</f>
        <v>15592391682.680834</v>
      </c>
      <c r="AD35" s="220">
        <f>'1'!W36*1000</f>
        <v>11211481854.696123</v>
      </c>
    </row>
    <row r="36" spans="1:30" ht="18" customHeight="1">
      <c r="A36" s="42"/>
      <c r="B36" s="42" t="s">
        <v>899</v>
      </c>
      <c r="C36" s="660"/>
      <c r="D36" s="659"/>
      <c r="E36" s="843">
        <f>'29'!R36</f>
        <v>30.969168163379347</v>
      </c>
      <c r="F36" s="845">
        <f>'29'!S36</f>
        <v>24.551839204023857</v>
      </c>
      <c r="G36" s="845">
        <f>'29'!T36</f>
        <v>6.4173289593555136</v>
      </c>
      <c r="H36" s="846">
        <f t="shared" si="12"/>
        <v>7.1974694168715727</v>
      </c>
      <c r="I36" s="846">
        <f t="shared" si="13"/>
        <v>15.785690712817265</v>
      </c>
      <c r="J36" s="454">
        <f t="shared" si="14"/>
        <v>35364215.390077218</v>
      </c>
      <c r="K36" s="454">
        <f t="shared" si="15"/>
        <v>2043344.5487471609</v>
      </c>
      <c r="L36" s="454">
        <f t="shared" si="16"/>
        <v>4861249.8878746219</v>
      </c>
      <c r="M36" s="454">
        <f t="shared" si="17"/>
        <v>359569.42750249221</v>
      </c>
      <c r="N36" s="454">
        <f t="shared" si="18"/>
        <v>5250020.3792755948</v>
      </c>
      <c r="O36" s="454">
        <f t="shared" si="19"/>
        <v>1286270.8517313479</v>
      </c>
      <c r="P36" s="454">
        <f t="shared" si="20"/>
        <v>1200913.4206963924</v>
      </c>
      <c r="Q36" s="831">
        <f t="shared" si="21"/>
        <v>5.4804536299793343</v>
      </c>
      <c r="R36" s="831">
        <f t="shared" si="22"/>
        <v>0.37535160472225271</v>
      </c>
      <c r="S36" s="831">
        <f t="shared" si="23"/>
        <v>1.2536237652956643</v>
      </c>
      <c r="T36" s="220">
        <f>'1'!R37</f>
        <v>31309.829039440807</v>
      </c>
      <c r="U36" s="220">
        <f>'1'!U37</f>
        <v>225351.53695885267</v>
      </c>
      <c r="V36" s="220">
        <f>'1'!V37</f>
        <v>494247.27748779708</v>
      </c>
      <c r="W36" s="220">
        <f>'1'!L37*1000</f>
        <v>1107247537977.2793</v>
      </c>
      <c r="X36" s="220">
        <f>'1'!M37*1000</f>
        <v>63976768489.94693</v>
      </c>
      <c r="Y36" s="220">
        <f>'21'!F36*1000</f>
        <v>152204902907.35519</v>
      </c>
      <c r="Z36" s="220">
        <f>'17'!Z36*1000</f>
        <v>11258057302.912636</v>
      </c>
      <c r="AA36" s="220">
        <f>'1'!G37*1000</f>
        <v>164377240528.69907</v>
      </c>
      <c r="AB36" s="220">
        <f>'1'!H37*1000</f>
        <v>40272920466.124413</v>
      </c>
      <c r="AC36" s="220">
        <f>'1'!J37*1000</f>
        <v>37600393893.174103</v>
      </c>
      <c r="AD36" s="220">
        <f>'1'!W37*1000</f>
        <v>29993363985.331066</v>
      </c>
    </row>
    <row r="37" spans="1:30" ht="18" customHeight="1">
      <c r="A37" s="42"/>
      <c r="B37" s="42" t="s">
        <v>900</v>
      </c>
      <c r="C37" s="660"/>
      <c r="D37" s="659"/>
      <c r="E37" s="843">
        <f>'29'!R37</f>
        <v>7.2426183394783621</v>
      </c>
      <c r="F37" s="845">
        <f>'29'!S37</f>
        <v>5.6041728189698841</v>
      </c>
      <c r="G37" s="845">
        <f>'29'!T37</f>
        <v>1.6384455205084776</v>
      </c>
      <c r="H37" s="846">
        <f t="shared" ref="H37" si="24">U37/T37</f>
        <v>30.051880490478595</v>
      </c>
      <c r="I37" s="846">
        <f t="shared" ref="I37" si="25">V37/T37</f>
        <v>18.572298883813374</v>
      </c>
      <c r="J37" s="454">
        <f t="shared" ref="J37" si="26">W37/T37</f>
        <v>17173690.019375239</v>
      </c>
      <c r="K37" s="454">
        <f t="shared" ref="K37" si="27">X37/T37</f>
        <v>1998884.9012086003</v>
      </c>
      <c r="L37" s="454">
        <f t="shared" ref="L37" si="28">Y37/T37</f>
        <v>5390600.2844818188</v>
      </c>
      <c r="M37" s="454">
        <f t="shared" ref="M37" si="29">Z37/T37</f>
        <v>62590.538689051566</v>
      </c>
      <c r="N37" s="454">
        <f t="shared" ref="N37" si="30">AA37/T37</f>
        <v>5813453.3910917817</v>
      </c>
      <c r="O37" s="454">
        <f t="shared" ref="O37" si="31">AB37/T37</f>
        <v>923435.80870085757</v>
      </c>
      <c r="P37" s="454">
        <f t="shared" ref="P37" si="32">AC37/T37</f>
        <v>828738.73498481</v>
      </c>
      <c r="Q37" s="831">
        <f t="shared" ref="Q37" si="33">AA37/AD37</f>
        <v>7.9921419872967059</v>
      </c>
      <c r="R37" s="831">
        <f t="shared" ref="R37" si="34">Z37/AD37</f>
        <v>8.6047386744480814E-2</v>
      </c>
      <c r="S37" s="831">
        <f t="shared" ref="S37" si="35">AC37/AD37</f>
        <v>1.1393223949332063</v>
      </c>
      <c r="T37" s="220">
        <f>'1'!R38</f>
        <v>8394.1946553606795</v>
      </c>
      <c r="U37" s="220">
        <f>'1'!U38</f>
        <v>252261.33459671331</v>
      </c>
      <c r="V37" s="220">
        <f>'1'!V38</f>
        <v>155899.49202826733</v>
      </c>
      <c r="W37" s="220">
        <f>'1'!L38*1000</f>
        <v>144159296973.46066</v>
      </c>
      <c r="X37" s="220">
        <f>'1'!M38*1000</f>
        <v>16779028954.406391</v>
      </c>
      <c r="Y37" s="220">
        <f>'21'!F37*1000</f>
        <v>45249748097.183044</v>
      </c>
      <c r="Z37" s="220">
        <f>'17'!Z37*1000</f>
        <v>525397165.33978248</v>
      </c>
      <c r="AA37" s="220">
        <f>'1'!G38*1000</f>
        <v>48799259384.691048</v>
      </c>
      <c r="AB37" s="220">
        <f>'1'!H38*1000</f>
        <v>7751499929.9654055</v>
      </c>
      <c r="AC37" s="220">
        <f>'1'!J38*1000</f>
        <v>6956594259.8998623</v>
      </c>
      <c r="AD37" s="220">
        <f>'1'!W38*1000</f>
        <v>6105904957.9269428</v>
      </c>
    </row>
    <row r="38" spans="1:30" ht="18" customHeight="1">
      <c r="A38" s="42"/>
      <c r="B38" s="42" t="s">
        <v>31</v>
      </c>
      <c r="C38" s="660"/>
      <c r="D38" s="659"/>
      <c r="E38" s="843">
        <f>'29'!R38</f>
        <v>8.0522817658991954</v>
      </c>
      <c r="F38" s="845">
        <f>'29'!S38</f>
        <v>6.1045757897444206</v>
      </c>
      <c r="G38" s="845">
        <f>'29'!T38</f>
        <v>1.9477059761547761</v>
      </c>
      <c r="H38" s="846">
        <f t="shared" si="12"/>
        <v>10.018331286089355</v>
      </c>
      <c r="I38" s="846">
        <f t="shared" si="13"/>
        <v>10.003661392758197</v>
      </c>
      <c r="J38" s="454">
        <f t="shared" si="14"/>
        <v>8436260.4986378253</v>
      </c>
      <c r="K38" s="454">
        <f t="shared" si="15"/>
        <v>849649.91448490613</v>
      </c>
      <c r="L38" s="454">
        <f t="shared" si="16"/>
        <v>3746927.0013184664</v>
      </c>
      <c r="M38" s="454">
        <f t="shared" si="17"/>
        <v>139663.72617015691</v>
      </c>
      <c r="N38" s="454">
        <f t="shared" si="18"/>
        <v>4539660.1493555363</v>
      </c>
      <c r="O38" s="454">
        <f t="shared" si="19"/>
        <v>1079875.0673066867</v>
      </c>
      <c r="P38" s="454">
        <f t="shared" si="20"/>
        <v>1003013.0788048139</v>
      </c>
      <c r="Q38" s="831">
        <f t="shared" si="21"/>
        <v>7.6439341510990628</v>
      </c>
      <c r="R38" s="831">
        <f t="shared" si="22"/>
        <v>0.2351674554962814</v>
      </c>
      <c r="S38" s="831">
        <f t="shared" si="23"/>
        <v>1.6888854396211923</v>
      </c>
      <c r="T38" s="220">
        <f>'1'!R39</f>
        <v>9469.4833487730375</v>
      </c>
      <c r="U38" s="220">
        <f>'1'!U39</f>
        <v>94868.421296115121</v>
      </c>
      <c r="V38" s="220">
        <f>'1'!V39</f>
        <v>94729.504985487438</v>
      </c>
      <c r="W38" s="220">
        <f>'1'!L39*1000</f>
        <v>79887028317.762604</v>
      </c>
      <c r="X38" s="220">
        <f>'1'!M39*1000</f>
        <v>8045745717.5012541</v>
      </c>
      <c r="Y38" s="220">
        <f>'21'!F38*1000</f>
        <v>35481462848.053307</v>
      </c>
      <c r="Z38" s="220">
        <f>'17'!Z38*1000</f>
        <v>1322543329.3958979</v>
      </c>
      <c r="AA38" s="220">
        <f>'1'!G39*1000</f>
        <v>42988236193.410774</v>
      </c>
      <c r="AB38" s="220">
        <f>'1'!H39*1000</f>
        <v>10225858968.615831</v>
      </c>
      <c r="AC38" s="220">
        <f>'1'!J39*1000</f>
        <v>9498015648.3437634</v>
      </c>
      <c r="AD38" s="220">
        <f>'1'!W39*1000</f>
        <v>5623836540.6679783</v>
      </c>
    </row>
    <row r="39" spans="1:30" ht="18" customHeight="1">
      <c r="A39" s="42"/>
      <c r="B39" s="102" t="s">
        <v>671</v>
      </c>
      <c r="C39" s="660"/>
      <c r="D39" s="659"/>
      <c r="E39" s="843">
        <f>'29'!R39</f>
        <v>6.4405990548653413</v>
      </c>
      <c r="F39" s="845">
        <f>'29'!S39</f>
        <v>4.8669071244172466</v>
      </c>
      <c r="G39" s="845">
        <f>'29'!T39</f>
        <v>1.5736919304480939</v>
      </c>
      <c r="H39" s="846">
        <f t="shared" si="12"/>
        <v>10.428337984336114</v>
      </c>
      <c r="I39" s="846">
        <f t="shared" si="13"/>
        <v>12.132629119222861</v>
      </c>
      <c r="J39" s="454">
        <f t="shared" si="14"/>
        <v>11603101.496177774</v>
      </c>
      <c r="K39" s="454">
        <f t="shared" si="15"/>
        <v>1350765.562129243</v>
      </c>
      <c r="L39" s="454">
        <f t="shared" si="16"/>
        <v>4138543.5500078294</v>
      </c>
      <c r="M39" s="454">
        <f t="shared" si="17"/>
        <v>165058.07732294028</v>
      </c>
      <c r="N39" s="454">
        <f t="shared" si="18"/>
        <v>4366230.7628478352</v>
      </c>
      <c r="O39" s="454">
        <f t="shared" si="19"/>
        <v>898926.96860763209</v>
      </c>
      <c r="P39" s="454">
        <f t="shared" si="20"/>
        <v>827090.99180062488</v>
      </c>
      <c r="Q39" s="831">
        <f t="shared" si="21"/>
        <v>6.8510945047810958</v>
      </c>
      <c r="R39" s="831">
        <f t="shared" si="22"/>
        <v>0.25899420986612182</v>
      </c>
      <c r="S39" s="831">
        <f t="shared" si="23"/>
        <v>1.2977963961719918</v>
      </c>
      <c r="T39" s="220">
        <f>'1'!R40</f>
        <v>29163.032533779988</v>
      </c>
      <c r="U39" s="220">
        <f>'1'!U40</f>
        <v>304121.95991044771</v>
      </c>
      <c r="V39" s="220">
        <f>'1'!V40</f>
        <v>353824.25772418274</v>
      </c>
      <c r="W39" s="220">
        <f>'1'!L40*1000</f>
        <v>338381626425.78369</v>
      </c>
      <c r="X39" s="220">
        <f>'1'!M40*1000</f>
        <v>39392420033.884727</v>
      </c>
      <c r="Y39" s="220">
        <f>'21'!F39*1000</f>
        <v>120692480191.34366</v>
      </c>
      <c r="Z39" s="220">
        <f>'17'!Z39*1000</f>
        <v>4813594078.9320803</v>
      </c>
      <c r="AA39" s="220">
        <f>'1'!G40*1000</f>
        <v>127332529786.92244</v>
      </c>
      <c r="AB39" s="220">
        <f>'1'!H40*1000</f>
        <v>26215436430.996597</v>
      </c>
      <c r="AC39" s="220">
        <f>'1'!J40*1000</f>
        <v>24120481502.277981</v>
      </c>
      <c r="AD39" s="220">
        <f>'1'!W40*1000</f>
        <v>18585720821.404861</v>
      </c>
    </row>
    <row r="40" spans="1:30" ht="18" customHeight="1">
      <c r="A40" s="42"/>
      <c r="B40" s="42" t="s">
        <v>901</v>
      </c>
      <c r="C40" s="660"/>
      <c r="D40" s="659"/>
      <c r="E40" s="843">
        <f>'29'!R40</f>
        <v>7.5857736586919726</v>
      </c>
      <c r="F40" s="845">
        <f>'29'!S40</f>
        <v>5.6521843097014388</v>
      </c>
      <c r="G40" s="845">
        <f>'29'!T40</f>
        <v>1.9335893489905283</v>
      </c>
      <c r="H40" s="846">
        <f t="shared" si="12"/>
        <v>8.1054513649575206</v>
      </c>
      <c r="I40" s="846">
        <f t="shared" si="13"/>
        <v>12.539929525112278</v>
      </c>
      <c r="J40" s="454">
        <f t="shared" si="14"/>
        <v>17029512.6464701</v>
      </c>
      <c r="K40" s="454">
        <f t="shared" si="15"/>
        <v>1709068.2693078781</v>
      </c>
      <c r="L40" s="454">
        <f t="shared" si="16"/>
        <v>5004694.6540599698</v>
      </c>
      <c r="M40" s="454">
        <f t="shared" si="17"/>
        <v>201808.4493231278</v>
      </c>
      <c r="N40" s="454">
        <f t="shared" si="18"/>
        <v>5309756.2398319291</v>
      </c>
      <c r="O40" s="454">
        <f t="shared" si="19"/>
        <v>1135001.5650812094</v>
      </c>
      <c r="P40" s="454">
        <f t="shared" si="20"/>
        <v>1060459.8195364375</v>
      </c>
      <c r="Q40" s="831">
        <f t="shared" si="21"/>
        <v>6.2729043554345862</v>
      </c>
      <c r="R40" s="831">
        <f t="shared" si="22"/>
        <v>0.23841491841490242</v>
      </c>
      <c r="S40" s="831">
        <f t="shared" si="23"/>
        <v>1.2528189092431967</v>
      </c>
      <c r="T40" s="220">
        <f>'1'!R41</f>
        <v>16180.455216146287</v>
      </c>
      <c r="U40" s="220">
        <f>'1'!U41</f>
        <v>131149.89281734696</v>
      </c>
      <c r="V40" s="220">
        <f>'1'!V41</f>
        <v>202901.76809470978</v>
      </c>
      <c r="W40" s="220">
        <f>'1'!L41*1000</f>
        <v>275545266729.00629</v>
      </c>
      <c r="X40" s="220">
        <f>'1'!M41*1000</f>
        <v>27653502592.872765</v>
      </c>
      <c r="Y40" s="220">
        <f>'21'!F40*1000</f>
        <v>80978237720.504074</v>
      </c>
      <c r="Z40" s="220">
        <f>'17'!Z40*1000</f>
        <v>3265352576.5127969</v>
      </c>
      <c r="AA40" s="220">
        <f>'1'!G41*1000</f>
        <v>85914273047.25383</v>
      </c>
      <c r="AB40" s="220">
        <f>'1'!H41*1000</f>
        <v>18364841994.052456</v>
      </c>
      <c r="AC40" s="220">
        <f>'1'!J41*1000</f>
        <v>17158722618.531902</v>
      </c>
      <c r="AD40" s="220">
        <f>'1'!W41*1000</f>
        <v>13696091663.317205</v>
      </c>
    </row>
    <row r="41" spans="1:30" ht="18" customHeight="1">
      <c r="A41" s="42"/>
      <c r="B41" s="42" t="s">
        <v>902</v>
      </c>
      <c r="C41" s="660"/>
      <c r="D41" s="659"/>
      <c r="E41" s="843">
        <f>'29'!R41</f>
        <v>5.420700337344007</v>
      </c>
      <c r="F41" s="845">
        <f>'29'!S41</f>
        <v>4.1675350011673418</v>
      </c>
      <c r="G41" s="845">
        <f>'29'!T41</f>
        <v>1.2531653361766704</v>
      </c>
      <c r="H41" s="846">
        <f t="shared" si="12"/>
        <v>13.323399727275996</v>
      </c>
      <c r="I41" s="846">
        <f t="shared" si="13"/>
        <v>11.62500218076736</v>
      </c>
      <c r="J41" s="454">
        <f t="shared" si="14"/>
        <v>4840052.7999497373</v>
      </c>
      <c r="K41" s="454">
        <f t="shared" si="15"/>
        <v>904205.47121005622</v>
      </c>
      <c r="L41" s="454">
        <f t="shared" si="16"/>
        <v>3059041.4752929914</v>
      </c>
      <c r="M41" s="454">
        <f t="shared" si="17"/>
        <v>119255.32693083753</v>
      </c>
      <c r="N41" s="454">
        <f t="shared" si="18"/>
        <v>3190295.4033180927</v>
      </c>
      <c r="O41" s="454">
        <f t="shared" si="19"/>
        <v>604702.30562624964</v>
      </c>
      <c r="P41" s="454">
        <f t="shared" si="20"/>
        <v>536238.58448277018</v>
      </c>
      <c r="Q41" s="831">
        <f t="shared" si="21"/>
        <v>8.4706335389793352</v>
      </c>
      <c r="R41" s="831">
        <f t="shared" si="22"/>
        <v>0.3166378169719532</v>
      </c>
      <c r="S41" s="831">
        <f t="shared" si="23"/>
        <v>1.4237805483123351</v>
      </c>
      <c r="T41" s="220">
        <f>'1'!R42</f>
        <v>12982.577317633726</v>
      </c>
      <c r="U41" s="220">
        <f>'1'!U42</f>
        <v>172972.06709310072</v>
      </c>
      <c r="V41" s="220">
        <f>'1'!V42</f>
        <v>150922.48962947293</v>
      </c>
      <c r="W41" s="220">
        <f>'1'!L42*1000</f>
        <v>62836359696.777069</v>
      </c>
      <c r="X41" s="220">
        <f>'1'!M42*1000</f>
        <v>11738917441.011992</v>
      </c>
      <c r="Y41" s="220">
        <f>'21'!F41*1000</f>
        <v>39714242470.8396</v>
      </c>
      <c r="Z41" s="220">
        <f>'17'!Z41*1000</f>
        <v>1548241502.4192858</v>
      </c>
      <c r="AA41" s="220">
        <f>'1'!G42*1000</f>
        <v>41418256739.66861</v>
      </c>
      <c r="AB41" s="220">
        <f>'1'!H42*1000</f>
        <v>7850594436.9441662</v>
      </c>
      <c r="AC41" s="220">
        <f>'1'!J42*1000</f>
        <v>6961758883.7460289</v>
      </c>
      <c r="AD41" s="220">
        <f>'1'!W42*1000</f>
        <v>4889629158.0876589</v>
      </c>
    </row>
    <row r="42" spans="1:30" ht="18" customHeight="1">
      <c r="A42" s="42"/>
      <c r="B42" s="102" t="s">
        <v>672</v>
      </c>
      <c r="C42" s="660"/>
      <c r="D42" s="659"/>
      <c r="E42" s="843">
        <f>'29'!R42</f>
        <v>6.7520184370801246</v>
      </c>
      <c r="F42" s="845">
        <f>'29'!S42</f>
        <v>5.1981839862960326</v>
      </c>
      <c r="G42" s="845">
        <f>'29'!T42</f>
        <v>1.553834450784088</v>
      </c>
      <c r="H42" s="846">
        <f t="shared" si="12"/>
        <v>24.317284566094784</v>
      </c>
      <c r="I42" s="846">
        <f t="shared" si="13"/>
        <v>17.967481385194208</v>
      </c>
      <c r="J42" s="454">
        <f t="shared" si="14"/>
        <v>12553147.280747598</v>
      </c>
      <c r="K42" s="454">
        <f t="shared" si="15"/>
        <v>1678794.8204933836</v>
      </c>
      <c r="L42" s="454">
        <f t="shared" si="16"/>
        <v>4114405.6626459765</v>
      </c>
      <c r="M42" s="454">
        <f t="shared" si="17"/>
        <v>207701.30155489338</v>
      </c>
      <c r="N42" s="454">
        <f t="shared" si="18"/>
        <v>4151695.3183495388</v>
      </c>
      <c r="O42" s="454">
        <f t="shared" si="19"/>
        <v>890336.71122087061</v>
      </c>
      <c r="P42" s="454">
        <f t="shared" si="20"/>
        <v>800788.86376364576</v>
      </c>
      <c r="Q42" s="831">
        <f t="shared" si="21"/>
        <v>7.1576049202228331</v>
      </c>
      <c r="R42" s="831">
        <f t="shared" si="22"/>
        <v>0.3580811557571113</v>
      </c>
      <c r="S42" s="831">
        <f t="shared" si="23"/>
        <v>1.3805758543988986</v>
      </c>
      <c r="T42" s="220">
        <f>'1'!R43</f>
        <v>30870.228375695056</v>
      </c>
      <c r="U42" s="220">
        <f>'1'!U43</f>
        <v>750680.12803211063</v>
      </c>
      <c r="V42" s="220">
        <f>'1'!V43</f>
        <v>554660.25369699497</v>
      </c>
      <c r="W42" s="220">
        <f>'1'!L43*1000</f>
        <v>387518523390.41376</v>
      </c>
      <c r="X42" s="220">
        <f>'1'!M43*1000</f>
        <v>51824779504.564735</v>
      </c>
      <c r="Y42" s="220">
        <f>'21'!F42*1000</f>
        <v>127012642436.13425</v>
      </c>
      <c r="Z42" s="220">
        <f>'17'!Z42*1000</f>
        <v>6411786612.9286652</v>
      </c>
      <c r="AA42" s="220">
        <f>'1'!G43*1000</f>
        <v>128163782623.75426</v>
      </c>
      <c r="AB42" s="220">
        <f>'1'!H43*1000</f>
        <v>27484897606.653534</v>
      </c>
      <c r="AC42" s="220">
        <f>'1'!J43*1000</f>
        <v>24720535105.097099</v>
      </c>
      <c r="AD42" s="220">
        <f>'1'!W43*1000</f>
        <v>17905959333.078728</v>
      </c>
    </row>
    <row r="43" spans="1:30" ht="18" customHeight="1">
      <c r="A43" s="42"/>
      <c r="B43" s="42" t="s">
        <v>903</v>
      </c>
      <c r="C43" s="35"/>
      <c r="D43" s="32"/>
      <c r="E43" s="843">
        <f>'29'!R43</f>
        <v>5.8300182027123393</v>
      </c>
      <c r="F43" s="845">
        <f>'29'!S43</f>
        <v>4.516954608320912</v>
      </c>
      <c r="G43" s="845">
        <f>'29'!T43</f>
        <v>1.3130635943914231</v>
      </c>
      <c r="H43" s="846">
        <f t="shared" si="12"/>
        <v>10.048075666100829</v>
      </c>
      <c r="I43" s="846">
        <f t="shared" si="13"/>
        <v>12.808714732039901</v>
      </c>
      <c r="J43" s="454">
        <f t="shared" si="14"/>
        <v>9640230.3926728219</v>
      </c>
      <c r="K43" s="454">
        <f t="shared" si="15"/>
        <v>1342689.807305915</v>
      </c>
      <c r="L43" s="454">
        <f t="shared" si="16"/>
        <v>3957827.3210790316</v>
      </c>
      <c r="M43" s="454">
        <f t="shared" si="17"/>
        <v>235262.8162880344</v>
      </c>
      <c r="N43" s="454">
        <f t="shared" si="18"/>
        <v>3810327.5581210442</v>
      </c>
      <c r="O43" s="454">
        <f t="shared" si="19"/>
        <v>982773.63191684918</v>
      </c>
      <c r="P43" s="454">
        <f t="shared" si="20"/>
        <v>882379.32615955349</v>
      </c>
      <c r="Q43" s="831">
        <f t="shared" si="21"/>
        <v>6.0956941667553757</v>
      </c>
      <c r="R43" s="831">
        <f t="shared" si="22"/>
        <v>0.37636926354137235</v>
      </c>
      <c r="S43" s="831">
        <f t="shared" si="23"/>
        <v>1.411614731093799</v>
      </c>
      <c r="T43" s="220">
        <f>'1'!R44</f>
        <v>7246.712633035374</v>
      </c>
      <c r="U43" s="220">
        <f>'1'!U44</f>
        <v>72815.516867228202</v>
      </c>
      <c r="V43" s="220">
        <f>'1'!V44</f>
        <v>92821.074861619854</v>
      </c>
      <c r="W43" s="220">
        <f>'1'!L44*1000</f>
        <v>69859979371.953705</v>
      </c>
      <c r="X43" s="220">
        <f>'1'!M44*1000</f>
        <v>9730087188.8516064</v>
      </c>
      <c r="Y43" s="220">
        <f>'21'!F43*1000</f>
        <v>28681237247.035969</v>
      </c>
      <c r="Z43" s="220">
        <f>'17'!Z43*1000</f>
        <v>1704882022.8779793</v>
      </c>
      <c r="AA43" s="220">
        <f>'1'!G44*1000</f>
        <v>27612348851.438599</v>
      </c>
      <c r="AB43" s="220">
        <f>'1'!H44*1000</f>
        <v>7121878093.8258877</v>
      </c>
      <c r="AC43" s="220">
        <f>'1'!J44*1000</f>
        <v>6394349410.0096769</v>
      </c>
      <c r="AD43" s="220">
        <f>'1'!W44*1000</f>
        <v>4529812043.7259626</v>
      </c>
    </row>
    <row r="44" spans="1:30" ht="18" customHeight="1">
      <c r="A44" s="42"/>
      <c r="B44" s="42" t="s">
        <v>904</v>
      </c>
      <c r="C44" s="35"/>
      <c r="D44" s="32"/>
      <c r="E44" s="843">
        <f>'29'!R44</f>
        <v>8.4657023271117051</v>
      </c>
      <c r="F44" s="845">
        <f>'29'!S44</f>
        <v>6.5862828392083603</v>
      </c>
      <c r="G44" s="845">
        <f>'29'!T44</f>
        <v>1.8794194879033455</v>
      </c>
      <c r="H44" s="846">
        <f>U44/T44</f>
        <v>34.860886187597494</v>
      </c>
      <c r="I44" s="846">
        <f>V44/T44</f>
        <v>21.388775219978353</v>
      </c>
      <c r="J44" s="454">
        <f>W44/T44</f>
        <v>16661275.875582233</v>
      </c>
      <c r="K44" s="454">
        <f>X44/T44</f>
        <v>2042195.3135787107</v>
      </c>
      <c r="L44" s="454">
        <f>Y44/T44</f>
        <v>4569074.9240811775</v>
      </c>
      <c r="M44" s="454">
        <f>Z44/T44</f>
        <v>220028.20074042573</v>
      </c>
      <c r="N44" s="454">
        <f>AA44/T44</f>
        <v>4678819.3429357586</v>
      </c>
      <c r="O44" s="454">
        <f>AB44/T44</f>
        <v>969562.50353633671</v>
      </c>
      <c r="P44" s="454">
        <f>AC44/T44</f>
        <v>878640.147757728</v>
      </c>
      <c r="Q44" s="831">
        <f>AA44/AD44</f>
        <v>7.174289205140183</v>
      </c>
      <c r="R44" s="831">
        <f>Z44/AD44</f>
        <v>0.33738125576098515</v>
      </c>
      <c r="S44" s="831">
        <f>AC44/AD44</f>
        <v>1.3472669203991521</v>
      </c>
      <c r="T44" s="220">
        <f>'1'!R45</f>
        <v>15475.303854911972</v>
      </c>
      <c r="U44" s="220">
        <f>'1'!U45</f>
        <v>539482.80640457501</v>
      </c>
      <c r="V44" s="220">
        <f>'1'!V45</f>
        <v>330997.79561357666</v>
      </c>
      <c r="W44" s="220">
        <f>'1'!L45*1000</f>
        <v>257838306785.14957</v>
      </c>
      <c r="X44" s="220">
        <f>'1'!M45*1000</f>
        <v>31603593008.707783</v>
      </c>
      <c r="Y44" s="220">
        <f>'21'!F44*1000</f>
        <v>70707822786.015076</v>
      </c>
      <c r="Z44" s="220">
        <f>'17'!Z44*1000</f>
        <v>3405003263.1076555</v>
      </c>
      <c r="AA44" s="220">
        <f>'1'!G45*1000</f>
        <v>72406151014.170441</v>
      </c>
      <c r="AB44" s="220">
        <f>'1'!H45*1000</f>
        <v>15004274348.553974</v>
      </c>
      <c r="AC44" s="220">
        <f>'1'!J45*1000</f>
        <v>13597223265.675592</v>
      </c>
      <c r="AD44" s="220">
        <f>'1'!W45*1000</f>
        <v>10092449432.104494</v>
      </c>
    </row>
    <row r="45" spans="1:30" ht="18" customHeight="1">
      <c r="A45" s="42"/>
      <c r="B45" s="42" t="s">
        <v>34</v>
      </c>
      <c r="C45" s="35"/>
      <c r="D45" s="32"/>
      <c r="E45" s="843">
        <f>'29'!R45</f>
        <v>5.4285222048763364</v>
      </c>
      <c r="F45" s="845">
        <f>'29'!S45</f>
        <v>4.0718171817993323</v>
      </c>
      <c r="G45" s="845">
        <f>'29'!T45</f>
        <v>1.3567050230770084</v>
      </c>
      <c r="H45" s="846">
        <f>U45/T45</f>
        <v>16.983088641618345</v>
      </c>
      <c r="I45" s="846">
        <f>V45/T45</f>
        <v>16.057680510068966</v>
      </c>
      <c r="J45" s="454">
        <f>W45/T45</f>
        <v>7341517.1398845343</v>
      </c>
      <c r="K45" s="454">
        <f>X45/T45</f>
        <v>1287533.9340132494</v>
      </c>
      <c r="L45" s="454">
        <f>Y45/T45</f>
        <v>3390140.4116184255</v>
      </c>
      <c r="M45" s="454">
        <f>Z45/T45</f>
        <v>159777.5493419212</v>
      </c>
      <c r="N45" s="454">
        <f>AA45/T45</f>
        <v>3454166.7725242642</v>
      </c>
      <c r="O45" s="454">
        <f>AB45/T45</f>
        <v>657659.03465661057</v>
      </c>
      <c r="P45" s="454">
        <f>AC45/T45</f>
        <v>580368.12181120133</v>
      </c>
      <c r="Q45" s="831">
        <f>AA45/AD45</f>
        <v>8.5712157396024278</v>
      </c>
      <c r="R45" s="831">
        <f>Z45/AD45</f>
        <v>0.39647415308606337</v>
      </c>
      <c r="S45" s="831">
        <f>AC45/AD45</f>
        <v>1.4401332384991912</v>
      </c>
      <c r="T45" s="220">
        <f>'1'!R46</f>
        <v>8148.2118877476969</v>
      </c>
      <c r="U45" s="220">
        <f>'1'!U46</f>
        <v>138381.80476030748</v>
      </c>
      <c r="V45" s="220">
        <f>'1'!V46</f>
        <v>130841.38322179845</v>
      </c>
      <c r="W45" s="220">
        <f>'1'!L46*1000</f>
        <v>59820237233.310631</v>
      </c>
      <c r="X45" s="220">
        <f>'1'!M46*1000</f>
        <v>10491099307.005318</v>
      </c>
      <c r="Y45" s="220">
        <f>'21'!F45*1000</f>
        <v>27623582403.083126</v>
      </c>
      <c r="Z45" s="220">
        <f>'17'!Z45*1000</f>
        <v>1301901326.9430366</v>
      </c>
      <c r="AA45" s="220">
        <f>'1'!G46*1000</f>
        <v>28145282758.145306</v>
      </c>
      <c r="AB45" s="220">
        <f>'1'!H46*1000</f>
        <v>5358745164.2736692</v>
      </c>
      <c r="AC45" s="220">
        <f>'1'!J46*1000</f>
        <v>4728962429.4118338</v>
      </c>
      <c r="AD45" s="220">
        <f>'1'!W46*1000</f>
        <v>3283697857.2482896</v>
      </c>
    </row>
    <row r="46" spans="1:30" ht="18" customHeight="1">
      <c r="A46" s="42"/>
      <c r="B46" s="102" t="s">
        <v>673</v>
      </c>
      <c r="C46" s="35"/>
      <c r="D46" s="32"/>
      <c r="E46" s="843">
        <f>'29'!R46</f>
        <v>5.1649154312344336</v>
      </c>
      <c r="F46" s="845">
        <f>'29'!S46</f>
        <v>3.9079966261440706</v>
      </c>
      <c r="G46" s="845">
        <f>'29'!T46</f>
        <v>1.2569188050903626</v>
      </c>
      <c r="H46" s="846">
        <f>U46/T46</f>
        <v>15.052858367736787</v>
      </c>
      <c r="I46" s="846">
        <f>V46/T46</f>
        <v>23.157762831616978</v>
      </c>
      <c r="J46" s="454">
        <f>W46/T46</f>
        <v>3727937.3252359061</v>
      </c>
      <c r="K46" s="454">
        <f>X46/T46</f>
        <v>733608.48894859664</v>
      </c>
      <c r="L46" s="454">
        <f>Y46/T46</f>
        <v>2000970.3809969204</v>
      </c>
      <c r="M46" s="454">
        <f>Z46/T46</f>
        <v>208058.28583877251</v>
      </c>
      <c r="N46" s="454">
        <f>AA46/T46</f>
        <v>2061146.0706233359</v>
      </c>
      <c r="O46" s="454">
        <f>AB46/T46</f>
        <v>693728.80878235691</v>
      </c>
      <c r="P46" s="454">
        <f>AC46/T46</f>
        <v>633262.77655062568</v>
      </c>
      <c r="Q46" s="831">
        <f>AA46/AD46</f>
        <v>5.0277451539555598</v>
      </c>
      <c r="R46" s="831">
        <f>Z46/AD46</f>
        <v>0.50751572306073212</v>
      </c>
      <c r="S46" s="831">
        <f>AC46/AD46</f>
        <v>1.5447152927982315</v>
      </c>
      <c r="T46" s="220">
        <f>'1'!R47</f>
        <v>3703.2443756171674</v>
      </c>
      <c r="U46" s="220">
        <f>'1'!U47</f>
        <v>55744.413087283072</v>
      </c>
      <c r="V46" s="220">
        <f>'1'!V47</f>
        <v>85758.854958061856</v>
      </c>
      <c r="W46" s="220">
        <f>'1'!L47*1000</f>
        <v>13805462932.333176</v>
      </c>
      <c r="X46" s="220">
        <f>'1'!M47*1000</f>
        <v>2716731510.6038995</v>
      </c>
      <c r="Y46" s="220">
        <f>'21'!F46*1000</f>
        <v>7410082309.2033863</v>
      </c>
      <c r="Z46" s="220">
        <f>'17'!Z46*1000</f>
        <v>770490676.83298326</v>
      </c>
      <c r="AA46" s="220">
        <f>'1'!G47*1000</f>
        <v>7632927593.3612938</v>
      </c>
      <c r="AB46" s="220">
        <f>'1'!H47*1000</f>
        <v>2569047309.3268604</v>
      </c>
      <c r="AC46" s="220">
        <f>'1'!J47*1000</f>
        <v>2345126815.5488157</v>
      </c>
      <c r="AD46" s="220">
        <f>'1'!W47*1000</f>
        <v>1518161195.4528198</v>
      </c>
    </row>
    <row r="47" spans="1:30" ht="18" customHeight="1">
      <c r="A47" s="1059" t="s">
        <v>674</v>
      </c>
      <c r="B47" s="1059"/>
      <c r="C47" s="35"/>
      <c r="D47" s="32"/>
      <c r="E47" s="843">
        <f>'29'!R47</f>
        <v>6.8056886978575859</v>
      </c>
      <c r="F47" s="845">
        <f>'29'!S47</f>
        <v>6.1073707840242619</v>
      </c>
      <c r="G47" s="845">
        <f>'29'!T47</f>
        <v>0.69831791383332464</v>
      </c>
      <c r="H47" s="846">
        <f>U47/T47</f>
        <v>9.3888854740839296</v>
      </c>
      <c r="I47" s="846">
        <f>V47/T47</f>
        <v>6.5914927759944248</v>
      </c>
      <c r="J47" s="454">
        <f>W47/T47</f>
        <v>3381351.5208098022</v>
      </c>
      <c r="K47" s="454">
        <f>X47/T47</f>
        <v>531299.46595082839</v>
      </c>
      <c r="L47" s="454">
        <f>Y47/T47</f>
        <v>2291520.1560304151</v>
      </c>
      <c r="M47" s="454">
        <f>Z47/T47</f>
        <v>192109.87287477599</v>
      </c>
      <c r="N47" s="454">
        <f>AA47/T47</f>
        <v>2408972.1393820005</v>
      </c>
      <c r="O47" s="454">
        <f>AB47/T47</f>
        <v>544661.16690493783</v>
      </c>
      <c r="P47" s="454">
        <f>AC47/T47</f>
        <v>497560.10317871318</v>
      </c>
      <c r="Q47" s="831">
        <f>AA47/AD47</f>
        <v>7.944489958902178</v>
      </c>
      <c r="R47" s="831">
        <f>Z47/AD47</f>
        <v>0.63355442394247374</v>
      </c>
      <c r="S47" s="831">
        <f>AC47/AD47</f>
        <v>1.6408912245318406</v>
      </c>
      <c r="T47" s="220">
        <f>'1'!R48</f>
        <v>2205.0430982468411</v>
      </c>
      <c r="U47" s="220">
        <f>'1'!U48</f>
        <v>20702.897114858788</v>
      </c>
      <c r="V47" s="220">
        <f>'1'!V48</f>
        <v>14534.525652850418</v>
      </c>
      <c r="W47" s="220">
        <f>'1'!L48*1000</f>
        <v>7456025833.7081146</v>
      </c>
      <c r="X47" s="220">
        <f>'1'!M48*1000</f>
        <v>1171538220.4971068</v>
      </c>
      <c r="Y47" s="220">
        <f>'21'!F47*1000</f>
        <v>5052900704.5483913</v>
      </c>
      <c r="Z47" s="220">
        <f>'17'!Z47*1000</f>
        <v>423610549.28760284</v>
      </c>
      <c r="AA47" s="220">
        <f>'1'!G48*1000</f>
        <v>5311887389.8132076</v>
      </c>
      <c r="AB47" s="220">
        <f>'1'!H48*1000</f>
        <v>1201001346.966804</v>
      </c>
      <c r="AC47" s="220">
        <f>'1'!J48*1000</f>
        <v>1097141471.4772077</v>
      </c>
      <c r="AD47" s="220">
        <f>'1'!W48*1000</f>
        <v>668625351.31798935</v>
      </c>
    </row>
    <row r="48" spans="1:30" ht="18" customHeight="1">
      <c r="A48" s="1045" t="s">
        <v>166</v>
      </c>
      <c r="B48" s="1045"/>
      <c r="C48" s="1045"/>
      <c r="D48" s="659"/>
      <c r="E48" s="843"/>
      <c r="F48" s="845"/>
      <c r="G48" s="845"/>
      <c r="H48" s="846"/>
      <c r="I48" s="846"/>
      <c r="J48" s="718"/>
      <c r="K48" s="718"/>
      <c r="L48" s="718"/>
      <c r="M48" s="718"/>
      <c r="N48" s="718"/>
      <c r="O48" s="718"/>
      <c r="P48" s="718"/>
      <c r="Q48" s="697"/>
      <c r="R48" s="697"/>
      <c r="S48" s="697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</row>
    <row r="49" spans="1:30" ht="18" customHeight="1">
      <c r="A49" s="1059" t="s">
        <v>675</v>
      </c>
      <c r="B49" s="1059" t="s">
        <v>675</v>
      </c>
      <c r="C49" s="106"/>
      <c r="D49" s="659"/>
      <c r="E49" s="843">
        <f>'29'!R49</f>
        <v>11.100558526194725</v>
      </c>
      <c r="F49" s="845">
        <f>'29'!S49</f>
        <v>8.684444689265705</v>
      </c>
      <c r="G49" s="845">
        <f>'29'!T49</f>
        <v>2.4161138369290258</v>
      </c>
      <c r="H49" s="846">
        <f>U49/T49</f>
        <v>20.472577539188926</v>
      </c>
      <c r="I49" s="846">
        <f>V49/T49</f>
        <v>15.199940835561339</v>
      </c>
      <c r="J49" s="454">
        <f>W49/T49</f>
        <v>19684604.782638598</v>
      </c>
      <c r="K49" s="454">
        <f>X49/T49</f>
        <v>1591515.0925304911</v>
      </c>
      <c r="L49" s="454">
        <f>Y49/T49</f>
        <v>4563531.3139096862</v>
      </c>
      <c r="M49" s="454">
        <f>Z49/T49</f>
        <v>178502.92706316352</v>
      </c>
      <c r="N49" s="454">
        <f>AA49/T49</f>
        <v>4857004.3208503928</v>
      </c>
      <c r="O49" s="454">
        <f>AB49/T49</f>
        <v>992030.27819422155</v>
      </c>
      <c r="P49" s="454">
        <f>AC49/T49</f>
        <v>897147.09778639395</v>
      </c>
      <c r="Q49" s="831">
        <f>AA49/AD49</f>
        <v>7.2103781179566369</v>
      </c>
      <c r="R49" s="831">
        <f>Z49/AD49</f>
        <v>0.26499329921577985</v>
      </c>
      <c r="S49" s="831">
        <f>AC49/AD49</f>
        <v>1.331843534644978</v>
      </c>
      <c r="T49" s="220">
        <f>'1'!R50</f>
        <v>61447.186086461646</v>
      </c>
      <c r="U49" s="220">
        <f>'1'!U50</f>
        <v>1257982.2817200569</v>
      </c>
      <c r="V49" s="220">
        <f>'1'!V50</f>
        <v>933993.59302594489</v>
      </c>
      <c r="W49" s="220">
        <f>'1'!L50*1000</f>
        <v>1209563573117.2468</v>
      </c>
      <c r="X49" s="220">
        <f>'1'!M50*1000</f>
        <v>97794124050.133316</v>
      </c>
      <c r="Y49" s="220">
        <f>'21'!F49*1000</f>
        <v>280416157857.20331</v>
      </c>
      <c r="Z49" s="220">
        <f>'17'!Z49*1000</f>
        <v>10968502576.2283</v>
      </c>
      <c r="AA49" s="220">
        <f>'1'!G50*1000</f>
        <v>298449248326.04236</v>
      </c>
      <c r="AB49" s="220">
        <f>'1'!H50*1000</f>
        <v>60957469107.604645</v>
      </c>
      <c r="AC49" s="220">
        <f>'1'!J50*1000</f>
        <v>55127164664.60955</v>
      </c>
      <c r="AD49" s="220">
        <f>'1'!W50*1000</f>
        <v>41391622387.01297</v>
      </c>
    </row>
    <row r="50" spans="1:30" ht="18" customHeight="1">
      <c r="A50" s="102"/>
      <c r="B50" s="102" t="s">
        <v>676</v>
      </c>
      <c r="C50" s="102"/>
      <c r="D50" s="659"/>
      <c r="E50" s="843">
        <f>'29'!R50</f>
        <v>8.1469360069989207</v>
      </c>
      <c r="F50" s="845">
        <f>'29'!S50</f>
        <v>6.4599381502481243</v>
      </c>
      <c r="G50" s="845">
        <f>'29'!T50</f>
        <v>1.6869978567507944</v>
      </c>
      <c r="H50" s="846">
        <f>U50/T50</f>
        <v>11.43176807885685</v>
      </c>
      <c r="I50" s="846">
        <f>V50/T50</f>
        <v>15.689778161053626</v>
      </c>
      <c r="J50" s="454">
        <f>W50/T50</f>
        <v>10293606.657570234</v>
      </c>
      <c r="K50" s="454">
        <f>X50/T50</f>
        <v>1538298.3834724526</v>
      </c>
      <c r="L50" s="454">
        <f>Y50/T50</f>
        <v>3859821.9077426572</v>
      </c>
      <c r="M50" s="454">
        <f>Z50/T50</f>
        <v>139370.18184791494</v>
      </c>
      <c r="N50" s="454">
        <f>AA50/T50</f>
        <v>4218902.0438987175</v>
      </c>
      <c r="O50" s="454">
        <f>AB50/T50</f>
        <v>878338.00632430206</v>
      </c>
      <c r="P50" s="454">
        <f>AC50/T50</f>
        <v>772782.3503899636</v>
      </c>
      <c r="Q50" s="831">
        <f>AA50/AD50</f>
        <v>8.060004874222999</v>
      </c>
      <c r="R50" s="831">
        <f>Z50/AD50</f>
        <v>0.26625987835865184</v>
      </c>
      <c r="S50" s="831">
        <f>AC50/AD50</f>
        <v>1.4763626758920174</v>
      </c>
      <c r="T50" s="220">
        <f>'1'!R51</f>
        <v>28157.72052604883</v>
      </c>
      <c r="U50" s="220">
        <f>'1'!U51</f>
        <v>321892.53068305732</v>
      </c>
      <c r="V50" s="220">
        <f>'1'!V51</f>
        <v>441788.38857465237</v>
      </c>
      <c r="W50" s="220">
        <f>'1'!L51*1000</f>
        <v>289844499468.93823</v>
      </c>
      <c r="X50" s="220">
        <f>'1'!M51*1000</f>
        <v>43314975967.490013</v>
      </c>
      <c r="Y50" s="220">
        <f>'21'!F50*1000</f>
        <v>108683786558.53838</v>
      </c>
      <c r="Z50" s="220">
        <f>'17'!Z50*1000</f>
        <v>3924346630.1381922</v>
      </c>
      <c r="AA50" s="220">
        <f>'1'!G51*1000</f>
        <v>118794664678.87628</v>
      </c>
      <c r="AB50" s="220">
        <f>'1'!H51*1000</f>
        <v>24731996109.486607</v>
      </c>
      <c r="AC50" s="220">
        <f>'1'!J51*1000</f>
        <v>21759789449.743736</v>
      </c>
      <c r="AD50" s="220">
        <f>'1'!W51*1000</f>
        <v>14738783230.615395</v>
      </c>
    </row>
    <row r="51" spans="1:30" ht="18" customHeight="1">
      <c r="A51" s="102"/>
      <c r="B51" s="1249" t="s">
        <v>677</v>
      </c>
      <c r="C51" s="1249"/>
      <c r="D51" s="659"/>
      <c r="E51" s="843">
        <f>'29'!R51</f>
        <v>14.116970229464078</v>
      </c>
      <c r="F51" s="845">
        <f>'29'!S51</f>
        <v>10.815289618571791</v>
      </c>
      <c r="G51" s="845">
        <f>'29'!T51</f>
        <v>3.3016806108922956</v>
      </c>
      <c r="H51" s="846">
        <f>U51/T51</f>
        <v>8.422347849277088</v>
      </c>
      <c r="I51" s="846">
        <f>V51/T51</f>
        <v>10.236610226351782</v>
      </c>
      <c r="J51" s="454">
        <f>W51/T51</f>
        <v>24755344.157267962</v>
      </c>
      <c r="K51" s="454">
        <f>X51/T51</f>
        <v>1512856.3733278925</v>
      </c>
      <c r="L51" s="454">
        <f>Y51/T51</f>
        <v>4504565.6679627569</v>
      </c>
      <c r="M51" s="454">
        <f>Z51/T51</f>
        <v>55706.690623255818</v>
      </c>
      <c r="N51" s="454">
        <f>AA51/T51</f>
        <v>4768879.2178807156</v>
      </c>
      <c r="O51" s="454">
        <f>AB51/T51</f>
        <v>865733.83064562874</v>
      </c>
      <c r="P51" s="454">
        <f>AC51/T51</f>
        <v>782689.36745306931</v>
      </c>
      <c r="Q51" s="831">
        <f>AA51/AD51</f>
        <v>6.7895012822926546</v>
      </c>
      <c r="R51" s="831">
        <f>Z51/AD51</f>
        <v>7.931017543928412E-2</v>
      </c>
      <c r="S51" s="831">
        <f>AC51/AD51</f>
        <v>1.1143227205324375</v>
      </c>
      <c r="T51" s="220">
        <f>'1'!R52</f>
        <v>18421.499308832917</v>
      </c>
      <c r="U51" s="220">
        <f>'1'!U52</f>
        <v>155152.27508420829</v>
      </c>
      <c r="V51" s="220">
        <f>'1'!V52</f>
        <v>188573.70820953132</v>
      </c>
      <c r="W51" s="220">
        <f>'1'!L52*1000</f>
        <v>456030555283.03278</v>
      </c>
      <c r="X51" s="220">
        <f>'1'!M52*1000</f>
        <v>27869082635.623245</v>
      </c>
      <c r="Y51" s="220">
        <f>'21'!F51*1000</f>
        <v>82980853338.968414</v>
      </c>
      <c r="Z51" s="220">
        <f>'17'!Z51*1000</f>
        <v>1026200762.8136762</v>
      </c>
      <c r="AA51" s="220">
        <f>'1'!G52*1000</f>
        <v>87849905216.09726</v>
      </c>
      <c r="AB51" s="220">
        <f>'1'!H52*1000</f>
        <v>15948115162.871723</v>
      </c>
      <c r="AC51" s="220">
        <f>'1'!J52*1000</f>
        <v>14418311641.567591</v>
      </c>
      <c r="AD51" s="220">
        <f>'1'!W52*1000</f>
        <v>12939080731.189201</v>
      </c>
    </row>
    <row r="52" spans="1:30" ht="18" customHeight="1">
      <c r="A52" s="102"/>
      <c r="B52" s="1249" t="s">
        <v>678</v>
      </c>
      <c r="C52" s="1249"/>
      <c r="D52" s="659"/>
      <c r="E52" s="843">
        <f>'29'!R52</f>
        <v>19.200555720074629</v>
      </c>
      <c r="F52" s="845">
        <f>'29'!S52</f>
        <v>15.022445916948231</v>
      </c>
      <c r="G52" s="845">
        <f>'29'!T52</f>
        <v>4.1781098031263921</v>
      </c>
      <c r="H52" s="846">
        <f>U52/T52</f>
        <v>52.524835121266598</v>
      </c>
      <c r="I52" s="846">
        <f>V52/T52</f>
        <v>20.421858047296649</v>
      </c>
      <c r="J52" s="454">
        <f>W52/T52</f>
        <v>31187084.401405871</v>
      </c>
      <c r="K52" s="454">
        <f>X52/T52</f>
        <v>1789758.2626132306</v>
      </c>
      <c r="L52" s="454">
        <f>Y52/T52</f>
        <v>5969311.2331530545</v>
      </c>
      <c r="M52" s="454">
        <f>Z52/T52</f>
        <v>404759.80920638237</v>
      </c>
      <c r="N52" s="454">
        <f>AA52/T52</f>
        <v>6174662.8205665443</v>
      </c>
      <c r="O52" s="454">
        <f>AB52/T52</f>
        <v>1363828.6159743981</v>
      </c>
      <c r="P52" s="454">
        <f>AC52/T52</f>
        <v>1274489.277999585</v>
      </c>
      <c r="Q52" s="831">
        <f>AA52/AD52</f>
        <v>6.6943485209944411</v>
      </c>
      <c r="R52" s="831">
        <f>Z52/AD52</f>
        <v>0.43882610417100049</v>
      </c>
      <c r="S52" s="831">
        <f>AC52/AD52</f>
        <v>1.3817556781856746</v>
      </c>
      <c r="T52" s="220">
        <f>'1'!R53</f>
        <v>14867.966251579903</v>
      </c>
      <c r="U52" s="220">
        <f>'1'!U53</f>
        <v>780937.47595279058</v>
      </c>
      <c r="V52" s="220">
        <f>'1'!V53</f>
        <v>303631.49624176201</v>
      </c>
      <c r="W52" s="220">
        <f>'1'!L53*1000</f>
        <v>463688518365.27649</v>
      </c>
      <c r="X52" s="220">
        <f>'1'!M53*1000</f>
        <v>26610065447.019794</v>
      </c>
      <c r="Y52" s="220">
        <f>'21'!F52*1000</f>
        <v>88751517959.696426</v>
      </c>
      <c r="Z52" s="220">
        <f>'17'!Z52*1000</f>
        <v>6017955183.2764139</v>
      </c>
      <c r="AA52" s="220">
        <f>'1'!G53*1000</f>
        <v>91804678431.068558</v>
      </c>
      <c r="AB52" s="220">
        <f>'1'!H53*1000</f>
        <v>20277357835.246277</v>
      </c>
      <c r="AC52" s="220">
        <f>'1'!J53*1000</f>
        <v>18949063573.298267</v>
      </c>
      <c r="AD52" s="220">
        <f>'1'!W53*1000</f>
        <v>13713758425.208347</v>
      </c>
    </row>
    <row r="53" spans="1:30" ht="18" customHeight="1" thickBot="1">
      <c r="A53" s="1060" t="s">
        <v>679</v>
      </c>
      <c r="B53" s="1060"/>
      <c r="C53" s="104"/>
      <c r="D53" s="661"/>
      <c r="E53" s="847">
        <f>'29'!R53</f>
        <v>7.3357400664408994</v>
      </c>
      <c r="F53" s="848">
        <f>'29'!S53</f>
        <v>5.673400740735314</v>
      </c>
      <c r="G53" s="848">
        <f>'29'!T53</f>
        <v>1.6623393257055832</v>
      </c>
      <c r="H53" s="849">
        <f>U53/T53</f>
        <v>7.6166412743473222</v>
      </c>
      <c r="I53" s="849">
        <f>V53/T53</f>
        <v>14.502639254684043</v>
      </c>
      <c r="J53" s="202">
        <f>W53/T53</f>
        <v>15770394.944052707</v>
      </c>
      <c r="K53" s="202">
        <f>X53/T53</f>
        <v>1745372.1755899435</v>
      </c>
      <c r="L53" s="202">
        <f>Y53/T53</f>
        <v>4016574.810695163</v>
      </c>
      <c r="M53" s="202">
        <f>Z53/T53</f>
        <v>270268.99336302106</v>
      </c>
      <c r="N53" s="202">
        <f>AA53/T53</f>
        <v>4251936.8054505493</v>
      </c>
      <c r="O53" s="202">
        <f>AB53/T53</f>
        <v>1035756.2940301731</v>
      </c>
      <c r="P53" s="202">
        <f>AC53/T53</f>
        <v>968837.22428278229</v>
      </c>
      <c r="Q53" s="833">
        <f>AA53/AD53</f>
        <v>5.8377597051729069</v>
      </c>
      <c r="R53" s="833">
        <f>Z53/AD53</f>
        <v>0.37106982328376892</v>
      </c>
      <c r="S53" s="833">
        <f>AC53/AD53</f>
        <v>1.3301794376481286</v>
      </c>
      <c r="T53" s="227">
        <f>'1'!R54</f>
        <v>68952.259512266144</v>
      </c>
      <c r="U53" s="227">
        <f>'1'!U54</f>
        <v>525184.62576063408</v>
      </c>
      <c r="V53" s="227">
        <f>'1'!V54</f>
        <v>999989.74550175213</v>
      </c>
      <c r="W53" s="227">
        <f>'1'!L54*1000</f>
        <v>1087404364793.2522</v>
      </c>
      <c r="X53" s="227">
        <f>'1'!M54*1000</f>
        <v>120347355196.76634</v>
      </c>
      <c r="Y53" s="227">
        <f>'21'!F53*1000</f>
        <v>276951908697.48413</v>
      </c>
      <c r="Z53" s="227">
        <f>'17'!Z53*1000</f>
        <v>18635657768.485966</v>
      </c>
      <c r="AA53" s="227">
        <f>'1'!G54*1000</f>
        <v>293180650039.18219</v>
      </c>
      <c r="AB53" s="227">
        <f>'1'!H54*1000</f>
        <v>71417736777.431534</v>
      </c>
      <c r="AC53" s="227">
        <f>'1'!J54*1000</f>
        <v>66803515713.890007</v>
      </c>
      <c r="AD53" s="227">
        <f>'1'!W54*1000</f>
        <v>50221431652.863579</v>
      </c>
    </row>
    <row r="54" spans="1:30" s="43" customFormat="1">
      <c r="B54" s="14"/>
      <c r="C54" s="14"/>
      <c r="D54" s="15"/>
      <c r="I54" s="44"/>
    </row>
    <row r="55" spans="1:30" ht="26.1" customHeight="1"/>
    <row r="56" spans="1:30" ht="26.1" customHeight="1"/>
    <row r="57" spans="1:30" ht="26.1" customHeight="1"/>
    <row r="58" spans="1:30" ht="26.1" customHeight="1"/>
    <row r="59" spans="1:30" ht="26.1" customHeight="1"/>
    <row r="60" spans="1:30" ht="26.1" customHeight="1"/>
    <row r="61" spans="1:30" ht="26.1" customHeight="1"/>
    <row r="62" spans="1:30" ht="26.1" customHeight="1"/>
    <row r="63" spans="1:30" ht="26.1" customHeight="1"/>
    <row r="64" spans="1:30" ht="26.1" customHeight="1"/>
    <row r="65" ht="26.1" customHeight="1"/>
    <row r="66" ht="26.1" customHeight="1"/>
    <row r="67" ht="26.1" customHeight="1"/>
    <row r="68" ht="26.1" customHeight="1"/>
    <row r="69" ht="26.1" customHeight="1"/>
    <row r="70" ht="26.1" customHeight="1"/>
    <row r="71" ht="26.1" customHeight="1"/>
    <row r="72" ht="26.1" customHeight="1"/>
    <row r="73" ht="26.1" customHeight="1"/>
    <row r="74" ht="26.1" customHeight="1"/>
    <row r="75" ht="26.1" customHeight="1"/>
  </sheetData>
  <mergeCells count="41">
    <mergeCell ref="B51:C51"/>
    <mergeCell ref="B52:C52"/>
    <mergeCell ref="A20:C20"/>
    <mergeCell ref="A48:C48"/>
    <mergeCell ref="A33:B33"/>
    <mergeCell ref="A23:C23"/>
    <mergeCell ref="A49:B49"/>
    <mergeCell ref="A26:C26"/>
    <mergeCell ref="A32:C32"/>
    <mergeCell ref="A21:C21"/>
    <mergeCell ref="A22:C22"/>
    <mergeCell ref="A7:C7"/>
    <mergeCell ref="A10:C10"/>
    <mergeCell ref="A11:C11"/>
    <mergeCell ref="A16:C16"/>
    <mergeCell ref="A13:C13"/>
    <mergeCell ref="A14:C14"/>
    <mergeCell ref="A15:C15"/>
    <mergeCell ref="A12:C12"/>
    <mergeCell ref="S3:S5"/>
    <mergeCell ref="N3:N5"/>
    <mergeCell ref="O3:O5"/>
    <mergeCell ref="P3:P5"/>
    <mergeCell ref="Q3:Q5"/>
    <mergeCell ref="R3:R5"/>
    <mergeCell ref="A53:B53"/>
    <mergeCell ref="A6:C6"/>
    <mergeCell ref="M3:M5"/>
    <mergeCell ref="A9:C9"/>
    <mergeCell ref="L3:L5"/>
    <mergeCell ref="H3:H5"/>
    <mergeCell ref="I3:I5"/>
    <mergeCell ref="A8:C8"/>
    <mergeCell ref="J3:J5"/>
    <mergeCell ref="K3:K5"/>
    <mergeCell ref="A3:C5"/>
    <mergeCell ref="E3:G4"/>
    <mergeCell ref="A17:C17"/>
    <mergeCell ref="A19:C19"/>
    <mergeCell ref="A47:B47"/>
    <mergeCell ref="A18:C18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11" max="42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AT63"/>
  <sheetViews>
    <sheetView view="pageBreakPreview" topLeftCell="H1" zoomScaleNormal="75" zoomScaleSheetLayoutView="70" workbookViewId="0">
      <selection activeCell="A33" sqref="A33:C33"/>
    </sheetView>
  </sheetViews>
  <sheetFormatPr defaultRowHeight="15.75"/>
  <cols>
    <col min="1" max="1" width="2.28515625" style="37" customWidth="1"/>
    <col min="2" max="2" width="15.7109375" style="37" customWidth="1"/>
    <col min="3" max="3" width="2.28515625" style="37" customWidth="1"/>
    <col min="4" max="4" width="1.7109375" style="38" customWidth="1"/>
    <col min="5" max="5" width="10.140625" style="860" customWidth="1"/>
    <col min="6" max="6" width="10.42578125" style="860" customWidth="1"/>
    <col min="7" max="7" width="9.5703125" style="860" customWidth="1"/>
    <col min="8" max="8" width="12.85546875" style="48" customWidth="1"/>
    <col min="9" max="11" width="13.5703125" style="48" customWidth="1"/>
    <col min="12" max="19" width="11.42578125" style="48" customWidth="1"/>
    <col min="20" max="20" width="10.85546875" style="49" bestFit="1" customWidth="1"/>
    <col min="21" max="21" width="11.5703125" style="48" bestFit="1" customWidth="1"/>
    <col min="22" max="22" width="13.5703125" style="48" customWidth="1"/>
    <col min="23" max="23" width="23.7109375" style="48" customWidth="1"/>
    <col min="24" max="24" width="24.28515625" style="48" customWidth="1"/>
    <col min="25" max="25" width="17.42578125" style="48" bestFit="1" customWidth="1"/>
    <col min="26" max="26" width="20.5703125" style="48" customWidth="1"/>
    <col min="27" max="30" width="17.42578125" style="48" bestFit="1" customWidth="1"/>
    <col min="31" max="16384" width="9.140625" style="48"/>
  </cols>
  <sheetData>
    <row r="1" spans="1:46" s="24" customFormat="1" ht="35.1" customHeight="1">
      <c r="A1" s="682" t="s">
        <v>257</v>
      </c>
      <c r="B1" s="682"/>
      <c r="C1" s="682"/>
      <c r="D1" s="682"/>
      <c r="E1" s="682"/>
      <c r="F1" s="682"/>
      <c r="G1" s="682"/>
      <c r="H1" s="682"/>
      <c r="I1" s="682"/>
      <c r="J1" s="682"/>
      <c r="K1" s="108" t="s">
        <v>625</v>
      </c>
      <c r="L1" s="107" t="s">
        <v>258</v>
      </c>
      <c r="M1" s="107"/>
      <c r="N1" s="107"/>
      <c r="O1" s="107"/>
      <c r="P1" s="107"/>
      <c r="Q1" s="107"/>
      <c r="R1" s="107"/>
      <c r="S1" s="107"/>
      <c r="T1" s="812"/>
    </row>
    <row r="2" spans="1:46" ht="12.95" customHeight="1" thickBot="1">
      <c r="A2" s="48"/>
      <c r="B2" s="26"/>
      <c r="C2" s="26"/>
      <c r="D2" s="27"/>
      <c r="E2" s="850"/>
      <c r="F2" s="850"/>
      <c r="G2" s="850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28" t="s">
        <v>403</v>
      </c>
    </row>
    <row r="3" spans="1:46" ht="15" customHeight="1">
      <c r="A3" s="1242" t="s">
        <v>2</v>
      </c>
      <c r="B3" s="1242"/>
      <c r="C3" s="1242"/>
      <c r="D3" s="29"/>
      <c r="E3" s="1365" t="s">
        <v>542</v>
      </c>
      <c r="F3" s="1366"/>
      <c r="G3" s="1362"/>
      <c r="H3" s="1359" t="s">
        <v>833</v>
      </c>
      <c r="I3" s="1359" t="s">
        <v>834</v>
      </c>
      <c r="J3" s="1359" t="s">
        <v>835</v>
      </c>
      <c r="K3" s="1359" t="s">
        <v>836</v>
      </c>
      <c r="L3" s="1362" t="s">
        <v>837</v>
      </c>
      <c r="M3" s="1359" t="s">
        <v>838</v>
      </c>
      <c r="N3" s="1359" t="s">
        <v>839</v>
      </c>
      <c r="O3" s="1359" t="s">
        <v>840</v>
      </c>
      <c r="P3" s="1359" t="s">
        <v>841</v>
      </c>
      <c r="Q3" s="1359" t="s">
        <v>842</v>
      </c>
      <c r="R3" s="1359" t="s">
        <v>843</v>
      </c>
      <c r="S3" s="1365" t="s">
        <v>844</v>
      </c>
      <c r="T3" s="810"/>
      <c r="U3" s="675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</row>
    <row r="4" spans="1:46" ht="15" customHeight="1">
      <c r="A4" s="1243"/>
      <c r="B4" s="1243"/>
      <c r="C4" s="1243"/>
      <c r="D4" s="30"/>
      <c r="E4" s="1367"/>
      <c r="F4" s="1368"/>
      <c r="G4" s="1364"/>
      <c r="H4" s="1360"/>
      <c r="I4" s="1360"/>
      <c r="J4" s="1360"/>
      <c r="K4" s="1360"/>
      <c r="L4" s="1363"/>
      <c r="M4" s="1360"/>
      <c r="N4" s="1360"/>
      <c r="O4" s="1360"/>
      <c r="P4" s="1360"/>
      <c r="Q4" s="1360"/>
      <c r="R4" s="1360"/>
      <c r="S4" s="1369"/>
      <c r="T4" s="478" t="s">
        <v>142</v>
      </c>
      <c r="U4" s="478" t="s">
        <v>143</v>
      </c>
      <c r="V4" s="478" t="s">
        <v>144</v>
      </c>
      <c r="W4" s="478" t="s">
        <v>139</v>
      </c>
      <c r="X4" s="478" t="s">
        <v>140</v>
      </c>
      <c r="Y4" s="478" t="s">
        <v>136</v>
      </c>
      <c r="Z4" s="478" t="s">
        <v>135</v>
      </c>
      <c r="AA4" s="478" t="s">
        <v>132</v>
      </c>
      <c r="AB4" s="478" t="s">
        <v>133</v>
      </c>
      <c r="AC4" s="478" t="s">
        <v>134</v>
      </c>
      <c r="AD4" s="478" t="s">
        <v>145</v>
      </c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</row>
    <row r="5" spans="1:46" ht="55.5" customHeight="1">
      <c r="A5" s="1244"/>
      <c r="B5" s="1244"/>
      <c r="C5" s="1244"/>
      <c r="D5" s="31"/>
      <c r="E5" s="564" t="s">
        <v>70</v>
      </c>
      <c r="F5" s="564" t="s">
        <v>483</v>
      </c>
      <c r="G5" s="564" t="s">
        <v>484</v>
      </c>
      <c r="H5" s="1361"/>
      <c r="I5" s="1251"/>
      <c r="J5" s="1361"/>
      <c r="K5" s="1361"/>
      <c r="L5" s="1364"/>
      <c r="M5" s="1361"/>
      <c r="N5" s="1361"/>
      <c r="O5" s="1361"/>
      <c r="P5" s="1361"/>
      <c r="Q5" s="1361"/>
      <c r="R5" s="1361"/>
      <c r="S5" s="1367"/>
      <c r="T5" s="826" t="s">
        <v>114</v>
      </c>
      <c r="U5" s="826" t="s">
        <v>115</v>
      </c>
      <c r="V5" s="826" t="s">
        <v>116</v>
      </c>
      <c r="W5" s="826" t="s">
        <v>102</v>
      </c>
      <c r="X5" s="826" t="s">
        <v>117</v>
      </c>
      <c r="Y5" s="826" t="s">
        <v>118</v>
      </c>
      <c r="Z5" s="826" t="s">
        <v>123</v>
      </c>
      <c r="AA5" s="826" t="s">
        <v>119</v>
      </c>
      <c r="AB5" s="826" t="s">
        <v>120</v>
      </c>
      <c r="AC5" s="826" t="s">
        <v>121</v>
      </c>
      <c r="AD5" s="826" t="s">
        <v>122</v>
      </c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</row>
    <row r="6" spans="1:46" s="33" customFormat="1" ht="12" hidden="1" customHeight="1">
      <c r="A6" s="1239" t="s">
        <v>214</v>
      </c>
      <c r="B6" s="1239"/>
      <c r="C6" s="1239"/>
      <c r="D6" s="32"/>
      <c r="E6" s="851">
        <v>19</v>
      </c>
      <c r="F6" s="852"/>
      <c r="G6" s="852"/>
      <c r="H6" s="686">
        <v>2.2200000000000002</v>
      </c>
      <c r="I6" s="686">
        <v>5</v>
      </c>
      <c r="J6" s="58">
        <v>2947176</v>
      </c>
      <c r="K6" s="58">
        <v>608621</v>
      </c>
      <c r="L6" s="58">
        <v>2472251</v>
      </c>
      <c r="M6" s="58">
        <v>243889</v>
      </c>
      <c r="N6" s="58">
        <v>2010403</v>
      </c>
      <c r="O6" s="58">
        <v>787255</v>
      </c>
      <c r="P6" s="58">
        <v>754930</v>
      </c>
      <c r="Q6" s="686">
        <v>4.49</v>
      </c>
      <c r="R6" s="686">
        <v>0.54</v>
      </c>
      <c r="S6" s="686">
        <v>1.68</v>
      </c>
      <c r="T6" s="40"/>
    </row>
    <row r="7" spans="1:46" s="33" customFormat="1" ht="12" hidden="1" customHeight="1">
      <c r="A7" s="1238" t="s">
        <v>215</v>
      </c>
      <c r="B7" s="1238"/>
      <c r="C7" s="1238"/>
      <c r="D7" s="32"/>
      <c r="E7" s="839">
        <v>16</v>
      </c>
      <c r="F7" s="840"/>
      <c r="G7" s="840"/>
      <c r="H7" s="838">
        <v>3.75</v>
      </c>
      <c r="I7" s="838">
        <v>5.7</v>
      </c>
      <c r="J7" s="59">
        <v>4946869</v>
      </c>
      <c r="K7" s="59">
        <v>772437</v>
      </c>
      <c r="L7" s="59">
        <v>1977812</v>
      </c>
      <c r="M7" s="59">
        <v>-19682</v>
      </c>
      <c r="N7" s="59">
        <v>2020151</v>
      </c>
      <c r="O7" s="59">
        <v>632366</v>
      </c>
      <c r="P7" s="59">
        <v>594522</v>
      </c>
      <c r="Q7" s="688">
        <v>4.0199999999999996</v>
      </c>
      <c r="R7" s="688">
        <v>-0.04</v>
      </c>
      <c r="S7" s="688">
        <v>1.18</v>
      </c>
      <c r="T7" s="826" t="s">
        <v>114</v>
      </c>
      <c r="U7" s="826" t="s">
        <v>115</v>
      </c>
      <c r="V7" s="826" t="s">
        <v>116</v>
      </c>
      <c r="W7" s="826" t="s">
        <v>102</v>
      </c>
      <c r="X7" s="826" t="s">
        <v>117</v>
      </c>
      <c r="Y7" s="826" t="s">
        <v>118</v>
      </c>
      <c r="Z7" s="826" t="s">
        <v>123</v>
      </c>
      <c r="AA7" s="826" t="s">
        <v>119</v>
      </c>
      <c r="AB7" s="826" t="s">
        <v>120</v>
      </c>
      <c r="AC7" s="826" t="s">
        <v>121</v>
      </c>
      <c r="AD7" s="826" t="s">
        <v>122</v>
      </c>
    </row>
    <row r="8" spans="1:46" s="33" customFormat="1" ht="12" hidden="1" customHeight="1">
      <c r="A8" s="1238" t="s">
        <v>216</v>
      </c>
      <c r="B8" s="1238"/>
      <c r="C8" s="1238"/>
      <c r="D8" s="32"/>
      <c r="E8" s="839">
        <v>13.58</v>
      </c>
      <c r="F8" s="840"/>
      <c r="G8" s="840"/>
      <c r="H8" s="838">
        <f>U8/T8</f>
        <v>12.085384405694638</v>
      </c>
      <c r="I8" s="838">
        <f>V8/T8</f>
        <v>10.013185779231629</v>
      </c>
      <c r="J8" s="59">
        <f>W8/T8*1000</f>
        <v>4170667.6075658854</v>
      </c>
      <c r="K8" s="59">
        <f>X8/T8*1000</f>
        <v>1286456.2305994495</v>
      </c>
      <c r="L8" s="59">
        <f>Y8/T8*1000</f>
        <v>2169128.7844813182</v>
      </c>
      <c r="M8" s="59">
        <f>Z8/T8*1000</f>
        <v>44019.253260171819</v>
      </c>
      <c r="N8" s="59">
        <f>AA8/T8*1000</f>
        <v>2141216.4024234749</v>
      </c>
      <c r="O8" s="59">
        <f>AB8/T8*1000</f>
        <v>546665.71697399777</v>
      </c>
      <c r="P8" s="59">
        <f>AC8/T8*1000</f>
        <v>514739.24780823244</v>
      </c>
      <c r="Q8" s="688">
        <f t="shared" ref="Q8:Q16" si="0">AA8/AD8</f>
        <v>5.1568714328560414</v>
      </c>
      <c r="R8" s="688">
        <f t="shared" ref="R8:R17" si="1">Z8/AD8</f>
        <v>0.10601526747885451</v>
      </c>
      <c r="S8" s="688">
        <f t="shared" ref="S8:S17" si="2">AC8/AD8</f>
        <v>1.2396897947296328</v>
      </c>
      <c r="T8" s="797">
        <v>227442</v>
      </c>
      <c r="U8" s="797">
        <v>2748724</v>
      </c>
      <c r="V8" s="797">
        <v>2277419</v>
      </c>
      <c r="W8" s="797">
        <v>948584982</v>
      </c>
      <c r="X8" s="797">
        <v>292594178</v>
      </c>
      <c r="Y8" s="797">
        <v>493350989</v>
      </c>
      <c r="Z8" s="797">
        <v>10011827</v>
      </c>
      <c r="AA8" s="797">
        <v>487002541</v>
      </c>
      <c r="AB8" s="797">
        <v>124334744</v>
      </c>
      <c r="AC8" s="797">
        <v>117073324</v>
      </c>
      <c r="AD8" s="797">
        <v>94437596</v>
      </c>
    </row>
    <row r="9" spans="1:46" s="33" customFormat="1" ht="12" hidden="1" customHeight="1">
      <c r="A9" s="1238" t="s">
        <v>217</v>
      </c>
      <c r="B9" s="1238"/>
      <c r="C9" s="1238"/>
      <c r="D9" s="32"/>
      <c r="E9" s="839">
        <v>13.847147503094851</v>
      </c>
      <c r="F9" s="840"/>
      <c r="G9" s="840"/>
      <c r="H9" s="838">
        <f>U9/T9</f>
        <v>4.4656600232478425</v>
      </c>
      <c r="I9" s="838">
        <f>V9/T9</f>
        <v>5.7219368408035702</v>
      </c>
      <c r="J9" s="59">
        <f>W9/T9</f>
        <v>3880625.3443477103</v>
      </c>
      <c r="K9" s="59">
        <f>X9/T9</f>
        <v>616783.1999297546</v>
      </c>
      <c r="L9" s="59">
        <f>Y9/T9</f>
        <v>1699977.2709080363</v>
      </c>
      <c r="M9" s="59">
        <f>Z9/T9</f>
        <v>-28273.2848300923</v>
      </c>
      <c r="N9" s="59">
        <f>AA9/T9</f>
        <v>1812559.9227308808</v>
      </c>
      <c r="O9" s="59">
        <f>AB9/T9</f>
        <v>509422.84298054915</v>
      </c>
      <c r="P9" s="59">
        <f>AC9/T9</f>
        <v>468673.38512348576</v>
      </c>
      <c r="Q9" s="688">
        <f t="shared" si="0"/>
        <v>4.5400782012066507</v>
      </c>
      <c r="R9" s="688">
        <f t="shared" si="1"/>
        <v>-7.0818582339728459E-2</v>
      </c>
      <c r="S9" s="688">
        <f t="shared" si="2"/>
        <v>1.1739274341225703</v>
      </c>
      <c r="T9" s="798">
        <v>228.81306455282203</v>
      </c>
      <c r="U9" s="798">
        <v>1021.8013551703652</v>
      </c>
      <c r="V9" s="798">
        <v>1309.2539037219578</v>
      </c>
      <c r="W9" s="798">
        <v>887937777.4215498</v>
      </c>
      <c r="X9" s="798">
        <v>141128054.14062306</v>
      </c>
      <c r="Y9" s="798">
        <v>388977009.02661073</v>
      </c>
      <c r="Z9" s="798">
        <v>-6469296.9469482331</v>
      </c>
      <c r="AA9" s="798">
        <v>414737390.60567915</v>
      </c>
      <c r="AB9" s="798">
        <v>116562601.85559051</v>
      </c>
      <c r="AC9" s="798">
        <v>107238593.52444977</v>
      </c>
      <c r="AD9" s="798">
        <v>91350274.648452371</v>
      </c>
    </row>
    <row r="10" spans="1:46" s="33" customFormat="1" ht="12" hidden="1" customHeight="1">
      <c r="A10" s="1238" t="s">
        <v>218</v>
      </c>
      <c r="B10" s="1238"/>
      <c r="C10" s="1238"/>
      <c r="D10" s="32"/>
      <c r="E10" s="839">
        <v>13.847147503094851</v>
      </c>
      <c r="F10" s="840"/>
      <c r="G10" s="840"/>
      <c r="H10" s="838">
        <f>U10/T10</f>
        <v>4.9368039383557045</v>
      </c>
      <c r="I10" s="838">
        <f>V10/T10</f>
        <v>6.1075909381894684</v>
      </c>
      <c r="J10" s="59">
        <f>W10/T10</f>
        <v>4778400.259689142</v>
      </c>
      <c r="K10" s="59">
        <f>X10/T10</f>
        <v>704899.42079044622</v>
      </c>
      <c r="L10" s="59">
        <f>Y10/T10</f>
        <v>1858243.5175496673</v>
      </c>
      <c r="M10" s="59">
        <f>Z10/T10</f>
        <v>34526.275426203378</v>
      </c>
      <c r="N10" s="59">
        <f>AA10/T10</f>
        <v>2101681.5087628947</v>
      </c>
      <c r="O10" s="59">
        <f>AB10/T10</f>
        <v>596891.66712980834</v>
      </c>
      <c r="P10" s="59">
        <f>AC10/T10</f>
        <v>556975.79581417271</v>
      </c>
      <c r="Q10" s="688">
        <f t="shared" si="0"/>
        <v>4.7748250776406271</v>
      </c>
      <c r="R10" s="688">
        <f t="shared" si="1"/>
        <v>7.8440489225031218E-2</v>
      </c>
      <c r="S10" s="688">
        <f t="shared" si="2"/>
        <v>1.2653972480624749</v>
      </c>
      <c r="T10" s="799">
        <v>228.94867022142722</v>
      </c>
      <c r="U10" s="799">
        <v>1130.2746968304434</v>
      </c>
      <c r="V10" s="799">
        <v>1398.3248235549179</v>
      </c>
      <c r="W10" s="799">
        <v>1094008385.2415516</v>
      </c>
      <c r="X10" s="799">
        <v>161385785.02982694</v>
      </c>
      <c r="Y10" s="799">
        <v>425442382.29058367</v>
      </c>
      <c r="Z10" s="799">
        <v>7904744.846528003</v>
      </c>
      <c r="AA10" s="799">
        <v>481177186.6602276</v>
      </c>
      <c r="AB10" s="799">
        <v>136657553.45562041</v>
      </c>
      <c r="AC10" s="799">
        <v>127518867.797176</v>
      </c>
      <c r="AD10" s="799">
        <v>100773783.08861327</v>
      </c>
    </row>
    <row r="11" spans="1:46" s="658" customFormat="1" ht="13.7" hidden="1" customHeight="1">
      <c r="A11" s="1196" t="s">
        <v>219</v>
      </c>
      <c r="B11" s="1196"/>
      <c r="C11" s="1196"/>
      <c r="D11" s="22"/>
      <c r="E11" s="597">
        <v>14.903616465171332</v>
      </c>
      <c r="F11" s="595"/>
      <c r="G11" s="595"/>
      <c r="H11" s="838">
        <f>U11/$T11*1000</f>
        <v>3.8819196013352983</v>
      </c>
      <c r="I11" s="838">
        <f>V11/$T11*1000</f>
        <v>6.154799220381256</v>
      </c>
      <c r="J11" s="183">
        <f>W11/T11*1000</f>
        <v>5695518.3131754957</v>
      </c>
      <c r="K11" s="183">
        <f>X11/T11*1000</f>
        <v>739118.06155609468</v>
      </c>
      <c r="L11" s="183">
        <f>Y11/T11*1000</f>
        <v>2355271.9242569963</v>
      </c>
      <c r="M11" s="183">
        <f>Z11/T11*1000</f>
        <v>68341.18974056904</v>
      </c>
      <c r="N11" s="183">
        <f>AA11/T11*1000</f>
        <v>2729019.6824540445</v>
      </c>
      <c r="O11" s="183">
        <f>AB11/T11*1000</f>
        <v>724143.1381807127</v>
      </c>
      <c r="P11" s="183">
        <f>AC11/T11*1000</f>
        <v>681542.12051629927</v>
      </c>
      <c r="Q11" s="690">
        <f t="shared" si="0"/>
        <v>5.0587414234893959</v>
      </c>
      <c r="R11" s="690">
        <f t="shared" si="1"/>
        <v>0.12668300257925563</v>
      </c>
      <c r="S11" s="690">
        <f t="shared" si="2"/>
        <v>1.2633640493967613</v>
      </c>
      <c r="T11" s="220">
        <v>193925.71732453088</v>
      </c>
      <c r="U11" s="50">
        <v>752.80404328510463</v>
      </c>
      <c r="V11" s="50">
        <v>1193.5738538008984</v>
      </c>
      <c r="W11" s="50">
        <v>1104507474.4175601</v>
      </c>
      <c r="X11" s="50">
        <v>143334000.27478242</v>
      </c>
      <c r="Y11" s="50">
        <v>456747797.40586615</v>
      </c>
      <c r="Z11" s="50">
        <v>13253114.24325172</v>
      </c>
      <c r="AA11" s="50">
        <v>529227099.51266408</v>
      </c>
      <c r="AB11" s="50">
        <v>140429977.5173316</v>
      </c>
      <c r="AC11" s="50">
        <v>132168544.60800523</v>
      </c>
      <c r="AD11" s="50">
        <v>104616357.15462527</v>
      </c>
    </row>
    <row r="12" spans="1:46" s="33" customFormat="1" ht="13.7" hidden="1" customHeight="1">
      <c r="A12" s="1238" t="s">
        <v>220</v>
      </c>
      <c r="B12" s="1238"/>
      <c r="C12" s="1238"/>
      <c r="D12" s="32"/>
      <c r="E12" s="839">
        <v>13.100477577883749</v>
      </c>
      <c r="F12" s="840"/>
      <c r="G12" s="840"/>
      <c r="H12" s="838">
        <f t="shared" ref="H12:H17" si="3">U12/T12</f>
        <v>6.8888906672590604</v>
      </c>
      <c r="I12" s="838">
        <f t="shared" ref="I12:I17" si="4">V12/T12</f>
        <v>7.4077608025790393</v>
      </c>
      <c r="J12" s="59">
        <f t="shared" ref="J12:J17" si="5">W12/T12</f>
        <v>6684740.2437917022</v>
      </c>
      <c r="K12" s="59">
        <f t="shared" ref="K12:K17" si="6">X12/T12</f>
        <v>899038.69006869278</v>
      </c>
      <c r="L12" s="59">
        <f t="shared" ref="L12:L17" si="7">Y12/T12</f>
        <v>2928328.3691091598</v>
      </c>
      <c r="M12" s="59">
        <f t="shared" ref="M12:M17" si="8">Z12/T12</f>
        <v>87003.865372825894</v>
      </c>
      <c r="N12" s="59">
        <f t="shared" ref="N12:N17" si="9">AA12/T12</f>
        <v>3325991.1389197833</v>
      </c>
      <c r="O12" s="59">
        <f t="shared" ref="O12:O17" si="10">AB12/T12</f>
        <v>849323.38834757661</v>
      </c>
      <c r="P12" s="59">
        <f t="shared" ref="P12:P17" si="11">AC12/T12</f>
        <v>794946.26251468097</v>
      </c>
      <c r="Q12" s="688">
        <f t="shared" si="0"/>
        <v>5.4717464395011683</v>
      </c>
      <c r="R12" s="688">
        <f t="shared" si="1"/>
        <v>0.14313420291649218</v>
      </c>
      <c r="S12" s="688">
        <f t="shared" si="2"/>
        <v>1.3078039597309867</v>
      </c>
      <c r="T12" s="50">
        <v>13.100477577883749</v>
      </c>
      <c r="U12" s="50">
        <v>90.247757722919943</v>
      </c>
      <c r="V12" s="50">
        <v>97.045204296512836</v>
      </c>
      <c r="W12" s="50">
        <v>87573289.677770346</v>
      </c>
      <c r="X12" s="50">
        <v>11777836.200894887</v>
      </c>
      <c r="Y12" s="50">
        <v>38362500.140195437</v>
      </c>
      <c r="Z12" s="50">
        <v>1139792.187505922</v>
      </c>
      <c r="AA12" s="50">
        <v>43572072.339658655</v>
      </c>
      <c r="AB12" s="50">
        <v>11126542.005419679</v>
      </c>
      <c r="AC12" s="50">
        <v>10414175.687696068</v>
      </c>
      <c r="AD12" s="50">
        <v>7963101.510900951</v>
      </c>
    </row>
    <row r="13" spans="1:46" s="33" customFormat="1" ht="13.7" hidden="1" customHeight="1">
      <c r="A13" s="1196" t="s">
        <v>221</v>
      </c>
      <c r="B13" s="1196"/>
      <c r="C13" s="1196"/>
      <c r="D13" s="32"/>
      <c r="E13" s="597" t="e">
        <f>#REF!</f>
        <v>#REF!</v>
      </c>
      <c r="F13" s="185" t="s">
        <v>17</v>
      </c>
      <c r="G13" s="185" t="s">
        <v>17</v>
      </c>
      <c r="H13" s="838">
        <f t="shared" si="3"/>
        <v>10.745000129724662</v>
      </c>
      <c r="I13" s="838">
        <f t="shared" si="4"/>
        <v>10.440727835076499</v>
      </c>
      <c r="J13" s="183">
        <f t="shared" si="5"/>
        <v>11635958.435528146</v>
      </c>
      <c r="K13" s="183">
        <f t="shared" si="6"/>
        <v>1058856.0513062328</v>
      </c>
      <c r="L13" s="183">
        <f t="shared" si="7"/>
        <v>3488978.8541973177</v>
      </c>
      <c r="M13" s="183">
        <f t="shared" si="8"/>
        <v>307950.4681231507</v>
      </c>
      <c r="N13" s="183">
        <f t="shared" si="9"/>
        <v>3860861.8710798752</v>
      </c>
      <c r="O13" s="183">
        <f t="shared" si="10"/>
        <v>1108995.0247025364</v>
      </c>
      <c r="P13" s="183">
        <f t="shared" si="11"/>
        <v>1051552.9995167002</v>
      </c>
      <c r="Q13" s="688" t="e">
        <f t="shared" si="0"/>
        <v>#REF!</v>
      </c>
      <c r="R13" s="688" t="e">
        <f t="shared" si="1"/>
        <v>#REF!</v>
      </c>
      <c r="S13" s="688" t="e">
        <f t="shared" si="2"/>
        <v>#REF!</v>
      </c>
      <c r="T13" s="50">
        <f>'2'!R14</f>
        <v>155909.24169496537</v>
      </c>
      <c r="U13" s="50">
        <f>'2'!U14</f>
        <v>1675244.8222376767</v>
      </c>
      <c r="V13" s="50">
        <f>'2'!V14</f>
        <v>1627805.9595102945</v>
      </c>
      <c r="W13" s="50">
        <f>'2'!L14*1000</f>
        <v>1814153456077.3289</v>
      </c>
      <c r="X13" s="50">
        <f>'2'!M14*1000</f>
        <v>165085444023.28009</v>
      </c>
      <c r="Y13" s="50">
        <f>'22'!F13*1000</f>
        <v>543964047447.67297</v>
      </c>
      <c r="Z13" s="50">
        <f>'18'!Z13*1000</f>
        <v>48012323964.690033</v>
      </c>
      <c r="AA13" s="50">
        <f>'2'!G14*1000</f>
        <v>601944046609.06848</v>
      </c>
      <c r="AB13" s="50">
        <f>'2'!H14*1000</f>
        <v>172902573344.86185</v>
      </c>
      <c r="AC13" s="50">
        <f>'2'!J14*1000</f>
        <v>163946830756.715</v>
      </c>
      <c r="AD13" s="50" t="e">
        <f>'4'!#REF!*1000</f>
        <v>#REF!</v>
      </c>
    </row>
    <row r="14" spans="1:46" s="33" customFormat="1" ht="13.7" hidden="1" customHeight="1">
      <c r="A14" s="1238" t="s">
        <v>222</v>
      </c>
      <c r="B14" s="1238"/>
      <c r="C14" s="1238"/>
      <c r="D14" s="32"/>
      <c r="E14" s="597">
        <f>'30'!R14</f>
        <v>10.831309840344083</v>
      </c>
      <c r="F14" s="185" t="s">
        <v>17</v>
      </c>
      <c r="G14" s="185" t="s">
        <v>17</v>
      </c>
      <c r="H14" s="838">
        <f t="shared" si="3"/>
        <v>10.457482427097094</v>
      </c>
      <c r="I14" s="838">
        <f t="shared" si="4"/>
        <v>11.983814737339728</v>
      </c>
      <c r="J14" s="59">
        <f t="shared" si="5"/>
        <v>12763414.844422504</v>
      </c>
      <c r="K14" s="59">
        <f t="shared" si="6"/>
        <v>1100668.4990919975</v>
      </c>
      <c r="L14" s="59">
        <f t="shared" si="7"/>
        <v>3800423.3564516534</v>
      </c>
      <c r="M14" s="59">
        <f t="shared" si="8"/>
        <v>137155.80676747623</v>
      </c>
      <c r="N14" s="59">
        <f t="shared" si="9"/>
        <v>3964430.8781955368</v>
      </c>
      <c r="O14" s="59">
        <f t="shared" si="10"/>
        <v>907474.29155527847</v>
      </c>
      <c r="P14" s="59">
        <f t="shared" si="11"/>
        <v>845188.78623540245</v>
      </c>
      <c r="Q14" s="688" t="e">
        <f t="shared" si="0"/>
        <v>#REF!</v>
      </c>
      <c r="R14" s="688" t="e">
        <f t="shared" si="1"/>
        <v>#REF!</v>
      </c>
      <c r="S14" s="688" t="e">
        <f t="shared" si="2"/>
        <v>#REF!</v>
      </c>
      <c r="T14" s="50">
        <f>'2'!R15</f>
        <v>145594.46687390516</v>
      </c>
      <c r="U14" s="50">
        <f>'2'!U15</f>
        <v>1522551.5788164332</v>
      </c>
      <c r="V14" s="50">
        <f>'2'!V15</f>
        <v>1744777.1177986255</v>
      </c>
      <c r="W14" s="50">
        <f>'2'!L15*1000</f>
        <v>1858282579764.1816</v>
      </c>
      <c r="X14" s="50">
        <f>'2'!M15*1000</f>
        <v>160251243330.20074</v>
      </c>
      <c r="Y14" s="50">
        <f>'22'!F14*1000</f>
        <v>553320612477.7157</v>
      </c>
      <c r="Z14" s="50">
        <f>'18'!Z14*1000</f>
        <v>19969126564.971054</v>
      </c>
      <c r="AA14" s="50">
        <f>'2'!G15*1000</f>
        <v>577199200169.32678</v>
      </c>
      <c r="AB14" s="50">
        <f>'2'!H15*1000</f>
        <v>132123235680.76555</v>
      </c>
      <c r="AC14" s="50">
        <f>'2'!J15*1000</f>
        <v>123054810739.74641</v>
      </c>
      <c r="AD14" s="50" t="e">
        <f>'4'!#REF!*1000</f>
        <v>#REF!</v>
      </c>
    </row>
    <row r="15" spans="1:46" s="33" customFormat="1" ht="13.7" hidden="1" customHeight="1">
      <c r="A15" s="1238" t="s">
        <v>223</v>
      </c>
      <c r="B15" s="1238"/>
      <c r="C15" s="1238"/>
      <c r="D15" s="32"/>
      <c r="E15" s="597">
        <f>'30'!R15</f>
        <v>10.332716066932209</v>
      </c>
      <c r="F15" s="185" t="s">
        <v>17</v>
      </c>
      <c r="G15" s="185" t="s">
        <v>17</v>
      </c>
      <c r="H15" s="838">
        <f t="shared" si="3"/>
        <v>10.883567556371409</v>
      </c>
      <c r="I15" s="838">
        <f t="shared" si="4"/>
        <v>11.906185434248863</v>
      </c>
      <c r="J15" s="59">
        <f t="shared" si="5"/>
        <v>11688163.146554586</v>
      </c>
      <c r="K15" s="59">
        <f t="shared" si="6"/>
        <v>1183315.1025579609</v>
      </c>
      <c r="L15" s="59">
        <f t="shared" si="7"/>
        <v>3920440.1619500304</v>
      </c>
      <c r="M15" s="59">
        <f t="shared" si="8"/>
        <v>95578.869349397952</v>
      </c>
      <c r="N15" s="59">
        <f t="shared" si="9"/>
        <v>4273338.2472310103</v>
      </c>
      <c r="O15" s="59">
        <f t="shared" si="10"/>
        <v>871448.52668265149</v>
      </c>
      <c r="P15" s="59">
        <f t="shared" si="11"/>
        <v>815635.64480150014</v>
      </c>
      <c r="Q15" s="688" t="e">
        <f t="shared" si="0"/>
        <v>#REF!</v>
      </c>
      <c r="R15" s="688" t="e">
        <f t="shared" si="1"/>
        <v>#REF!</v>
      </c>
      <c r="S15" s="688" t="e">
        <f t="shared" si="2"/>
        <v>#REF!</v>
      </c>
      <c r="T15" s="50">
        <f>'2'!R16</f>
        <v>138340.60233372761</v>
      </c>
      <c r="U15" s="50">
        <f>'2'!U16</f>
        <v>1505639.2912882366</v>
      </c>
      <c r="V15" s="50">
        <f>'2'!V16</f>
        <v>1647108.8644710421</v>
      </c>
      <c r="W15" s="50">
        <f>'2'!L16*1000</f>
        <v>1616947529869.2383</v>
      </c>
      <c r="X15" s="50">
        <f>'2'!M16*1000</f>
        <v>163700524038.46497</v>
      </c>
      <c r="Y15" s="50">
        <f>'22'!F15*1000</f>
        <v>542356053417.50385</v>
      </c>
      <c r="Z15" s="50">
        <f>'18'!Z15*1000</f>
        <v>13222438356.172369</v>
      </c>
      <c r="AA15" s="50">
        <f>'2'!G16*1000</f>
        <v>591176187097.69373</v>
      </c>
      <c r="AB15" s="50">
        <f>'2'!H16*1000</f>
        <v>120556714084.11751</v>
      </c>
      <c r="AC15" s="50">
        <f>'2'!J16*1000</f>
        <v>112835526386.69783</v>
      </c>
      <c r="AD15" s="50" t="e">
        <f>'4'!#REF!*1000</f>
        <v>#REF!</v>
      </c>
      <c r="AE15" s="853"/>
    </row>
    <row r="16" spans="1:46" s="33" customFormat="1" ht="17.25" hidden="1" customHeight="1">
      <c r="A16" s="1238" t="s">
        <v>224</v>
      </c>
      <c r="B16" s="1238"/>
      <c r="C16" s="1238"/>
      <c r="D16" s="32"/>
      <c r="E16" s="597">
        <f>'30'!R16</f>
        <v>10.118940514693909</v>
      </c>
      <c r="F16" s="185" t="s">
        <v>17</v>
      </c>
      <c r="G16" s="185" t="s">
        <v>17</v>
      </c>
      <c r="H16" s="838">
        <f t="shared" si="3"/>
        <v>9.6975960586926444</v>
      </c>
      <c r="I16" s="838">
        <f t="shared" si="4"/>
        <v>10.719996042774106</v>
      </c>
      <c r="J16" s="59">
        <f t="shared" si="5"/>
        <v>12136842.903222797</v>
      </c>
      <c r="K16" s="59">
        <f t="shared" si="6"/>
        <v>1186208.4407362316</v>
      </c>
      <c r="L16" s="59">
        <f t="shared" si="7"/>
        <v>3693990.5455680345</v>
      </c>
      <c r="M16" s="59">
        <f t="shared" si="8"/>
        <v>161230.80035820653</v>
      </c>
      <c r="N16" s="59">
        <f t="shared" si="9"/>
        <v>3775119.6334854914</v>
      </c>
      <c r="O16" s="59">
        <f t="shared" si="10"/>
        <v>826195.96086420305</v>
      </c>
      <c r="P16" s="59">
        <f t="shared" si="11"/>
        <v>772823.81131698156</v>
      </c>
      <c r="Q16" s="688" t="e">
        <f t="shared" si="0"/>
        <v>#REF!</v>
      </c>
      <c r="R16" s="688" t="e">
        <f t="shared" si="1"/>
        <v>#REF!</v>
      </c>
      <c r="S16" s="688" t="e">
        <f t="shared" si="2"/>
        <v>#REF!</v>
      </c>
      <c r="T16" s="50">
        <f>'2'!R17</f>
        <v>138234.84637123178</v>
      </c>
      <c r="U16" s="50">
        <f>'2'!U17</f>
        <v>1340545.7013436405</v>
      </c>
      <c r="V16" s="50">
        <f>'2'!V17</f>
        <v>1481877.0060730912</v>
      </c>
      <c r="W16" s="50">
        <f>'2'!L17*1000</f>
        <v>1677734614158.7781</v>
      </c>
      <c r="X16" s="50">
        <f>'2'!M17*1000</f>
        <v>163975341569.43137</v>
      </c>
      <c r="Y16" s="50">
        <f>'22'!F16*1000</f>
        <v>510638215563.37988</v>
      </c>
      <c r="Z16" s="50">
        <f>'18'!Z16*1000</f>
        <v>22287714917.827419</v>
      </c>
      <c r="AA16" s="50">
        <f>'2'!G17*1000</f>
        <v>521853082567.8877</v>
      </c>
      <c r="AB16" s="50">
        <f>'2'!H17*1000</f>
        <v>114209071722.59532</v>
      </c>
      <c r="AC16" s="50">
        <f>'2'!J17*1000</f>
        <v>106831180829.43275</v>
      </c>
      <c r="AD16" s="50" t="e">
        <f>'4'!#REF!*1000</f>
        <v>#REF!</v>
      </c>
    </row>
    <row r="17" spans="1:30" s="33" customFormat="1" ht="15.75" hidden="1" customHeight="1">
      <c r="A17" s="1238" t="s">
        <v>367</v>
      </c>
      <c r="B17" s="1238"/>
      <c r="C17" s="1238"/>
      <c r="D17" s="32"/>
      <c r="E17" s="637">
        <f>'30'!R17</f>
        <v>10.69811914487429</v>
      </c>
      <c r="F17" s="603" t="s">
        <v>17</v>
      </c>
      <c r="G17" s="603" t="s">
        <v>17</v>
      </c>
      <c r="H17" s="841">
        <f t="shared" si="3"/>
        <v>12.395113921813484</v>
      </c>
      <c r="I17" s="841">
        <f t="shared" si="4"/>
        <v>13.468716305268469</v>
      </c>
      <c r="J17" s="644">
        <f t="shared" si="5"/>
        <v>12831396.417611511</v>
      </c>
      <c r="K17" s="644">
        <f t="shared" si="6"/>
        <v>1285912.7077943149</v>
      </c>
      <c r="L17" s="644">
        <f t="shared" si="7"/>
        <v>3741765.4093428985</v>
      </c>
      <c r="M17" s="644">
        <f t="shared" si="8"/>
        <v>233782.06698069087</v>
      </c>
      <c r="N17" s="644">
        <f t="shared" si="9"/>
        <v>3976021.6380161229</v>
      </c>
      <c r="O17" s="644">
        <f t="shared" si="10"/>
        <v>892829.99203343084</v>
      </c>
      <c r="P17" s="644">
        <f t="shared" si="11"/>
        <v>841050.9495132775</v>
      </c>
      <c r="Q17" s="691">
        <f t="shared" ref="Q17:Q22" si="12">AA17/AD17</f>
        <v>6.3504790010604726</v>
      </c>
      <c r="R17" s="691">
        <f t="shared" si="1"/>
        <v>0.3733953791876648</v>
      </c>
      <c r="S17" s="691">
        <f t="shared" si="2"/>
        <v>1.3433217622957974</v>
      </c>
      <c r="T17" s="50">
        <f>'2'!R18</f>
        <v>148534.99487466394</v>
      </c>
      <c r="U17" s="50">
        <f>'2'!U18</f>
        <v>1841108.1828474416</v>
      </c>
      <c r="V17" s="50">
        <f>'2'!V18</f>
        <v>2000575.7073713548</v>
      </c>
      <c r="W17" s="50">
        <f>'2'!L18*1000</f>
        <v>1905911401124.707</v>
      </c>
      <c r="X17" s="50">
        <f>'2'!M18*1000</f>
        <v>191003037461.4938</v>
      </c>
      <c r="Y17" s="50">
        <f>'22'!F17*1000</f>
        <v>555783105898.94226</v>
      </c>
      <c r="Z17" s="50">
        <f>'18'!Z17*1000</f>
        <v>34724818120.765259</v>
      </c>
      <c r="AA17" s="50">
        <f>'2'!G18*1000</f>
        <v>590578353624.27771</v>
      </c>
      <c r="AB17" s="50">
        <f>'2'!H18*1000</f>
        <v>132616498290.6319</v>
      </c>
      <c r="AC17" s="50">
        <f>'2'!J18*1000</f>
        <v>124925498475.28592</v>
      </c>
      <c r="AD17" s="185">
        <f>'2'!W18*1000</f>
        <v>92997450038.911469</v>
      </c>
    </row>
    <row r="18" spans="1:30" s="33" customFormat="1" ht="15.75" customHeight="1">
      <c r="A18" s="1238" t="s">
        <v>1023</v>
      </c>
      <c r="B18" s="1238"/>
      <c r="C18" s="1238"/>
      <c r="D18" s="32"/>
      <c r="E18" s="637">
        <f>'59'!E18</f>
        <v>11.226386672059109</v>
      </c>
      <c r="F18" s="603" t="s">
        <v>17</v>
      </c>
      <c r="G18" s="603" t="s">
        <v>17</v>
      </c>
      <c r="H18" s="692" t="s">
        <v>17</v>
      </c>
      <c r="I18" s="692" t="s">
        <v>17</v>
      </c>
      <c r="J18" s="644">
        <f>W18/T18</f>
        <v>11890496.805863643</v>
      </c>
      <c r="K18" s="644">
        <f>X18/T18</f>
        <v>933728.74247177399</v>
      </c>
      <c r="L18" s="644">
        <f>Y18/T18</f>
        <v>3769111.7606865019</v>
      </c>
      <c r="M18" s="644">
        <f>Z18/T18</f>
        <v>440407.73938412435</v>
      </c>
      <c r="N18" s="644">
        <f>AA18/T18</f>
        <v>3815099.4008543668</v>
      </c>
      <c r="O18" s="644">
        <f>AB18/T18</f>
        <v>1069538.3987659463</v>
      </c>
      <c r="P18" s="644">
        <f>AC18/T18</f>
        <v>1017305.4058107665</v>
      </c>
      <c r="Q18" s="691">
        <f t="shared" si="12"/>
        <v>6.548353685324912</v>
      </c>
      <c r="R18" s="691">
        <f>Z18/AD18</f>
        <v>0.75592935864156074</v>
      </c>
      <c r="S18" s="691">
        <f>AC18/AD18</f>
        <v>1.7461342165161016</v>
      </c>
      <c r="T18" s="185">
        <f>'1'!R19</f>
        <v>159165.50983377962</v>
      </c>
      <c r="U18" s="185" t="str">
        <f>'1'!U19</f>
        <v>...</v>
      </c>
      <c r="V18" s="185" t="str">
        <f>'1'!V19</f>
        <v>...</v>
      </c>
      <c r="W18" s="185">
        <f>'1'!L19*1000</f>
        <v>1892556986282.2148</v>
      </c>
      <c r="X18" s="185">
        <f>'1'!M19*1000</f>
        <v>148617411341.97382</v>
      </c>
      <c r="Y18" s="185">
        <f>'21'!F18*1000</f>
        <v>599912595010.16187</v>
      </c>
      <c r="Z18" s="185">
        <f>'17'!Z18*1000</f>
        <v>70097722373.816498</v>
      </c>
      <c r="AA18" s="185">
        <f>'1'!G19*1000</f>
        <v>607232241203.53247</v>
      </c>
      <c r="AB18" s="185">
        <f>'1'!H19*1000</f>
        <v>170233624526.38614</v>
      </c>
      <c r="AC18" s="185">
        <f>'1'!J19*1000</f>
        <v>161919933572.53073</v>
      </c>
      <c r="AD18" s="185">
        <f>'2'!W19*1000</f>
        <v>92730519819.716064</v>
      </c>
    </row>
    <row r="19" spans="1:30" s="33" customFormat="1" ht="15.75" customHeight="1">
      <c r="A19" s="1238" t="s">
        <v>1066</v>
      </c>
      <c r="B19" s="1238"/>
      <c r="C19" s="1238"/>
      <c r="D19" s="32"/>
      <c r="E19" s="637">
        <f>'30'!R19</f>
        <v>9.7218342469995918</v>
      </c>
      <c r="F19" s="607">
        <f>'30'!S19</f>
        <v>7.5465635776771265</v>
      </c>
      <c r="G19" s="607">
        <f>'30'!T19</f>
        <v>2.1752706693224568</v>
      </c>
      <c r="H19" s="841">
        <f>U19/T19</f>
        <v>11.850529020617488</v>
      </c>
      <c r="I19" s="841">
        <f>V19/T19</f>
        <v>12.533764097100207</v>
      </c>
      <c r="J19" s="644">
        <f>W19/T19</f>
        <v>13689553.649044409</v>
      </c>
      <c r="K19" s="644">
        <f>X19/T19</f>
        <v>1360910.3448833658</v>
      </c>
      <c r="L19" s="644">
        <f>Y19/T19</f>
        <v>3932207.1007275744</v>
      </c>
      <c r="M19" s="644">
        <f>Z19/T19</f>
        <v>234241.87218229583</v>
      </c>
      <c r="N19" s="644">
        <f>AA19/T19</f>
        <v>4102061.431180011</v>
      </c>
      <c r="O19" s="644">
        <f>AB19/T19</f>
        <v>937646.32470007753</v>
      </c>
      <c r="P19" s="644">
        <f>AC19/T19</f>
        <v>873682.19254059356</v>
      </c>
      <c r="Q19" s="691">
        <f t="shared" si="12"/>
        <v>6.620445623924808</v>
      </c>
      <c r="R19" s="691">
        <f>Z19/AD19</f>
        <v>0.37805030559552866</v>
      </c>
      <c r="S19" s="691">
        <f>AC19/AD19</f>
        <v>1.4100630976271153</v>
      </c>
      <c r="T19" s="50">
        <f>'2'!R20</f>
        <v>140111.07516775819</v>
      </c>
      <c r="U19" s="50">
        <f>'2'!U20</f>
        <v>1660390.3623854367</v>
      </c>
      <c r="V19" s="50">
        <f>'2'!V20</f>
        <v>1756119.1635437559</v>
      </c>
      <c r="W19" s="50">
        <f>'2'!L20*1000</f>
        <v>1918058080334.3196</v>
      </c>
      <c r="X19" s="50">
        <f>'2'!M20*1000</f>
        <v>190678611628.53299</v>
      </c>
      <c r="Y19" s="50">
        <f>'22'!F19*1000</f>
        <v>550945764665.23364</v>
      </c>
      <c r="Z19" s="50">
        <f>'18'!Z19*1000</f>
        <v>32819880560.770058</v>
      </c>
      <c r="AA19" s="50">
        <f>'2'!G20*1000</f>
        <v>574744237526.82422</v>
      </c>
      <c r="AB19" s="50">
        <f>'2'!H20*1000</f>
        <v>131374634680.82477</v>
      </c>
      <c r="AC19" s="50">
        <f>'2'!J20*1000</f>
        <v>122412551351.78688</v>
      </c>
      <c r="AD19" s="185">
        <f>'2'!W20*1000</f>
        <v>86813527393.05452</v>
      </c>
    </row>
    <row r="20" spans="1:30" s="33" customFormat="1" ht="15.75" customHeight="1">
      <c r="A20" s="1238" t="s">
        <v>1025</v>
      </c>
      <c r="B20" s="1238"/>
      <c r="C20" s="1238"/>
      <c r="D20" s="32"/>
      <c r="E20" s="637">
        <f>'30'!R20</f>
        <v>8.5109939004192352</v>
      </c>
      <c r="F20" s="607">
        <f>'30'!S20</f>
        <v>6.6164437711059216</v>
      </c>
      <c r="G20" s="607">
        <f>'30'!T20</f>
        <v>1.8945501293133007</v>
      </c>
      <c r="H20" s="841">
        <f>U20/T20</f>
        <v>15.455800139584785</v>
      </c>
      <c r="I20" s="841">
        <f>V20/T20</f>
        <v>16.464612170454213</v>
      </c>
      <c r="J20" s="644">
        <f>W20/T20</f>
        <v>16160737.143500902</v>
      </c>
      <c r="K20" s="644">
        <f>X20/T20</f>
        <v>1536276.6768389605</v>
      </c>
      <c r="L20" s="644">
        <f>Y20/T20</f>
        <v>4299385.8840703806</v>
      </c>
      <c r="M20" s="644">
        <f>Z20/T20</f>
        <v>292579.32460609463</v>
      </c>
      <c r="N20" s="644">
        <f>AA20/T20</f>
        <v>4581040.1698714923</v>
      </c>
      <c r="O20" s="644">
        <f>AB20/T20</f>
        <v>1050317.1936830322</v>
      </c>
      <c r="P20" s="644">
        <f>AC20/T20</f>
        <v>954120.54086339276</v>
      </c>
      <c r="Q20" s="691">
        <f t="shared" si="12"/>
        <v>6.7774601613679186</v>
      </c>
      <c r="R20" s="691">
        <f>Z20/AD20</f>
        <v>0.43285905450014089</v>
      </c>
      <c r="S20" s="691">
        <f>AC20/AD20</f>
        <v>1.4115820239633163</v>
      </c>
      <c r="T20" s="50">
        <f>'2'!R21</f>
        <v>123945.6041718116</v>
      </c>
      <c r="U20" s="50">
        <f>'2'!U21</f>
        <v>1915678.4862596062</v>
      </c>
      <c r="V20" s="50">
        <f>'2'!V21</f>
        <v>2040716.3029215096</v>
      </c>
      <c r="W20" s="50">
        <f>'2'!L21*1000</f>
        <v>2003052329113.0562</v>
      </c>
      <c r="X20" s="50">
        <f>'2'!M21*1000</f>
        <v>190414740885.86792</v>
      </c>
      <c r="Y20" s="50">
        <f>'22'!F20*1000</f>
        <v>532889980968.86169</v>
      </c>
      <c r="Z20" s="50">
        <f>'18'!Z20*1000</f>
        <v>36263921156.482986</v>
      </c>
      <c r="AA20" s="50">
        <f>'2'!G21*1000</f>
        <v>567799791590.06055</v>
      </c>
      <c r="AB20" s="50">
        <f>'2'!H21*1000</f>
        <v>130182199143.08508</v>
      </c>
      <c r="AC20" s="50">
        <f>'2'!J21*1000</f>
        <v>118259046890.04887</v>
      </c>
      <c r="AD20" s="185">
        <f>'2'!W21*1000</f>
        <v>83777665684.641891</v>
      </c>
    </row>
    <row r="21" spans="1:30" s="33" customFormat="1" ht="15.75" customHeight="1">
      <c r="A21" s="1238" t="s">
        <v>1026</v>
      </c>
      <c r="B21" s="1238"/>
      <c r="C21" s="1238"/>
      <c r="D21" s="32"/>
      <c r="E21" s="637">
        <f>'30'!R21</f>
        <v>8.7543969219633251</v>
      </c>
      <c r="F21" s="607">
        <f>'30'!S21</f>
        <v>6.7780893239552684</v>
      </c>
      <c r="G21" s="607">
        <f>'30'!T21</f>
        <v>1.9763075980080611</v>
      </c>
      <c r="H21" s="841">
        <f>U21/T21</f>
        <v>15.07315336367572</v>
      </c>
      <c r="I21" s="841">
        <f>V21/T21</f>
        <v>16.171926110344717</v>
      </c>
      <c r="J21" s="644">
        <f>W21/T21</f>
        <v>17442825.460747208</v>
      </c>
      <c r="K21" s="644">
        <f>X21/T21</f>
        <v>1598624.3227882902</v>
      </c>
      <c r="L21" s="644">
        <f>Y21/T21</f>
        <v>4436160.11395422</v>
      </c>
      <c r="M21" s="644">
        <f>Z21/T21</f>
        <v>309251.85660818988</v>
      </c>
      <c r="N21" s="644">
        <f>AA21/T21</f>
        <v>4707459.5224431846</v>
      </c>
      <c r="O21" s="644">
        <f>AB21/T21</f>
        <v>1090245.0205654565</v>
      </c>
      <c r="P21" s="644">
        <f>AC21/T21</f>
        <v>1008359.231066311</v>
      </c>
      <c r="Q21" s="691">
        <f t="shared" si="12"/>
        <v>6.7409758441520484</v>
      </c>
      <c r="R21" s="691">
        <f>Z21/AD21</f>
        <v>0.44284168248631844</v>
      </c>
      <c r="S21" s="691">
        <f>AC21/AD21</f>
        <v>1.4439476720806526</v>
      </c>
      <c r="T21" s="50">
        <f>'2'!R22</f>
        <v>129748.91678256127</v>
      </c>
      <c r="U21" s="50">
        <f>'2'!U22</f>
        <v>1955725.3214343444</v>
      </c>
      <c r="V21" s="50">
        <f>'2'!V22</f>
        <v>2098289.8951048465</v>
      </c>
      <c r="W21" s="50">
        <f>'2'!L22*1000</f>
        <v>2263187709159.2305</v>
      </c>
      <c r="X21" s="50">
        <f>'2'!M22*1000</f>
        <v>207419774224.03622</v>
      </c>
      <c r="Y21" s="50">
        <f>'22'!F21*1000</f>
        <v>575586969459.5636</v>
      </c>
      <c r="Z21" s="50">
        <f>'18'!Z21*1000</f>
        <v>40125093407.9086</v>
      </c>
      <c r="AA21" s="50">
        <f>'2'!G22*1000</f>
        <v>610787773834.75635</v>
      </c>
      <c r="AB21" s="50">
        <f>'2'!H22*1000</f>
        <v>141458110445.94922</v>
      </c>
      <c r="AC21" s="50">
        <f>'2'!J22*1000</f>
        <v>130833517958.55026</v>
      </c>
      <c r="AD21" s="185">
        <f>'2'!W22*1000</f>
        <v>90608212810.112473</v>
      </c>
    </row>
    <row r="22" spans="1:30" s="33" customFormat="1" ht="15.75" customHeight="1">
      <c r="A22" s="1238" t="s">
        <v>1027</v>
      </c>
      <c r="B22" s="1238"/>
      <c r="C22" s="1238"/>
      <c r="D22" s="32"/>
      <c r="E22" s="637">
        <f>'30'!R22</f>
        <v>8.7311312693919358</v>
      </c>
      <c r="F22" s="607">
        <f>'30'!S22</f>
        <v>6.7894131812802048</v>
      </c>
      <c r="G22" s="607">
        <f>'30'!T22</f>
        <v>1.941718088111746</v>
      </c>
      <c r="H22" s="841">
        <f>U22/T22</f>
        <v>13.674650987151805</v>
      </c>
      <c r="I22" s="841">
        <f>V22/T22</f>
        <v>14.831223627123778</v>
      </c>
      <c r="J22" s="644">
        <f>W22/T22</f>
        <v>17614859.690269344</v>
      </c>
      <c r="K22" s="644">
        <f>X22/T22</f>
        <v>1672871.2169388803</v>
      </c>
      <c r="L22" s="644">
        <f>Y22/T22</f>
        <v>4274313.1613446549</v>
      </c>
      <c r="M22" s="644">
        <f>Z22/T22</f>
        <v>227026.73472871716</v>
      </c>
      <c r="N22" s="644">
        <f>AA22/T22</f>
        <v>4537058.3873939114</v>
      </c>
      <c r="O22" s="644">
        <f>AB22/T22</f>
        <v>1015151.6003556352</v>
      </c>
      <c r="P22" s="644">
        <f>AC22/T22</f>
        <v>935055.20532434934</v>
      </c>
      <c r="Q22" s="691">
        <f t="shared" si="12"/>
        <v>6.4579213581036639</v>
      </c>
      <c r="R22" s="691">
        <f>Z22/AD22</f>
        <v>0.32314347180073605</v>
      </c>
      <c r="S22" s="691">
        <f>AC22/AD22</f>
        <v>1.3309312920124545</v>
      </c>
      <c r="T22" s="50">
        <f>'2'!R23</f>
        <v>130399.44559872786</v>
      </c>
      <c r="U22" s="50">
        <f>'2'!U23</f>
        <v>1783166.907480692</v>
      </c>
      <c r="V22" s="50">
        <f>'2'!V23</f>
        <v>1933983.3385276946</v>
      </c>
      <c r="W22" s="50">
        <f>'2'!L23*1000</f>
        <v>2296967937910.5015</v>
      </c>
      <c r="X22" s="50">
        <f>'2'!M23*1000</f>
        <v>218141479246.8992</v>
      </c>
      <c r="Y22" s="50">
        <f>'22'!F22*1000</f>
        <v>557368066554.68884</v>
      </c>
      <c r="Z22" s="50">
        <f>'18'!Z22*1000</f>
        <v>29604160344.714176</v>
      </c>
      <c r="AA22" s="50">
        <f>'2'!G23*1000</f>
        <v>591629898365.22437</v>
      </c>
      <c r="AB22" s="50">
        <f>'2'!H23*1000</f>
        <v>132375205885.03618</v>
      </c>
      <c r="AC22" s="50">
        <f>'2'!J23*1000</f>
        <v>121930680378.4998</v>
      </c>
      <c r="AD22" s="185">
        <f>'2'!W23*1000</f>
        <v>91613054039.876617</v>
      </c>
    </row>
    <row r="23" spans="1:30" ht="13.7" customHeight="1">
      <c r="A23" s="1238" t="s">
        <v>19</v>
      </c>
      <c r="B23" s="1238"/>
      <c r="C23" s="1238"/>
      <c r="D23" s="32"/>
      <c r="E23" s="854"/>
      <c r="F23" s="855"/>
      <c r="G23" s="855"/>
      <c r="H23" s="841"/>
      <c r="I23" s="841"/>
      <c r="J23" s="733"/>
      <c r="K23" s="733"/>
      <c r="L23" s="733"/>
      <c r="M23" s="733"/>
      <c r="N23" s="733"/>
      <c r="O23" s="733"/>
      <c r="P23" s="733"/>
      <c r="Q23" s="691"/>
      <c r="R23" s="691"/>
      <c r="S23" s="691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</row>
    <row r="24" spans="1:30" ht="13.7" customHeight="1">
      <c r="A24" s="34"/>
      <c r="B24" s="660" t="s">
        <v>303</v>
      </c>
      <c r="C24" s="34"/>
      <c r="D24" s="659"/>
      <c r="E24" s="856">
        <f>'30'!R24</f>
        <v>3.2921870838204814</v>
      </c>
      <c r="F24" s="845">
        <f>'30'!S24</f>
        <v>2.4245513153253047</v>
      </c>
      <c r="G24" s="845">
        <f>'30'!T24</f>
        <v>0.86763576849516877</v>
      </c>
      <c r="H24" s="846">
        <f t="shared" ref="H24:H29" si="13">U24/T24</f>
        <v>14.771226525829627</v>
      </c>
      <c r="I24" s="846">
        <f t="shared" ref="I24:I29" si="14">V24/T24</f>
        <v>18.902915510057714</v>
      </c>
      <c r="J24" s="733">
        <f t="shared" ref="J24:J29" si="15">W24/T24</f>
        <v>7643031.60658288</v>
      </c>
      <c r="K24" s="733">
        <f t="shared" ref="K24:K29" si="16">X24/T24</f>
        <v>1901233.0540206477</v>
      </c>
      <c r="L24" s="733">
        <f t="shared" ref="L24:L29" si="17">Y24/T24</f>
        <v>3680156.9472042033</v>
      </c>
      <c r="M24" s="733">
        <f t="shared" ref="M24:M29" si="18">Z24/T24</f>
        <v>114346.77435062747</v>
      </c>
      <c r="N24" s="733">
        <f t="shared" ref="N24:N29" si="19">AA24/T24</f>
        <v>3669304.6751556895</v>
      </c>
      <c r="O24" s="733">
        <f t="shared" ref="O24:O29" si="20">AB24/T24</f>
        <v>725051.49936771416</v>
      </c>
      <c r="P24" s="733">
        <f t="shared" ref="P24:P29" si="21">AC24/T24</f>
        <v>635001.12310321257</v>
      </c>
      <c r="Q24" s="697">
        <f t="shared" ref="Q24:Q29" si="22">AA24/AD24</f>
        <v>7.5120426820775563</v>
      </c>
      <c r="R24" s="697">
        <f t="shared" ref="R24:R29" si="23">Z24/AD24</f>
        <v>0.23409826262065797</v>
      </c>
      <c r="S24" s="697">
        <f t="shared" ref="S24:S29" si="24">AC24/AD24</f>
        <v>1.3000162053090123</v>
      </c>
      <c r="T24" s="220">
        <f>'2'!R25</f>
        <v>39710.983793846077</v>
      </c>
      <c r="U24" s="220">
        <f>'2'!U25</f>
        <v>586579.93718244962</v>
      </c>
      <c r="V24" s="220">
        <f>'2'!V25</f>
        <v>750653.37147634348</v>
      </c>
      <c r="W24" s="220">
        <f>'2'!L25*1000</f>
        <v>303512304264.86609</v>
      </c>
      <c r="X24" s="220">
        <f>'2'!M25*1000</f>
        <v>75499834996.538422</v>
      </c>
      <c r="Y24" s="220">
        <f>'22'!F24*1000</f>
        <v>146142652889.23618</v>
      </c>
      <c r="Z24" s="220">
        <f>'18'!Z24*1000</f>
        <v>4540822903.1163416</v>
      </c>
      <c r="AA24" s="220">
        <f>'2'!G25*1000</f>
        <v>145711698489.79123</v>
      </c>
      <c r="AB24" s="220">
        <f>'2'!H25*1000</f>
        <v>28792508341.095097</v>
      </c>
      <c r="AC24" s="220">
        <f>'2'!J25*1000</f>
        <v>25216519308.625732</v>
      </c>
      <c r="AD24" s="185">
        <f>'2'!W25*1000</f>
        <v>19397080748.414051</v>
      </c>
    </row>
    <row r="25" spans="1:30" ht="13.7" customHeight="1">
      <c r="A25" s="34"/>
      <c r="B25" s="660" t="s">
        <v>894</v>
      </c>
      <c r="C25" s="34"/>
      <c r="D25" s="659"/>
      <c r="E25" s="856">
        <f>'30'!R25</f>
        <v>13.485843061655627</v>
      </c>
      <c r="F25" s="845">
        <f>'30'!S25</f>
        <v>10.655312461989698</v>
      </c>
      <c r="G25" s="845">
        <f>'30'!T25</f>
        <v>2.8305305996659142</v>
      </c>
      <c r="H25" s="846">
        <f t="shared" si="13"/>
        <v>5.1009470598837181</v>
      </c>
      <c r="I25" s="846">
        <f t="shared" si="14"/>
        <v>9.330759225473793</v>
      </c>
      <c r="J25" s="733">
        <f t="shared" si="15"/>
        <v>11687666.555675222</v>
      </c>
      <c r="K25" s="733">
        <f t="shared" si="16"/>
        <v>1581998.8157089076</v>
      </c>
      <c r="L25" s="733">
        <f t="shared" si="17"/>
        <v>3839750.6873793132</v>
      </c>
      <c r="M25" s="733">
        <f t="shared" si="18"/>
        <v>159862.78299835735</v>
      </c>
      <c r="N25" s="733">
        <f t="shared" si="19"/>
        <v>4161946.4183408162</v>
      </c>
      <c r="O25" s="733">
        <f t="shared" si="20"/>
        <v>979502.96956315706</v>
      </c>
      <c r="P25" s="733">
        <f t="shared" si="21"/>
        <v>912624.36386006151</v>
      </c>
      <c r="Q25" s="697">
        <f t="shared" si="22"/>
        <v>5.7584049312718717</v>
      </c>
      <c r="R25" s="697">
        <f t="shared" si="23"/>
        <v>0.22118368316514045</v>
      </c>
      <c r="S25" s="697">
        <f t="shared" si="24"/>
        <v>1.2626930068325273</v>
      </c>
      <c r="T25" s="220">
        <f>'2'!R26</f>
        <v>21453.105967550069</v>
      </c>
      <c r="U25" s="220">
        <f>'2'!U26</f>
        <v>109431.15781054838</v>
      </c>
      <c r="V25" s="220">
        <f>'2'!V26</f>
        <v>200173.76642178468</v>
      </c>
      <c r="W25" s="220">
        <f>'2'!L26*1000</f>
        <v>250736749132.29144</v>
      </c>
      <c r="X25" s="220">
        <f>'2'!M26*1000</f>
        <v>33938788233.941906</v>
      </c>
      <c r="Y25" s="220">
        <f>'22'!F25*1000</f>
        <v>82374578385.321625</v>
      </c>
      <c r="Z25" s="220">
        <f>'18'!Z25*1000</f>
        <v>3429553223.931222</v>
      </c>
      <c r="AA25" s="220">
        <f>'2'!G26*1000</f>
        <v>89286677543.931</v>
      </c>
      <c r="AB25" s="220">
        <f>'2'!H26*1000</f>
        <v>21013381001.568378</v>
      </c>
      <c r="AC25" s="220">
        <f>'2'!J26*1000</f>
        <v>19578627186.45787</v>
      </c>
      <c r="AD25" s="185">
        <f>'2'!W26*1000</f>
        <v>15505453091.540413</v>
      </c>
    </row>
    <row r="26" spans="1:30" ht="13.7" customHeight="1">
      <c r="A26" s="34"/>
      <c r="B26" s="660" t="s">
        <v>895</v>
      </c>
      <c r="C26" s="34"/>
      <c r="D26" s="659"/>
      <c r="E26" s="856">
        <f>'30'!R26</f>
        <v>28.75603977586292</v>
      </c>
      <c r="F26" s="845">
        <f>'30'!S26</f>
        <v>22.900783083145587</v>
      </c>
      <c r="G26" s="845">
        <f>'30'!T26</f>
        <v>5.8552566927173144</v>
      </c>
      <c r="H26" s="846">
        <f t="shared" si="13"/>
        <v>6.2984597000755205</v>
      </c>
      <c r="I26" s="846">
        <f t="shared" si="14"/>
        <v>8.1706633471329937</v>
      </c>
      <c r="J26" s="733">
        <f t="shared" si="15"/>
        <v>15859156.569596115</v>
      </c>
      <c r="K26" s="733">
        <f t="shared" si="16"/>
        <v>1520353.9281587121</v>
      </c>
      <c r="L26" s="733">
        <f t="shared" si="17"/>
        <v>4199594.9498508172</v>
      </c>
      <c r="M26" s="733">
        <f t="shared" si="18"/>
        <v>222199.9573621368</v>
      </c>
      <c r="N26" s="733">
        <f t="shared" si="19"/>
        <v>4585544.710686693</v>
      </c>
      <c r="O26" s="733">
        <f t="shared" si="20"/>
        <v>1077856.1215463262</v>
      </c>
      <c r="P26" s="733">
        <f t="shared" si="21"/>
        <v>1006734.7782267794</v>
      </c>
      <c r="Q26" s="697">
        <f t="shared" si="22"/>
        <v>5.9586484298297275</v>
      </c>
      <c r="R26" s="697">
        <f t="shared" si="23"/>
        <v>0.28873591047067904</v>
      </c>
      <c r="S26" s="697">
        <f t="shared" si="24"/>
        <v>1.3081932428999588</v>
      </c>
      <c r="T26" s="220">
        <f>'2'!R27</f>
        <v>27828.928235894342</v>
      </c>
      <c r="U26" s="220">
        <f>'2'!U27</f>
        <v>175279.38299007426</v>
      </c>
      <c r="V26" s="220">
        <f>'2'!V27</f>
        <v>227380.80392701633</v>
      </c>
      <c r="W26" s="220">
        <f>'2'!L27*1000</f>
        <v>441343330057.1026</v>
      </c>
      <c r="X26" s="220">
        <f>'2'!M27*1000</f>
        <v>42309820359.888863</v>
      </c>
      <c r="Y26" s="220">
        <f>'22'!F26*1000</f>
        <v>116870226479.22269</v>
      </c>
      <c r="Z26" s="220">
        <f>'18'!Z26*1000</f>
        <v>6183586667.449688</v>
      </c>
      <c r="AA26" s="220">
        <f>'2'!G27*1000</f>
        <v>127610794676.18486</v>
      </c>
      <c r="AB26" s="220">
        <f>'2'!H27*1000</f>
        <v>29995580655.132122</v>
      </c>
      <c r="AC26" s="220">
        <f>'2'!J27*1000</f>
        <v>28016349895.852051</v>
      </c>
      <c r="AD26" s="185">
        <f>'2'!W27*1000</f>
        <v>21416063756.564243</v>
      </c>
    </row>
    <row r="27" spans="1:30" ht="13.7" customHeight="1">
      <c r="A27" s="34"/>
      <c r="B27" s="660" t="s">
        <v>896</v>
      </c>
      <c r="C27" s="34"/>
      <c r="D27" s="659"/>
      <c r="E27" s="856">
        <f>'30'!R27</f>
        <v>72.719901599643705</v>
      </c>
      <c r="F27" s="845">
        <f>'30'!S27</f>
        <v>57.805980269896125</v>
      </c>
      <c r="G27" s="845">
        <f>'30'!T27</f>
        <v>14.913921329747577</v>
      </c>
      <c r="H27" s="846">
        <f t="shared" si="13"/>
        <v>4.3217447140741907</v>
      </c>
      <c r="I27" s="846">
        <f t="shared" si="14"/>
        <v>5.5445555596381393</v>
      </c>
      <c r="J27" s="733">
        <f t="shared" si="15"/>
        <v>16148772.620901041</v>
      </c>
      <c r="K27" s="733">
        <f t="shared" si="16"/>
        <v>998469.32041747752</v>
      </c>
      <c r="L27" s="733">
        <f t="shared" si="17"/>
        <v>4081194.0731658605</v>
      </c>
      <c r="M27" s="733">
        <f t="shared" si="18"/>
        <v>155810.1697440276</v>
      </c>
      <c r="N27" s="733">
        <f t="shared" si="19"/>
        <v>4163498.1405030573</v>
      </c>
      <c r="O27" s="733">
        <f t="shared" si="20"/>
        <v>974551.05867083336</v>
      </c>
      <c r="P27" s="733">
        <f t="shared" si="21"/>
        <v>918046.01494022727</v>
      </c>
      <c r="Q27" s="697">
        <f t="shared" si="22"/>
        <v>5.5688375615414945</v>
      </c>
      <c r="R27" s="697">
        <f t="shared" si="23"/>
        <v>0.20840204473727922</v>
      </c>
      <c r="S27" s="697">
        <f t="shared" si="24"/>
        <v>1.227921559874867</v>
      </c>
      <c r="T27" s="220">
        <f>'2'!R28</f>
        <v>15815.195458580134</v>
      </c>
      <c r="U27" s="220">
        <f>'2'!U28</f>
        <v>68349.237375168843</v>
      </c>
      <c r="V27" s="220">
        <f>'2'!V28</f>
        <v>87688.22990663434</v>
      </c>
      <c r="W27" s="220">
        <f>'2'!L28*1000</f>
        <v>255395995415.71735</v>
      </c>
      <c r="X27" s="220">
        <f>'2'!M28*1000</f>
        <v>15790987461.798082</v>
      </c>
      <c r="Y27" s="220">
        <f>'22'!F27*1000</f>
        <v>64544881971.516876</v>
      </c>
      <c r="Z27" s="220">
        <f>'18'!Z27*1000</f>
        <v>2464168288.9363451</v>
      </c>
      <c r="AA27" s="220">
        <f>'2'!G28*1000</f>
        <v>65846536883.490784</v>
      </c>
      <c r="AB27" s="220">
        <f>'2'!H28*1000</f>
        <v>15412715477.245426</v>
      </c>
      <c r="AC27" s="220">
        <f>'2'!J28*1000</f>
        <v>14519077166.250273</v>
      </c>
      <c r="AD27" s="185">
        <f>'2'!W28*1000</f>
        <v>11824108021.794046</v>
      </c>
    </row>
    <row r="28" spans="1:30" ht="13.7" customHeight="1">
      <c r="A28" s="34"/>
      <c r="B28" s="660" t="s">
        <v>897</v>
      </c>
      <c r="C28" s="34"/>
      <c r="D28" s="659"/>
      <c r="E28" s="856">
        <f>'30'!R28</f>
        <v>161.85034928339508</v>
      </c>
      <c r="F28" s="845">
        <f>'30'!S28</f>
        <v>127.36696074251418</v>
      </c>
      <c r="G28" s="845">
        <f>'30'!T28</f>
        <v>34.483388540880917</v>
      </c>
      <c r="H28" s="846">
        <f t="shared" si="13"/>
        <v>10.663941263377209</v>
      </c>
      <c r="I28" s="846">
        <f t="shared" si="14"/>
        <v>32.512143087944239</v>
      </c>
      <c r="J28" s="733">
        <f t="shared" si="15"/>
        <v>36660665.52203384</v>
      </c>
      <c r="K28" s="733">
        <f t="shared" si="16"/>
        <v>1938213.3516837656</v>
      </c>
      <c r="L28" s="733">
        <f t="shared" si="17"/>
        <v>5594379.3835234186</v>
      </c>
      <c r="M28" s="733">
        <f t="shared" si="18"/>
        <v>526243.17759042105</v>
      </c>
      <c r="N28" s="733">
        <f t="shared" si="19"/>
        <v>6325236.1831302652</v>
      </c>
      <c r="O28" s="733">
        <f t="shared" si="20"/>
        <v>1673767.1734769284</v>
      </c>
      <c r="P28" s="733">
        <f t="shared" si="21"/>
        <v>1564659.1179502488</v>
      </c>
      <c r="Q28" s="697">
        <f t="shared" si="22"/>
        <v>6.6543656271716545</v>
      </c>
      <c r="R28" s="697">
        <f t="shared" si="23"/>
        <v>0.5536258901811143</v>
      </c>
      <c r="S28" s="697">
        <f t="shared" si="24"/>
        <v>1.6460751110761216</v>
      </c>
      <c r="T28" s="220">
        <f>'2'!R29</f>
        <v>12589.232142857143</v>
      </c>
      <c r="U28" s="220">
        <f>'2'!U29</f>
        <v>134250.83212244898</v>
      </c>
      <c r="V28" s="220">
        <f>'2'!V29</f>
        <v>409302.91679591831</v>
      </c>
      <c r="W28" s="220">
        <f>'2'!L29*1000</f>
        <v>461529628768.52307</v>
      </c>
      <c r="X28" s="220">
        <f>'2'!M29*1000</f>
        <v>24400617826.73214</v>
      </c>
      <c r="Y28" s="220">
        <f>'22'!F28*1000</f>
        <v>70428940754.39035</v>
      </c>
      <c r="Z28" s="220">
        <f>'18'!Z28*1000</f>
        <v>6624997526.2806091</v>
      </c>
      <c r="AA28" s="220">
        <f>'2'!G29*1000</f>
        <v>79629866667.826569</v>
      </c>
      <c r="AB28" s="220">
        <f>'2'!H29*1000</f>
        <v>21071443499.994896</v>
      </c>
      <c r="AC28" s="220">
        <f>'2'!J29*1000</f>
        <v>19697856860.313778</v>
      </c>
      <c r="AD28" s="185">
        <f>'2'!W29*1000</f>
        <v>11966560169.563772</v>
      </c>
    </row>
    <row r="29" spans="1:30" ht="13.7" customHeight="1">
      <c r="A29" s="34"/>
      <c r="B29" s="660" t="s">
        <v>308</v>
      </c>
      <c r="C29" s="34"/>
      <c r="D29" s="659"/>
      <c r="E29" s="856">
        <f>'30'!R29</f>
        <v>684.31578947368416</v>
      </c>
      <c r="F29" s="845">
        <f>'30'!S29</f>
        <v>555.9473684210526</v>
      </c>
      <c r="G29" s="845">
        <f>'30'!T29</f>
        <v>128.36842105263159</v>
      </c>
      <c r="H29" s="846">
        <f t="shared" si="13"/>
        <v>54.551327488078755</v>
      </c>
      <c r="I29" s="846">
        <f t="shared" si="14"/>
        <v>19.903418704814644</v>
      </c>
      <c r="J29" s="733">
        <f t="shared" si="15"/>
        <v>44950771.440701433</v>
      </c>
      <c r="K29" s="733">
        <f t="shared" si="16"/>
        <v>2015184.6152899552</v>
      </c>
      <c r="L29" s="733">
        <f t="shared" si="17"/>
        <v>5922687.7461159825</v>
      </c>
      <c r="M29" s="733">
        <f t="shared" si="18"/>
        <v>489234.86655899085</v>
      </c>
      <c r="N29" s="733">
        <f t="shared" si="19"/>
        <v>6425497.9313951712</v>
      </c>
      <c r="O29" s="733">
        <f t="shared" si="20"/>
        <v>1237469.3824027074</v>
      </c>
      <c r="P29" s="733">
        <f t="shared" si="21"/>
        <v>1146150.5892170435</v>
      </c>
      <c r="Q29" s="697">
        <f t="shared" si="22"/>
        <v>7.26233152713632</v>
      </c>
      <c r="R29" s="697">
        <f t="shared" si="23"/>
        <v>0.55295104496504421</v>
      </c>
      <c r="S29" s="697">
        <f t="shared" si="24"/>
        <v>1.2954210938652455</v>
      </c>
      <c r="T29" s="220">
        <f>'2'!R30</f>
        <v>13002</v>
      </c>
      <c r="U29" s="220">
        <f>'2'!U30</f>
        <v>709276.36</v>
      </c>
      <c r="V29" s="220">
        <f>'2'!V30</f>
        <v>258784.25</v>
      </c>
      <c r="W29" s="220">
        <f>'2'!L30*1000</f>
        <v>584449930272</v>
      </c>
      <c r="X29" s="220">
        <f>'2'!M30*1000</f>
        <v>26201430367.999996</v>
      </c>
      <c r="Y29" s="220">
        <f>'22'!F29*1000</f>
        <v>77006786075</v>
      </c>
      <c r="Z29" s="220">
        <f>'18'!Z29*1000</f>
        <v>6361031734.999999</v>
      </c>
      <c r="AA29" s="220">
        <f>'2'!G30*1000</f>
        <v>83544324104.000015</v>
      </c>
      <c r="AB29" s="220">
        <f>'2'!H30*1000</f>
        <v>16089576910.000002</v>
      </c>
      <c r="AC29" s="220">
        <f>'2'!J30*1000</f>
        <v>14902249961</v>
      </c>
      <c r="AD29" s="185">
        <f>'2'!W30*1000</f>
        <v>11503788252</v>
      </c>
    </row>
    <row r="30" spans="1:30" ht="13.7" customHeight="1">
      <c r="A30" s="1045" t="s">
        <v>20</v>
      </c>
      <c r="B30" s="1045"/>
      <c r="C30" s="1045"/>
      <c r="D30" s="2"/>
      <c r="E30" s="843"/>
      <c r="F30" s="845"/>
      <c r="G30" s="845"/>
      <c r="H30" s="846"/>
      <c r="I30" s="846"/>
      <c r="J30" s="733"/>
      <c r="K30" s="733"/>
      <c r="L30" s="733"/>
      <c r="M30" s="733"/>
      <c r="N30" s="733"/>
      <c r="O30" s="733"/>
      <c r="P30" s="733"/>
      <c r="Q30" s="697"/>
      <c r="R30" s="697"/>
      <c r="S30" s="697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</row>
    <row r="31" spans="1:30" ht="13.7" customHeight="1">
      <c r="A31" s="102"/>
      <c r="B31" s="62" t="s">
        <v>490</v>
      </c>
      <c r="C31" s="102"/>
      <c r="D31" s="46"/>
      <c r="E31" s="856">
        <f>'30'!R31</f>
        <v>2.8508440816532516</v>
      </c>
      <c r="F31" s="845">
        <f>'30'!S31</f>
        <v>2.1670371043285757</v>
      </c>
      <c r="G31" s="845">
        <f>'30'!T31</f>
        <v>0.68380697732467577</v>
      </c>
      <c r="H31" s="846">
        <f t="shared" ref="H31:H40" si="25">U31/T31</f>
        <v>12.138264778983286</v>
      </c>
      <c r="I31" s="846">
        <f t="shared" ref="I31:I40" si="26">V31/T31</f>
        <v>19.453259220470166</v>
      </c>
      <c r="J31" s="733">
        <f t="shared" ref="J31:J40" si="27">W31/T31</f>
        <v>6032950.0447699744</v>
      </c>
      <c r="K31" s="733">
        <f t="shared" ref="K31:K40" si="28">X31/T31</f>
        <v>1655490.4218623147</v>
      </c>
      <c r="L31" s="733">
        <f t="shared" ref="L31:L40" si="29">Y31/T31</f>
        <v>285975.40006241843</v>
      </c>
      <c r="M31" s="733">
        <f t="shared" ref="M31:M40" si="30">Z31/T31</f>
        <v>-135210.54007763116</v>
      </c>
      <c r="N31" s="733">
        <f t="shared" ref="N31:N40" si="31">AA31/T31</f>
        <v>1105296.4874076732</v>
      </c>
      <c r="O31" s="733">
        <f t="shared" ref="O31:O40" si="32">AB31/T31</f>
        <v>212494.20631108823</v>
      </c>
      <c r="P31" s="733">
        <f t="shared" ref="P31:P40" si="33">AC31/T31</f>
        <v>155709.62633538689</v>
      </c>
      <c r="Q31" s="697">
        <f t="shared" ref="Q31:Q40" si="34">AA31/AD31</f>
        <v>4.1923783819348674</v>
      </c>
      <c r="R31" s="697">
        <f t="shared" ref="R31:R40" si="35">Z31/AD31</f>
        <v>-0.51285220905811391</v>
      </c>
      <c r="S31" s="697">
        <f t="shared" ref="S31:S40" si="36">AC31/AD31</f>
        <v>0.59060503561236621</v>
      </c>
      <c r="T31" s="220">
        <f>'2'!R32</f>
        <v>18818.155769974812</v>
      </c>
      <c r="U31" s="220">
        <f>'2'!U32</f>
        <v>228419.75738810637</v>
      </c>
      <c r="V31" s="220">
        <f>'2'!V32</f>
        <v>366074.46224450634</v>
      </c>
      <c r="W31" s="220">
        <f>'2'!L32*1000</f>
        <v>113528993694.95789</v>
      </c>
      <c r="X31" s="220">
        <f>'2'!M32*1000</f>
        <v>31153276634.306355</v>
      </c>
      <c r="Y31" s="220">
        <f>'22'!F31*1000</f>
        <v>5381529624.755455</v>
      </c>
      <c r="Z31" s="220">
        <f>'18'!Z31*1000</f>
        <v>-2544413004.9232855</v>
      </c>
      <c r="AA31" s="220">
        <f>'2'!G32*1000</f>
        <v>20799641472.043594</v>
      </c>
      <c r="AB31" s="220">
        <f>'2'!H32*1000</f>
        <v>3998749074.5792232</v>
      </c>
      <c r="AC31" s="220">
        <f>'2'!J32*1000</f>
        <v>2930168003.2638826</v>
      </c>
      <c r="AD31" s="185">
        <f>'2'!W32*1000</f>
        <v>4961298713.3198938</v>
      </c>
    </row>
    <row r="32" spans="1:30" ht="13.7" customHeight="1">
      <c r="A32" s="102"/>
      <c r="B32" s="62" t="s">
        <v>491</v>
      </c>
      <c r="C32" s="102"/>
      <c r="D32" s="46"/>
      <c r="E32" s="856">
        <f>'30'!R32</f>
        <v>4.4223900477634848</v>
      </c>
      <c r="F32" s="845">
        <f>'30'!S32</f>
        <v>3.4413835808276079</v>
      </c>
      <c r="G32" s="845">
        <f>'30'!T32</f>
        <v>0.98100646693587268</v>
      </c>
      <c r="H32" s="846">
        <f t="shared" si="25"/>
        <v>14.736613153483662</v>
      </c>
      <c r="I32" s="846">
        <f t="shared" si="26"/>
        <v>17.237707757519981</v>
      </c>
      <c r="J32" s="733">
        <f t="shared" si="27"/>
        <v>4000396.9002130651</v>
      </c>
      <c r="K32" s="733">
        <f t="shared" si="28"/>
        <v>1499971.1175380175</v>
      </c>
      <c r="L32" s="733">
        <f t="shared" si="29"/>
        <v>1731859.9096026558</v>
      </c>
      <c r="M32" s="733">
        <f t="shared" si="30"/>
        <v>54288.485729199907</v>
      </c>
      <c r="N32" s="733">
        <f t="shared" si="31"/>
        <v>1882095.7828777374</v>
      </c>
      <c r="O32" s="733">
        <f t="shared" si="32"/>
        <v>484543.06685285608</v>
      </c>
      <c r="P32" s="733">
        <f t="shared" si="33"/>
        <v>417800.28217966185</v>
      </c>
      <c r="Q32" s="697">
        <f t="shared" si="34"/>
        <v>5.3398746571624409</v>
      </c>
      <c r="R32" s="697">
        <f t="shared" si="35"/>
        <v>0.15402707543280819</v>
      </c>
      <c r="S32" s="697">
        <f t="shared" si="36"/>
        <v>1.1853812961396029</v>
      </c>
      <c r="T32" s="220">
        <f>'2'!R33</f>
        <v>7360.2593036738872</v>
      </c>
      <c r="U32" s="220">
        <f>'2'!U33</f>
        <v>108465.2940675711</v>
      </c>
      <c r="V32" s="220">
        <f>'2'!V33</f>
        <v>126873.99889629798</v>
      </c>
      <c r="W32" s="220">
        <f>'2'!L33*1000</f>
        <v>29443958503.181393</v>
      </c>
      <c r="X32" s="220">
        <f>'2'!M33*1000</f>
        <v>11040176373.101311</v>
      </c>
      <c r="Y32" s="220">
        <f>'22'!F32*1000</f>
        <v>12746938012.312765</v>
      </c>
      <c r="Z32" s="220">
        <f>'18'!Z32*1000</f>
        <v>399577332.17071068</v>
      </c>
      <c r="AA32" s="220">
        <f>'2'!G33*1000</f>
        <v>13852712996.331255</v>
      </c>
      <c r="AB32" s="220">
        <f>'2'!H33*1000</f>
        <v>3566362615.8344121</v>
      </c>
      <c r="AC32" s="220">
        <f>'2'!J33*1000</f>
        <v>3075118413.9904313</v>
      </c>
      <c r="AD32" s="185">
        <f>'2'!W33*1000</f>
        <v>2594201902.801302</v>
      </c>
    </row>
    <row r="33" spans="1:30" ht="13.7" customHeight="1">
      <c r="A33" s="42"/>
      <c r="B33" s="62" t="s">
        <v>492</v>
      </c>
      <c r="C33" s="42"/>
      <c r="D33" s="46"/>
      <c r="E33" s="856">
        <f>'30'!R33</f>
        <v>6.3757289307394247</v>
      </c>
      <c r="F33" s="845">
        <f>'30'!S33</f>
        <v>4.8490615521005171</v>
      </c>
      <c r="G33" s="845">
        <f>'30'!T33</f>
        <v>1.5266673786389078</v>
      </c>
      <c r="H33" s="846">
        <f t="shared" si="25"/>
        <v>7.3550795667780289</v>
      </c>
      <c r="I33" s="846">
        <f t="shared" si="26"/>
        <v>11.281185447652303</v>
      </c>
      <c r="J33" s="733">
        <f t="shared" si="27"/>
        <v>4514952.2883035233</v>
      </c>
      <c r="K33" s="733">
        <f t="shared" si="28"/>
        <v>1155718.3032534064</v>
      </c>
      <c r="L33" s="733">
        <f t="shared" si="29"/>
        <v>2176875.7501581698</v>
      </c>
      <c r="M33" s="733">
        <f t="shared" si="30"/>
        <v>143418.27458747185</v>
      </c>
      <c r="N33" s="733">
        <f t="shared" si="31"/>
        <v>2240676.7563994071</v>
      </c>
      <c r="O33" s="733">
        <f t="shared" si="32"/>
        <v>572592.09146430646</v>
      </c>
      <c r="P33" s="733">
        <f t="shared" si="33"/>
        <v>508774.1716861662</v>
      </c>
      <c r="Q33" s="697">
        <f t="shared" si="34"/>
        <v>6.6320337054130114</v>
      </c>
      <c r="R33" s="697">
        <f t="shared" si="35"/>
        <v>0.42449444272574305</v>
      </c>
      <c r="S33" s="697">
        <f t="shared" si="36"/>
        <v>1.5058876499831817</v>
      </c>
      <c r="T33" s="220">
        <f>'2'!R34</f>
        <v>15187.298672293055</v>
      </c>
      <c r="U33" s="220">
        <f>'2'!U34</f>
        <v>111703.79013913774</v>
      </c>
      <c r="V33" s="220">
        <f>'2'!V34</f>
        <v>171330.73277102155</v>
      </c>
      <c r="W33" s="220">
        <f>'2'!L34*1000</f>
        <v>68569928893.618584</v>
      </c>
      <c r="X33" s="220">
        <f>'2'!M34*1000</f>
        <v>17552239052.545242</v>
      </c>
      <c r="Y33" s="220">
        <f>'22'!F33*1000</f>
        <v>33060862190.124119</v>
      </c>
      <c r="Z33" s="220">
        <f>'18'!Z33*1000</f>
        <v>2178136171.2248721</v>
      </c>
      <c r="AA33" s="220">
        <f>'2'!G34*1000</f>
        <v>34029827127.502621</v>
      </c>
      <c r="AB33" s="220">
        <f>'2'!H34*1000</f>
        <v>8696127110.4613647</v>
      </c>
      <c r="AC33" s="220">
        <f>'2'!J34*1000</f>
        <v>7726905302.1463108</v>
      </c>
      <c r="AD33" s="185">
        <f>'2'!W34*1000</f>
        <v>5131130003.1131859</v>
      </c>
    </row>
    <row r="34" spans="1:30" ht="13.7" customHeight="1">
      <c r="A34" s="42"/>
      <c r="B34" s="62" t="s">
        <v>493</v>
      </c>
      <c r="C34" s="42"/>
      <c r="D34" s="46"/>
      <c r="E34" s="856">
        <f>'30'!R34</f>
        <v>11.133649082856891</v>
      </c>
      <c r="F34" s="845">
        <f>'30'!S34</f>
        <v>8.4953835280974133</v>
      </c>
      <c r="G34" s="845">
        <f>'30'!T34</f>
        <v>2.6382655547594647</v>
      </c>
      <c r="H34" s="846">
        <f t="shared" si="25"/>
        <v>9.159124467961556</v>
      </c>
      <c r="I34" s="846">
        <f t="shared" si="26"/>
        <v>10.690828418601715</v>
      </c>
      <c r="J34" s="733">
        <f t="shared" si="27"/>
        <v>6023975.0784686748</v>
      </c>
      <c r="K34" s="733">
        <f t="shared" si="28"/>
        <v>1311393.3741559731</v>
      </c>
      <c r="L34" s="733">
        <f t="shared" si="29"/>
        <v>2828559.965338069</v>
      </c>
      <c r="M34" s="733">
        <f t="shared" si="30"/>
        <v>156087.66766378502</v>
      </c>
      <c r="N34" s="733">
        <f t="shared" si="31"/>
        <v>2924002.4975935617</v>
      </c>
      <c r="O34" s="733">
        <f t="shared" si="32"/>
        <v>743297.27498764673</v>
      </c>
      <c r="P34" s="733">
        <f t="shared" si="33"/>
        <v>683134.34168214456</v>
      </c>
      <c r="Q34" s="697">
        <f t="shared" si="34"/>
        <v>5.8926840242123424</v>
      </c>
      <c r="R34" s="697">
        <f t="shared" si="35"/>
        <v>0.31456036934849457</v>
      </c>
      <c r="S34" s="697">
        <f t="shared" si="36"/>
        <v>1.3767070393866452</v>
      </c>
      <c r="T34" s="220">
        <f>'2'!R35</f>
        <v>26808.936666781912</v>
      </c>
      <c r="U34" s="220">
        <f>'2'!U35</f>
        <v>245546.38778475396</v>
      </c>
      <c r="V34" s="220">
        <f>'2'!V35</f>
        <v>286609.74198972562</v>
      </c>
      <c r="W34" s="220">
        <f>'2'!L35*1000</f>
        <v>161496366360.9393</v>
      </c>
      <c r="X34" s="220">
        <f>'2'!M35*1000</f>
        <v>35157061912.984917</v>
      </c>
      <c r="Y34" s="220">
        <f>'22'!F34*1000</f>
        <v>75830684968.94313</v>
      </c>
      <c r="Z34" s="220">
        <f>'18'!Z34*1000</f>
        <v>4184544396.8641157</v>
      </c>
      <c r="AA34" s="220">
        <f>'2'!G35*1000</f>
        <v>78389397771.497925</v>
      </c>
      <c r="AB34" s="220">
        <f>'2'!H35*1000</f>
        <v>19927009569.735401</v>
      </c>
      <c r="AC34" s="220">
        <f>'2'!J35*1000</f>
        <v>18314105301.060368</v>
      </c>
      <c r="AD34" s="185">
        <f>'2'!W35*1000</f>
        <v>13302834064.987221</v>
      </c>
    </row>
    <row r="35" spans="1:30" ht="13.7" customHeight="1">
      <c r="A35" s="42"/>
      <c r="B35" s="62" t="s">
        <v>494</v>
      </c>
      <c r="C35" s="42"/>
      <c r="D35" s="46"/>
      <c r="E35" s="856">
        <f>'30'!R35</f>
        <v>15.832949027181071</v>
      </c>
      <c r="F35" s="845">
        <f>'30'!S35</f>
        <v>12.463275566823818</v>
      </c>
      <c r="G35" s="845">
        <f>'30'!T35</f>
        <v>3.369673460357252</v>
      </c>
      <c r="H35" s="846">
        <f t="shared" si="25"/>
        <v>4.7798138339507004</v>
      </c>
      <c r="I35" s="846">
        <f t="shared" si="26"/>
        <v>7.68101517066727</v>
      </c>
      <c r="J35" s="733">
        <f t="shared" si="27"/>
        <v>14006979.069623727</v>
      </c>
      <c r="K35" s="733">
        <f t="shared" si="28"/>
        <v>1533464.2910642554</v>
      </c>
      <c r="L35" s="733">
        <f t="shared" si="29"/>
        <v>4418544.4302155823</v>
      </c>
      <c r="M35" s="733">
        <f t="shared" si="30"/>
        <v>163015.79568243993</v>
      </c>
      <c r="N35" s="733">
        <f t="shared" si="31"/>
        <v>4489214.3755289773</v>
      </c>
      <c r="O35" s="733">
        <f t="shared" si="32"/>
        <v>1032166.3532512597</v>
      </c>
      <c r="P35" s="733">
        <f t="shared" si="33"/>
        <v>950672.88432241185</v>
      </c>
      <c r="Q35" s="697">
        <f t="shared" si="34"/>
        <v>5.9034667035446056</v>
      </c>
      <c r="R35" s="697">
        <f t="shared" si="35"/>
        <v>0.21437121096488448</v>
      </c>
      <c r="S35" s="697">
        <f t="shared" si="36"/>
        <v>1.2501665657031049</v>
      </c>
      <c r="T35" s="220">
        <f>'2'!R36</f>
        <v>14446.903281491353</v>
      </c>
      <c r="U35" s="220">
        <f>'2'!U36</f>
        <v>69053.508162620143</v>
      </c>
      <c r="V35" s="220">
        <f>'2'!V36</f>
        <v>110966.88327429786</v>
      </c>
      <c r="W35" s="220">
        <f>'2'!L36*1000</f>
        <v>202357471884.72772</v>
      </c>
      <c r="X35" s="220">
        <f>'2'!M36*1000</f>
        <v>22153810298.626003</v>
      </c>
      <c r="Y35" s="220">
        <f>'22'!F35*1000</f>
        <v>63834284028.296844</v>
      </c>
      <c r="Z35" s="220">
        <f>'18'!Z35*1000</f>
        <v>2355073433.5795655</v>
      </c>
      <c r="AA35" s="220">
        <f>'2'!G36*1000</f>
        <v>64855245893.147743</v>
      </c>
      <c r="AB35" s="220">
        <f>'2'!H36*1000</f>
        <v>14911607475.830587</v>
      </c>
      <c r="AC35" s="220">
        <f>'2'!J36*1000</f>
        <v>13734279212.142302</v>
      </c>
      <c r="AD35" s="185">
        <f>'2'!W36*1000</f>
        <v>10985959462.464123</v>
      </c>
    </row>
    <row r="36" spans="1:30" ht="13.7" customHeight="1">
      <c r="A36" s="42"/>
      <c r="B36" s="62" t="s">
        <v>495</v>
      </c>
      <c r="C36" s="42"/>
      <c r="D36" s="46"/>
      <c r="E36" s="856">
        <f>'30'!R36</f>
        <v>26.886320564103009</v>
      </c>
      <c r="F36" s="845">
        <f>'30'!S36</f>
        <v>21.221265862902857</v>
      </c>
      <c r="G36" s="845">
        <f>'30'!T36</f>
        <v>5.6650547012001526</v>
      </c>
      <c r="H36" s="846">
        <f t="shared" si="25"/>
        <v>6.3824437651307901</v>
      </c>
      <c r="I36" s="846">
        <f t="shared" si="26"/>
        <v>7.2169568489285689</v>
      </c>
      <c r="J36" s="733">
        <f t="shared" si="27"/>
        <v>18563887.54795222</v>
      </c>
      <c r="K36" s="733">
        <f t="shared" si="28"/>
        <v>1856161.5254286281</v>
      </c>
      <c r="L36" s="733">
        <f t="shared" si="29"/>
        <v>5782722.5747289145</v>
      </c>
      <c r="M36" s="733">
        <f t="shared" si="30"/>
        <v>252421.60079067483</v>
      </c>
      <c r="N36" s="733">
        <f t="shared" si="31"/>
        <v>5932430.0281787142</v>
      </c>
      <c r="O36" s="733">
        <f t="shared" si="32"/>
        <v>1356950.3722611472</v>
      </c>
      <c r="P36" s="733">
        <f t="shared" si="33"/>
        <v>1264841.7641748362</v>
      </c>
      <c r="Q36" s="697">
        <f t="shared" si="34"/>
        <v>5.9421222176726296</v>
      </c>
      <c r="R36" s="697">
        <f t="shared" si="35"/>
        <v>0.25283399806727141</v>
      </c>
      <c r="S36" s="697">
        <f t="shared" si="36"/>
        <v>1.2669082168763381</v>
      </c>
      <c r="T36" s="220">
        <f>'2'!R37</f>
        <v>17777.152744175739</v>
      </c>
      <c r="U36" s="220">
        <f>'2'!U37</f>
        <v>113461.67769384217</v>
      </c>
      <c r="V36" s="220">
        <f>'2'!V37</f>
        <v>128296.9442515284</v>
      </c>
      <c r="W36" s="220">
        <f>'2'!L37*1000</f>
        <v>330013064465.64862</v>
      </c>
      <c r="X36" s="220">
        <f>'2'!M37*1000</f>
        <v>32997266955.40696</v>
      </c>
      <c r="Y36" s="220">
        <f>'22'!F36*1000</f>
        <v>102800342488.14912</v>
      </c>
      <c r="Z36" s="220">
        <f>'18'!Z36*1000</f>
        <v>4487337353.1851778</v>
      </c>
      <c r="AA36" s="220">
        <f>'2'!G37*1000</f>
        <v>105461714755.06778</v>
      </c>
      <c r="AB36" s="220">
        <f>'2'!H37*1000</f>
        <v>24122714033.952545</v>
      </c>
      <c r="AC36" s="220">
        <f>'2'!J37*1000</f>
        <v>22485285238.948772</v>
      </c>
      <c r="AD36" s="185">
        <f>'2'!W37*1000</f>
        <v>17748156448.450554</v>
      </c>
    </row>
    <row r="37" spans="1:30" ht="13.7" customHeight="1">
      <c r="A37" s="42"/>
      <c r="B37" s="62" t="s">
        <v>496</v>
      </c>
      <c r="C37" s="42"/>
      <c r="D37" s="46"/>
      <c r="E37" s="856">
        <f>'30'!R37</f>
        <v>47.376296171624205</v>
      </c>
      <c r="F37" s="845">
        <f>'30'!S37</f>
        <v>37.735408067647633</v>
      </c>
      <c r="G37" s="845">
        <f>'30'!T37</f>
        <v>9.6408881039765681</v>
      </c>
      <c r="H37" s="846">
        <f t="shared" si="25"/>
        <v>8.4427754878171015</v>
      </c>
      <c r="I37" s="846">
        <f t="shared" si="26"/>
        <v>9.0213602035950338</v>
      </c>
      <c r="J37" s="733">
        <f t="shared" si="27"/>
        <v>25048790.401300181</v>
      </c>
      <c r="K37" s="733">
        <f t="shared" si="28"/>
        <v>1706910.2051609531</v>
      </c>
      <c r="L37" s="733">
        <f t="shared" si="29"/>
        <v>7787065.3014431885</v>
      </c>
      <c r="M37" s="733">
        <f t="shared" si="30"/>
        <v>493404.54123024683</v>
      </c>
      <c r="N37" s="733">
        <f t="shared" si="31"/>
        <v>7593373.9403765034</v>
      </c>
      <c r="O37" s="733">
        <f t="shared" si="32"/>
        <v>1589935.747542402</v>
      </c>
      <c r="P37" s="733">
        <f t="shared" si="33"/>
        <v>1509612.5364267847</v>
      </c>
      <c r="Q37" s="697">
        <f t="shared" si="34"/>
        <v>7.4369857523251888</v>
      </c>
      <c r="R37" s="697">
        <f t="shared" si="35"/>
        <v>0.48324270239744693</v>
      </c>
      <c r="S37" s="697">
        <f t="shared" si="36"/>
        <v>1.4785215390539319</v>
      </c>
      <c r="T37" s="220">
        <f>'2'!R38</f>
        <v>8283.6911265164272</v>
      </c>
      <c r="U37" s="220">
        <f>'2'!U38</f>
        <v>69937.344391600927</v>
      </c>
      <c r="V37" s="220">
        <f>'2'!V38</f>
        <v>74730.161467628612</v>
      </c>
      <c r="W37" s="220">
        <f>'2'!L38*1000</f>
        <v>207496442777.22015</v>
      </c>
      <c r="X37" s="220">
        <f>'2'!M38*1000</f>
        <v>14139516920.252121</v>
      </c>
      <c r="Y37" s="220">
        <f>'22'!F37*1000</f>
        <v>64505643739.168907</v>
      </c>
      <c r="Z37" s="220">
        <f>'18'!Z37*1000</f>
        <v>4087210819.9719043</v>
      </c>
      <c r="AA37" s="220">
        <f>'2'!G38*1000</f>
        <v>62901164330.217918</v>
      </c>
      <c r="AB37" s="220">
        <f>'2'!H38*1000</f>
        <v>13170536643.648258</v>
      </c>
      <c r="AC37" s="220">
        <f>'2'!J38*1000</f>
        <v>12505163972.476513</v>
      </c>
      <c r="AD37" s="185">
        <f>'2'!W38*1000</f>
        <v>8457884205.3787374</v>
      </c>
    </row>
    <row r="38" spans="1:30" ht="13.7" customHeight="1">
      <c r="A38" s="42"/>
      <c r="B38" s="62" t="s">
        <v>497</v>
      </c>
      <c r="C38" s="42"/>
      <c r="D38" s="46"/>
      <c r="E38" s="856">
        <f>'30'!R38</f>
        <v>79.446756123132005</v>
      </c>
      <c r="F38" s="845">
        <f>'30'!S38</f>
        <v>62.977244033825102</v>
      </c>
      <c r="G38" s="845">
        <f>'30'!T38</f>
        <v>16.469512089306903</v>
      </c>
      <c r="H38" s="846">
        <f t="shared" si="25"/>
        <v>12.606831458062876</v>
      </c>
      <c r="I38" s="846">
        <f t="shared" si="26"/>
        <v>29.985386558893619</v>
      </c>
      <c r="J38" s="733">
        <f t="shared" si="27"/>
        <v>37630665.018408991</v>
      </c>
      <c r="K38" s="733">
        <f t="shared" si="28"/>
        <v>2296471.8761725868</v>
      </c>
      <c r="L38" s="733">
        <f t="shared" si="29"/>
        <v>8296411.3453650866</v>
      </c>
      <c r="M38" s="733">
        <f t="shared" si="30"/>
        <v>561738.05562787491</v>
      </c>
      <c r="N38" s="733">
        <f t="shared" si="31"/>
        <v>8645940.2650729269</v>
      </c>
      <c r="O38" s="733">
        <f t="shared" si="32"/>
        <v>1952150.7276041566</v>
      </c>
      <c r="P38" s="733">
        <f t="shared" si="33"/>
        <v>1831977.2416042543</v>
      </c>
      <c r="Q38" s="697">
        <f t="shared" si="34"/>
        <v>6.6119674646959563</v>
      </c>
      <c r="R38" s="697">
        <f t="shared" si="35"/>
        <v>0.4295881805357058</v>
      </c>
      <c r="S38" s="697">
        <f t="shared" si="36"/>
        <v>1.4010013423853562</v>
      </c>
      <c r="T38" s="220">
        <f>'2'!R39</f>
        <v>6062.0480338205762</v>
      </c>
      <c r="U38" s="220">
        <f>'2'!U39</f>
        <v>76423.217853057446</v>
      </c>
      <c r="V38" s="220">
        <f>'2'!V39</f>
        <v>181772.853632691</v>
      </c>
      <c r="W38" s="220">
        <f>'2'!L39*1000</f>
        <v>228118898886.20694</v>
      </c>
      <c r="X38" s="220">
        <f>'2'!M39*1000</f>
        <v>13921322821.676279</v>
      </c>
      <c r="Y38" s="220">
        <f>'22'!F38*1000</f>
        <v>50293244083.937141</v>
      </c>
      <c r="Z38" s="220">
        <f>'18'!Z38*1000</f>
        <v>3405283075.6411529</v>
      </c>
      <c r="AA38" s="220">
        <f>'2'!G39*1000</f>
        <v>52412105184.415489</v>
      </c>
      <c r="AB38" s="220">
        <f>'2'!H39*1000</f>
        <v>11834031479.994184</v>
      </c>
      <c r="AC38" s="220">
        <f>'2'!J39*1000</f>
        <v>11105534035.471113</v>
      </c>
      <c r="AD38" s="185">
        <f>'2'!W39*1000</f>
        <v>7926854671.3615141</v>
      </c>
    </row>
    <row r="39" spans="1:30" ht="13.7" customHeight="1">
      <c r="A39" s="42"/>
      <c r="B39" s="62" t="s">
        <v>498</v>
      </c>
      <c r="C39" s="42"/>
      <c r="D39" s="46"/>
      <c r="E39" s="856">
        <f>'30'!R39</f>
        <v>206.46153846153845</v>
      </c>
      <c r="F39" s="845">
        <f>'30'!S39</f>
        <v>165.92307692307693</v>
      </c>
      <c r="G39" s="845">
        <f>'30'!T39</f>
        <v>40.53846153846154</v>
      </c>
      <c r="H39" s="846">
        <f t="shared" si="25"/>
        <v>18.532236711376058</v>
      </c>
      <c r="I39" s="846">
        <f t="shared" si="26"/>
        <v>38.901181073025334</v>
      </c>
      <c r="J39" s="733">
        <f t="shared" si="27"/>
        <v>55099294.852334835</v>
      </c>
      <c r="K39" s="733">
        <f t="shared" si="28"/>
        <v>2168304.3540735226</v>
      </c>
      <c r="L39" s="733">
        <f t="shared" si="29"/>
        <v>8460180.1918777935</v>
      </c>
      <c r="M39" s="733">
        <f t="shared" si="30"/>
        <v>754811.01775956282</v>
      </c>
      <c r="N39" s="733">
        <f t="shared" si="31"/>
        <v>9260734.3132141102</v>
      </c>
      <c r="O39" s="733">
        <f t="shared" si="32"/>
        <v>2237383.8626428223</v>
      </c>
      <c r="P39" s="733">
        <f t="shared" si="33"/>
        <v>2119705.6576005965</v>
      </c>
      <c r="Q39" s="697">
        <f t="shared" si="34"/>
        <v>7.5539704957691658</v>
      </c>
      <c r="R39" s="697">
        <f t="shared" si="35"/>
        <v>0.61569849271038113</v>
      </c>
      <c r="S39" s="697">
        <f t="shared" si="36"/>
        <v>1.7290415053136918</v>
      </c>
      <c r="T39" s="220">
        <f>'2'!R40</f>
        <v>8052</v>
      </c>
      <c r="U39" s="220">
        <f>'2'!U40</f>
        <v>149221.57</v>
      </c>
      <c r="V39" s="220">
        <f>'2'!V40</f>
        <v>313232.31</v>
      </c>
      <c r="W39" s="220">
        <f>'2'!L40*1000</f>
        <v>443659522151.00006</v>
      </c>
      <c r="X39" s="220">
        <f>'2'!M40*1000</f>
        <v>17459186659.000004</v>
      </c>
      <c r="Y39" s="220">
        <f>'22'!F39*1000</f>
        <v>68121370905</v>
      </c>
      <c r="Z39" s="220">
        <f>'18'!Z39*1000</f>
        <v>6077738315</v>
      </c>
      <c r="AA39" s="220">
        <f>'2'!G40*1000</f>
        <v>74567432690.000015</v>
      </c>
      <c r="AB39" s="220">
        <f>'2'!H40*1000</f>
        <v>18015414862.000004</v>
      </c>
      <c r="AC39" s="220">
        <f>'2'!J40*1000</f>
        <v>17067869955.000002</v>
      </c>
      <c r="AD39" s="185">
        <f>'2'!W40*1000</f>
        <v>9871289903.9999962</v>
      </c>
    </row>
    <row r="40" spans="1:30" ht="13.7" customHeight="1">
      <c r="A40" s="42"/>
      <c r="B40" s="62" t="s">
        <v>435</v>
      </c>
      <c r="C40" s="42"/>
      <c r="D40" s="46"/>
      <c r="E40" s="856">
        <f>'30'!R40</f>
        <v>475.1875</v>
      </c>
      <c r="F40" s="845">
        <f>'30'!S40</f>
        <v>380.1875</v>
      </c>
      <c r="G40" s="845">
        <f>'30'!T40</f>
        <v>95</v>
      </c>
      <c r="H40" s="846">
        <f t="shared" si="25"/>
        <v>80.354381165329471</v>
      </c>
      <c r="I40" s="846">
        <f t="shared" si="26"/>
        <v>22.898230961462581</v>
      </c>
      <c r="J40" s="733">
        <f t="shared" si="27"/>
        <v>67379099.078390107</v>
      </c>
      <c r="K40" s="733">
        <f t="shared" si="28"/>
        <v>2968252.218729449</v>
      </c>
      <c r="L40" s="733">
        <f t="shared" si="29"/>
        <v>10626485.139287123</v>
      </c>
      <c r="M40" s="733">
        <f t="shared" si="30"/>
        <v>654172.35985795083</v>
      </c>
      <c r="N40" s="733">
        <f t="shared" si="31"/>
        <v>11095706.450743129</v>
      </c>
      <c r="O40" s="733">
        <f t="shared" si="32"/>
        <v>1858825.8607128768</v>
      </c>
      <c r="P40" s="733">
        <f t="shared" si="33"/>
        <v>1708043.0019729056</v>
      </c>
      <c r="Q40" s="697">
        <f t="shared" si="34"/>
        <v>7.9335209624597729</v>
      </c>
      <c r="R40" s="697">
        <f t="shared" si="35"/>
        <v>0.46773859357528697</v>
      </c>
      <c r="S40" s="697">
        <f t="shared" si="36"/>
        <v>1.2212647316410581</v>
      </c>
      <c r="T40" s="220">
        <f>'2'!R41</f>
        <v>7603</v>
      </c>
      <c r="U40" s="220">
        <f>'2'!U41</f>
        <v>610934.36</v>
      </c>
      <c r="V40" s="220">
        <f>'2'!V41</f>
        <v>174095.25</v>
      </c>
      <c r="W40" s="220">
        <f>'2'!L41*1000</f>
        <v>512283290292.99994</v>
      </c>
      <c r="X40" s="220">
        <f>'2'!M41*1000</f>
        <v>22567621619</v>
      </c>
      <c r="Y40" s="220">
        <f>'22'!F40*1000</f>
        <v>80793166514</v>
      </c>
      <c r="Z40" s="220">
        <f>'18'!Z40*1000</f>
        <v>4973672452</v>
      </c>
      <c r="AA40" s="220">
        <f>'2'!G41*1000</f>
        <v>84360656145.000015</v>
      </c>
      <c r="AB40" s="220">
        <f>'2'!H41*1000</f>
        <v>14132653019.000002</v>
      </c>
      <c r="AC40" s="220">
        <f>'2'!J41*1000</f>
        <v>12986250944.000002</v>
      </c>
      <c r="AD40" s="185">
        <f>'2'!W41*1000</f>
        <v>10633444664</v>
      </c>
    </row>
    <row r="41" spans="1:30" ht="13.7" customHeight="1">
      <c r="A41" s="1045" t="s">
        <v>21</v>
      </c>
      <c r="B41" s="1045"/>
      <c r="C41" s="1045"/>
      <c r="D41" s="46"/>
      <c r="E41" s="843"/>
      <c r="F41" s="845"/>
      <c r="G41" s="845"/>
      <c r="H41" s="846"/>
      <c r="I41" s="846"/>
      <c r="J41" s="733"/>
      <c r="K41" s="733"/>
      <c r="L41" s="733"/>
      <c r="M41" s="733"/>
      <c r="N41" s="733"/>
      <c r="O41" s="733"/>
      <c r="P41" s="733"/>
      <c r="Q41" s="697"/>
      <c r="R41" s="697"/>
      <c r="S41" s="697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185"/>
    </row>
    <row r="42" spans="1:30" ht="13.7" customHeight="1">
      <c r="A42" s="42"/>
      <c r="B42" s="62" t="s">
        <v>490</v>
      </c>
      <c r="C42" s="42"/>
      <c r="D42" s="46"/>
      <c r="E42" s="856">
        <f>'30'!R42</f>
        <v>2.6231197893846669</v>
      </c>
      <c r="F42" s="845">
        <f>'30'!S42</f>
        <v>1.9644243364587552</v>
      </c>
      <c r="G42" s="845">
        <f>'30'!T42</f>
        <v>0.65869545292591003</v>
      </c>
      <c r="H42" s="846">
        <f t="shared" ref="H42:H51" si="37">U42/T42</f>
        <v>13.287613005102335</v>
      </c>
      <c r="I42" s="846">
        <f t="shared" ref="I42:I51" si="38">V42/T42</f>
        <v>21.098669971204973</v>
      </c>
      <c r="J42" s="733">
        <f t="shared" ref="J42:J51" si="39">W42/T42</f>
        <v>5024883.0949038723</v>
      </c>
      <c r="K42" s="733">
        <f t="shared" ref="K42:K51" si="40">X42/T42</f>
        <v>1779145.6669276245</v>
      </c>
      <c r="L42" s="733">
        <f t="shared" ref="L42:L51" si="41">Y42/T42</f>
        <v>849272.21458286815</v>
      </c>
      <c r="M42" s="733">
        <f t="shared" ref="M42:M51" si="42">Z42/T42</f>
        <v>-230665.27077936294</v>
      </c>
      <c r="N42" s="733">
        <f t="shared" ref="N42:N51" si="43">AA42/T42</f>
        <v>663058.28314810398</v>
      </c>
      <c r="O42" s="733">
        <f t="shared" ref="O42:O51" si="44">AB42/T42</f>
        <v>52940.479907005058</v>
      </c>
      <c r="P42" s="733">
        <f t="shared" ref="P42:P51" si="45">AC42/T42</f>
        <v>-3395.0996974289237</v>
      </c>
      <c r="Q42" s="697">
        <f t="shared" ref="Q42:Q51" si="46">AA42/AD42</f>
        <v>3.2178463350170281</v>
      </c>
      <c r="R42" s="697">
        <f t="shared" ref="R42:R51" si="47">Z42/AD42</f>
        <v>-1.1194270776152746</v>
      </c>
      <c r="S42" s="697">
        <f t="shared" ref="S42:S51" si="48">AC42/AD42</f>
        <v>-1.6476544213457688E-2</v>
      </c>
      <c r="T42" s="220">
        <f>'2'!R43</f>
        <v>16910.702750283035</v>
      </c>
      <c r="U42" s="220">
        <f>'2'!U43</f>
        <v>224702.87379008069</v>
      </c>
      <c r="V42" s="220">
        <f>'2'!V43</f>
        <v>356793.33630937</v>
      </c>
      <c r="W42" s="220">
        <f>'2'!L43*1000</f>
        <v>84974304372.841644</v>
      </c>
      <c r="X42" s="220">
        <f>'2'!M43*1000</f>
        <v>30086603522.867123</v>
      </c>
      <c r="Y42" s="220">
        <f>'22'!F42*1000</f>
        <v>14361789974.885473</v>
      </c>
      <c r="Z42" s="220">
        <f>'18'!Z42*1000</f>
        <v>-3900711828.9633536</v>
      </c>
      <c r="AA42" s="220">
        <f>'2'!G43*1000</f>
        <v>11212781532.43059</v>
      </c>
      <c r="AB42" s="220">
        <f>'2'!H43*1000</f>
        <v>895260719.16469419</v>
      </c>
      <c r="AC42" s="220">
        <f>'2'!J43*1000</f>
        <v>-57413521.790796399</v>
      </c>
      <c r="AD42" s="185">
        <f>'2'!W43*1000</f>
        <v>3484560903.487411</v>
      </c>
    </row>
    <row r="43" spans="1:30" ht="13.7" customHeight="1">
      <c r="A43" s="42"/>
      <c r="B43" s="62" t="s">
        <v>491</v>
      </c>
      <c r="C43" s="42"/>
      <c r="D43" s="46"/>
      <c r="E43" s="856">
        <f>'30'!R43</f>
        <v>4.4069406633865844</v>
      </c>
      <c r="F43" s="845">
        <f>'30'!S43</f>
        <v>3.4733082944952827</v>
      </c>
      <c r="G43" s="845">
        <f>'30'!T43</f>
        <v>0.93363236889129897</v>
      </c>
      <c r="H43" s="846">
        <f t="shared" si="37"/>
        <v>15.245043714060355</v>
      </c>
      <c r="I43" s="846">
        <f t="shared" si="38"/>
        <v>15.395496855038722</v>
      </c>
      <c r="J43" s="733">
        <f t="shared" si="39"/>
        <v>4306253.9260285292</v>
      </c>
      <c r="K43" s="733">
        <f t="shared" si="40"/>
        <v>1515155.0238683682</v>
      </c>
      <c r="L43" s="733">
        <f t="shared" si="41"/>
        <v>1904602.4734539201</v>
      </c>
      <c r="M43" s="733">
        <f t="shared" si="42"/>
        <v>79742.237335092665</v>
      </c>
      <c r="N43" s="733">
        <f t="shared" si="43"/>
        <v>1755692.5540160174</v>
      </c>
      <c r="O43" s="733">
        <f t="shared" si="44"/>
        <v>490864.71291033621</v>
      </c>
      <c r="P43" s="733">
        <f t="shared" si="45"/>
        <v>420523.63443302317</v>
      </c>
      <c r="Q43" s="697">
        <f t="shared" si="46"/>
        <v>5.2879550836039373</v>
      </c>
      <c r="R43" s="697">
        <f t="shared" si="47"/>
        <v>0.24017494881407808</v>
      </c>
      <c r="S43" s="697">
        <f t="shared" si="48"/>
        <v>1.2665714651401441</v>
      </c>
      <c r="T43" s="220">
        <f>'2'!R44</f>
        <v>7487.0495933439124</v>
      </c>
      <c r="U43" s="220">
        <f>'2'!U44</f>
        <v>114140.39833986574</v>
      </c>
      <c r="V43" s="220">
        <f>'2'!V44</f>
        <v>115266.84846784515</v>
      </c>
      <c r="W43" s="220">
        <f>'2'!L44*1000</f>
        <v>32241136705.707523</v>
      </c>
      <c r="X43" s="220">
        <f>'2'!M44*1000</f>
        <v>11344040805.306652</v>
      </c>
      <c r="Y43" s="220">
        <f>'22'!F43*1000</f>
        <v>14259853174.354982</v>
      </c>
      <c r="Z43" s="220">
        <f>'18'!Z43*1000</f>
        <v>597034085.61203933</v>
      </c>
      <c r="AA43" s="220">
        <f>'2'!G44*1000</f>
        <v>13144957222.582558</v>
      </c>
      <c r="AB43" s="220">
        <f>'2'!H44*1000</f>
        <v>3675128449.182209</v>
      </c>
      <c r="AC43" s="220">
        <f>'2'!J44*1000</f>
        <v>3148481306.1732702</v>
      </c>
      <c r="AD43" s="185">
        <f>'2'!W44*1000</f>
        <v>2485829969.1955366</v>
      </c>
    </row>
    <row r="44" spans="1:30" ht="13.7" customHeight="1">
      <c r="A44" s="42"/>
      <c r="B44" s="62" t="s">
        <v>492</v>
      </c>
      <c r="C44" s="42"/>
      <c r="D44" s="46"/>
      <c r="E44" s="856">
        <f>'30'!R44</f>
        <v>6.4840572140407078</v>
      </c>
      <c r="F44" s="845">
        <f>'30'!S44</f>
        <v>5.0088610587349489</v>
      </c>
      <c r="G44" s="845">
        <f>'30'!T44</f>
        <v>1.4751961553057626</v>
      </c>
      <c r="H44" s="846">
        <f t="shared" si="37"/>
        <v>9.8431209120916421</v>
      </c>
      <c r="I44" s="846">
        <f t="shared" si="38"/>
        <v>14.682182874159723</v>
      </c>
      <c r="J44" s="733">
        <f t="shared" si="39"/>
        <v>5250859.5422779024</v>
      </c>
      <c r="K44" s="733">
        <f t="shared" si="40"/>
        <v>1353946.2828327664</v>
      </c>
      <c r="L44" s="733">
        <f t="shared" si="41"/>
        <v>2214189.8627162166</v>
      </c>
      <c r="M44" s="733">
        <f t="shared" si="42"/>
        <v>141551.70206561728</v>
      </c>
      <c r="N44" s="733">
        <f t="shared" si="43"/>
        <v>2184485.8905004011</v>
      </c>
      <c r="O44" s="733">
        <f t="shared" si="44"/>
        <v>556955.39457710809</v>
      </c>
      <c r="P44" s="733">
        <f t="shared" si="45"/>
        <v>493506.94775436242</v>
      </c>
      <c r="Q44" s="697">
        <f t="shared" si="46"/>
        <v>6.1412391748595283</v>
      </c>
      <c r="R44" s="697">
        <f t="shared" si="47"/>
        <v>0.39794391063532192</v>
      </c>
      <c r="S44" s="697">
        <f t="shared" si="48"/>
        <v>1.3873947246783047</v>
      </c>
      <c r="T44" s="220">
        <f>'2'!R45</f>
        <v>16940.804802771272</v>
      </c>
      <c r="U44" s="220">
        <f>'2'!U45</f>
        <v>166750.39002182044</v>
      </c>
      <c r="V44" s="220">
        <f>'2'!V45</f>
        <v>248727.99414973115</v>
      </c>
      <c r="W44" s="220">
        <f>'2'!L45*1000</f>
        <v>88953786552.498856</v>
      </c>
      <c r="X44" s="220">
        <f>'2'!M45*1000</f>
        <v>22936939690.907642</v>
      </c>
      <c r="Y44" s="220">
        <f>'22'!F44*1000</f>
        <v>37510158260.550346</v>
      </c>
      <c r="Z44" s="220">
        <f>'18'!Z44*1000</f>
        <v>2397999754.1936574</v>
      </c>
      <c r="AA44" s="220">
        <f>'2'!G45*1000</f>
        <v>37006949065.375275</v>
      </c>
      <c r="AB44" s="220">
        <f>'2'!H45*1000</f>
        <v>9435272623.3812408</v>
      </c>
      <c r="AC44" s="220">
        <f>'2'!J45*1000</f>
        <v>8360404870.7180939</v>
      </c>
      <c r="AD44" s="185">
        <f>'2'!W45*1000</f>
        <v>6025974239.3475094</v>
      </c>
    </row>
    <row r="45" spans="1:30" ht="13.7" customHeight="1">
      <c r="A45" s="102"/>
      <c r="B45" s="62" t="s">
        <v>493</v>
      </c>
      <c r="C45" s="102"/>
      <c r="D45" s="46"/>
      <c r="E45" s="856">
        <f>'30'!R45</f>
        <v>11.091808327023173</v>
      </c>
      <c r="F45" s="845">
        <f>'30'!S45</f>
        <v>8.5444905675336233</v>
      </c>
      <c r="G45" s="845">
        <f>'30'!T45</f>
        <v>2.5473177594895424</v>
      </c>
      <c r="H45" s="846">
        <f t="shared" si="37"/>
        <v>7.2302552482884392</v>
      </c>
      <c r="I45" s="846">
        <f t="shared" si="38"/>
        <v>9.0237032366865222</v>
      </c>
      <c r="J45" s="733">
        <f t="shared" si="39"/>
        <v>6471813.6624337835</v>
      </c>
      <c r="K45" s="733">
        <f t="shared" si="40"/>
        <v>1376736.3144547951</v>
      </c>
      <c r="L45" s="733">
        <f t="shared" si="41"/>
        <v>2817820.6606028704</v>
      </c>
      <c r="M45" s="733">
        <f t="shared" si="42"/>
        <v>150542.61488566242</v>
      </c>
      <c r="N45" s="733">
        <f t="shared" si="43"/>
        <v>2845464.9567296077</v>
      </c>
      <c r="O45" s="733">
        <f t="shared" si="44"/>
        <v>763255.2181665377</v>
      </c>
      <c r="P45" s="733">
        <f t="shared" si="45"/>
        <v>700947.93693737988</v>
      </c>
      <c r="Q45" s="697">
        <f t="shared" si="46"/>
        <v>5.4907767089788626</v>
      </c>
      <c r="R45" s="697">
        <f t="shared" si="47"/>
        <v>0.29049589297104028</v>
      </c>
      <c r="S45" s="697">
        <f t="shared" si="48"/>
        <v>1.3525904078488638</v>
      </c>
      <c r="T45" s="220">
        <f>'2'!R46</f>
        <v>25183.250599997002</v>
      </c>
      <c r="U45" s="220">
        <f>'2'!U46</f>
        <v>182081.32981959131</v>
      </c>
      <c r="V45" s="220">
        <f>'2'!V46</f>
        <v>227246.17994948075</v>
      </c>
      <c r="W45" s="220">
        <f>'2'!L46*1000</f>
        <v>162981305297.55438</v>
      </c>
      <c r="X45" s="220">
        <f>'2'!M46*1000</f>
        <v>34670695617.03138</v>
      </c>
      <c r="Y45" s="220">
        <f>'22'!F45*1000</f>
        <v>70961883841.811188</v>
      </c>
      <c r="Z45" s="220">
        <f>'18'!Z45*1000</f>
        <v>3791152396.6444759</v>
      </c>
      <c r="AA45" s="220">
        <f>'2'!G46*1000</f>
        <v>71658057078.831329</v>
      </c>
      <c r="AB45" s="220">
        <f>'2'!H46*1000</f>
        <v>19221247430.843304</v>
      </c>
      <c r="AC45" s="220">
        <f>'2'!J46*1000</f>
        <v>17652147553.444931</v>
      </c>
      <c r="AD45" s="185">
        <f>'2'!W46*1000</f>
        <v>13050623049.677395</v>
      </c>
    </row>
    <row r="46" spans="1:30" ht="13.7" customHeight="1">
      <c r="A46" s="102"/>
      <c r="B46" s="62" t="s">
        <v>494</v>
      </c>
      <c r="C46" s="102"/>
      <c r="D46" s="46"/>
      <c r="E46" s="856">
        <f>'30'!R46</f>
        <v>16.76954087552922</v>
      </c>
      <c r="F46" s="845">
        <f>'30'!S46</f>
        <v>12.806039789688082</v>
      </c>
      <c r="G46" s="845">
        <f>'30'!T46</f>
        <v>3.9635010858411226</v>
      </c>
      <c r="H46" s="846">
        <f t="shared" si="37"/>
        <v>4.8688729344997306</v>
      </c>
      <c r="I46" s="846">
        <f t="shared" si="38"/>
        <v>6.9282768471874849</v>
      </c>
      <c r="J46" s="733">
        <f t="shared" si="39"/>
        <v>12770704.073986283</v>
      </c>
      <c r="K46" s="733">
        <f t="shared" si="40"/>
        <v>1391472.6124721528</v>
      </c>
      <c r="L46" s="733">
        <f t="shared" si="41"/>
        <v>4237586.8000153461</v>
      </c>
      <c r="M46" s="733">
        <f t="shared" si="42"/>
        <v>144239.93086264876</v>
      </c>
      <c r="N46" s="733">
        <f t="shared" si="43"/>
        <v>4144773.8077356662</v>
      </c>
      <c r="O46" s="733">
        <f t="shared" si="44"/>
        <v>945940.03165089327</v>
      </c>
      <c r="P46" s="733">
        <f t="shared" si="45"/>
        <v>864975.78702151193</v>
      </c>
      <c r="Q46" s="697">
        <f t="shared" si="46"/>
        <v>5.9702275176570501</v>
      </c>
      <c r="R46" s="697">
        <f t="shared" si="47"/>
        <v>0.20776651376582328</v>
      </c>
      <c r="S46" s="697">
        <f t="shared" si="48"/>
        <v>1.2459310170665499</v>
      </c>
      <c r="T46" s="220">
        <f>'2'!R47</f>
        <v>15518.156281728061</v>
      </c>
      <c r="U46" s="220">
        <f>'2'!U47</f>
        <v>75555.931113442726</v>
      </c>
      <c r="V46" s="220">
        <f>'2'!V47</f>
        <v>107514.08287773356</v>
      </c>
      <c r="W46" s="220">
        <f>'2'!L47*1000</f>
        <v>198177781647.82037</v>
      </c>
      <c r="X46" s="220">
        <f>'2'!M47*1000</f>
        <v>21593089462.087296</v>
      </c>
      <c r="Y46" s="220">
        <f>'22'!F46*1000</f>
        <v>65759534220.026062</v>
      </c>
      <c r="Z46" s="220">
        <f>'18'!Z46*1000</f>
        <v>2238337789.192234</v>
      </c>
      <c r="AA46" s="220">
        <f>'2'!G47*1000</f>
        <v>64319247700.855164</v>
      </c>
      <c r="AB46" s="220">
        <f>'2'!H47*1000</f>
        <v>14679245244.30135</v>
      </c>
      <c r="AC46" s="220">
        <f>'2'!J47*1000</f>
        <v>13422829442.910549</v>
      </c>
      <c r="AD46" s="185">
        <f>'2'!W47*1000</f>
        <v>10773332760.038019</v>
      </c>
    </row>
    <row r="47" spans="1:30" ht="13.7" customHeight="1">
      <c r="A47" s="102"/>
      <c r="B47" s="62" t="s">
        <v>495</v>
      </c>
      <c r="C47" s="102"/>
      <c r="D47" s="46"/>
      <c r="E47" s="856">
        <f>'30'!R47</f>
        <v>28.314153892886043</v>
      </c>
      <c r="F47" s="845">
        <f>'30'!S47</f>
        <v>22.594947939761102</v>
      </c>
      <c r="G47" s="845">
        <f>'30'!T47</f>
        <v>5.7192059531249511</v>
      </c>
      <c r="H47" s="846">
        <f t="shared" si="37"/>
        <v>5.2035950273008176</v>
      </c>
      <c r="I47" s="846">
        <f t="shared" si="38"/>
        <v>6.2054573088737532</v>
      </c>
      <c r="J47" s="733">
        <f t="shared" si="39"/>
        <v>17715545.278943226</v>
      </c>
      <c r="K47" s="733">
        <f t="shared" si="40"/>
        <v>1465344.8719418484</v>
      </c>
      <c r="L47" s="733">
        <f t="shared" si="41"/>
        <v>5291207.7313720342</v>
      </c>
      <c r="M47" s="733">
        <f t="shared" si="42"/>
        <v>251157.27986077548</v>
      </c>
      <c r="N47" s="733">
        <f t="shared" si="43"/>
        <v>5714522.7003065506</v>
      </c>
      <c r="O47" s="733">
        <f t="shared" si="44"/>
        <v>1317576.2541605651</v>
      </c>
      <c r="P47" s="733">
        <f t="shared" si="45"/>
        <v>1233495.8355939384</v>
      </c>
      <c r="Q47" s="697">
        <f t="shared" si="46"/>
        <v>6.0091412325572495</v>
      </c>
      <c r="R47" s="697">
        <f t="shared" si="47"/>
        <v>0.26410597094790522</v>
      </c>
      <c r="S47" s="697">
        <f t="shared" si="48"/>
        <v>1.297090076386882</v>
      </c>
      <c r="T47" s="220">
        <f>'2'!R48</f>
        <v>19374.561808604769</v>
      </c>
      <c r="U47" s="220">
        <f>'2'!U48</f>
        <v>100817.3734833881</v>
      </c>
      <c r="V47" s="220">
        <f>'2'!V48</f>
        <v>120228.01618143274</v>
      </c>
      <c r="W47" s="220">
        <f>'2'!L48*1000</f>
        <v>343230926980.02197</v>
      </c>
      <c r="X47" s="220">
        <f>'2'!M48*1000</f>
        <v>28390414792.359383</v>
      </c>
      <c r="Y47" s="220">
        <f>'22'!F47*1000</f>
        <v>102514831233.63489</v>
      </c>
      <c r="Z47" s="220">
        <f>'18'!Z47*1000</f>
        <v>4866062242.3436403</v>
      </c>
      <c r="AA47" s="220">
        <f>'2'!G48*1000</f>
        <v>110716373263.76428</v>
      </c>
      <c r="AB47" s="220">
        <f>'2'!H48*1000</f>
        <v>25527462573.783813</v>
      </c>
      <c r="AC47" s="220">
        <f>'2'!J48*1000</f>
        <v>23898441307.371346</v>
      </c>
      <c r="AD47" s="185">
        <f>'2'!W48*1000</f>
        <v>18424658196.400524</v>
      </c>
    </row>
    <row r="48" spans="1:30" ht="13.7" customHeight="1">
      <c r="A48" s="102"/>
      <c r="B48" s="62" t="s">
        <v>496</v>
      </c>
      <c r="C48" s="102"/>
      <c r="D48" s="46"/>
      <c r="E48" s="856">
        <f>'30'!R48</f>
        <v>42.380038994341483</v>
      </c>
      <c r="F48" s="845">
        <f>'30'!S48</f>
        <v>33.186500574202221</v>
      </c>
      <c r="G48" s="845">
        <f>'30'!T48</f>
        <v>9.1935384201392427</v>
      </c>
      <c r="H48" s="846">
        <f t="shared" si="37"/>
        <v>10.899621163120235</v>
      </c>
      <c r="I48" s="846">
        <f t="shared" si="38"/>
        <v>12.23475388052994</v>
      </c>
      <c r="J48" s="733">
        <f t="shared" si="39"/>
        <v>28775664.872668695</v>
      </c>
      <c r="K48" s="733">
        <f t="shared" si="40"/>
        <v>2364709.3773130151</v>
      </c>
      <c r="L48" s="733">
        <f t="shared" si="41"/>
        <v>8190224.950056361</v>
      </c>
      <c r="M48" s="733">
        <f t="shared" si="42"/>
        <v>579119.84084492875</v>
      </c>
      <c r="N48" s="733">
        <f t="shared" si="43"/>
        <v>8886394.6174127292</v>
      </c>
      <c r="O48" s="733">
        <f t="shared" si="44"/>
        <v>1852061.5513058873</v>
      </c>
      <c r="P48" s="733">
        <f t="shared" si="45"/>
        <v>1767182.9042128811</v>
      </c>
      <c r="Q48" s="697">
        <f t="shared" si="46"/>
        <v>7.5859820465186312</v>
      </c>
      <c r="R48" s="697">
        <f t="shared" si="47"/>
        <v>0.49437290426243008</v>
      </c>
      <c r="S48" s="697">
        <f t="shared" si="48"/>
        <v>1.5085778160250856</v>
      </c>
      <c r="T48" s="220">
        <f>'2'!R49</f>
        <v>6485.7044432482353</v>
      </c>
      <c r="U48" s="220">
        <f>'2'!U49</f>
        <v>70691.721407371413</v>
      </c>
      <c r="V48" s="220">
        <f>'2'!V49</f>
        <v>79350.997605001627</v>
      </c>
      <c r="W48" s="220">
        <f>'2'!L49*1000</f>
        <v>186630457522.08951</v>
      </c>
      <c r="X48" s="220">
        <f>'2'!M49*1000</f>
        <v>15336806115.429789</v>
      </c>
      <c r="Y48" s="220">
        <f>'22'!F48*1000</f>
        <v>53119378349.783096</v>
      </c>
      <c r="Z48" s="220">
        <f>'18'!Z48*1000</f>
        <v>3756000124.9411654</v>
      </c>
      <c r="AA48" s="220">
        <f>'2'!G49*1000</f>
        <v>57634529054.610939</v>
      </c>
      <c r="AB48" s="220">
        <f>'2'!H49*1000</f>
        <v>12011923832.473812</v>
      </c>
      <c r="AC48" s="220">
        <f>'2'!J49*1000</f>
        <v>11461426013.885803</v>
      </c>
      <c r="AD48" s="185">
        <f>'2'!W49*1000</f>
        <v>7597504014.7980118</v>
      </c>
    </row>
    <row r="49" spans="1:30" ht="13.7" customHeight="1">
      <c r="A49" s="102"/>
      <c r="B49" s="62" t="s">
        <v>497</v>
      </c>
      <c r="C49" s="102"/>
      <c r="D49" s="46"/>
      <c r="E49" s="856">
        <f>'30'!R49</f>
        <v>79.25575957191198</v>
      </c>
      <c r="F49" s="845">
        <f>'30'!S49</f>
        <v>62.353382628086713</v>
      </c>
      <c r="G49" s="845">
        <f>'30'!T49</f>
        <v>16.902376943825274</v>
      </c>
      <c r="H49" s="846">
        <f t="shared" si="37"/>
        <v>13.051261989675456</v>
      </c>
      <c r="I49" s="846">
        <f t="shared" si="38"/>
        <v>28.615804333107764</v>
      </c>
      <c r="J49" s="733">
        <f t="shared" si="39"/>
        <v>35722535.7888695</v>
      </c>
      <c r="K49" s="733">
        <f t="shared" si="40"/>
        <v>2104578.3952112342</v>
      </c>
      <c r="L49" s="733">
        <f t="shared" si="41"/>
        <v>7478083.0603285246</v>
      </c>
      <c r="M49" s="733">
        <f t="shared" si="42"/>
        <v>671159.34228517895</v>
      </c>
      <c r="N49" s="733">
        <f t="shared" si="43"/>
        <v>8582649.3130955026</v>
      </c>
      <c r="O49" s="733">
        <f t="shared" si="44"/>
        <v>2033398.1776222365</v>
      </c>
      <c r="P49" s="733">
        <f t="shared" si="45"/>
        <v>1902145.2586524028</v>
      </c>
      <c r="Q49" s="697">
        <f t="shared" si="46"/>
        <v>6.5584625535760503</v>
      </c>
      <c r="R49" s="697">
        <f t="shared" si="47"/>
        <v>0.51286884192551141</v>
      </c>
      <c r="S49" s="697">
        <f t="shared" si="48"/>
        <v>1.4535311877766335</v>
      </c>
      <c r="T49" s="220">
        <f>'2'!R50</f>
        <v>6616.215318751465</v>
      </c>
      <c r="U49" s="220">
        <f>'2'!U50</f>
        <v>86349.959505129475</v>
      </c>
      <c r="V49" s="220">
        <f>'2'!V50</f>
        <v>189328.32298710215</v>
      </c>
      <c r="W49" s="220">
        <f>'2'!L50*1000</f>
        <v>236347988510.96585</v>
      </c>
      <c r="X49" s="220">
        <f>'2'!M50*1000</f>
        <v>13924343817.909943</v>
      </c>
      <c r="Y49" s="220">
        <f>'22'!F49*1000</f>
        <v>49476607698.641418</v>
      </c>
      <c r="Z49" s="220">
        <f>'18'!Z49*1000</f>
        <v>4440534721.7503586</v>
      </c>
      <c r="AA49" s="220">
        <f>'2'!G50*1000</f>
        <v>56784655860.774208</v>
      </c>
      <c r="AB49" s="220">
        <f>'2'!H50*1000</f>
        <v>13453400171.905554</v>
      </c>
      <c r="AC49" s="220">
        <f>'2'!J50*1000</f>
        <v>12585002598.786495</v>
      </c>
      <c r="AD49" s="185">
        <f>'2'!W50*1000</f>
        <v>8658226740.9321346</v>
      </c>
    </row>
    <row r="50" spans="1:30" ht="13.7" customHeight="1">
      <c r="A50" s="102"/>
      <c r="B50" s="62" t="s">
        <v>498</v>
      </c>
      <c r="C50" s="102"/>
      <c r="D50" s="46"/>
      <c r="E50" s="856">
        <f>'30'!R50</f>
        <v>188.06666666666666</v>
      </c>
      <c r="F50" s="845">
        <f>'30'!S50</f>
        <v>148.88888888888889</v>
      </c>
      <c r="G50" s="845">
        <f>'30'!T50</f>
        <v>39.177777777777777</v>
      </c>
      <c r="H50" s="846">
        <f t="shared" si="37"/>
        <v>40.451565638662409</v>
      </c>
      <c r="I50" s="846">
        <f t="shared" si="38"/>
        <v>42.252865414155735</v>
      </c>
      <c r="J50" s="733">
        <f t="shared" si="39"/>
        <v>54746205.04832802</v>
      </c>
      <c r="K50" s="733">
        <f t="shared" si="40"/>
        <v>2056645.6958525351</v>
      </c>
      <c r="L50" s="733">
        <f t="shared" si="41"/>
        <v>8789174.8638780601</v>
      </c>
      <c r="M50" s="733">
        <f t="shared" si="42"/>
        <v>729146.95923431416</v>
      </c>
      <c r="N50" s="733">
        <f t="shared" si="43"/>
        <v>9413295.761077635</v>
      </c>
      <c r="O50" s="733">
        <f t="shared" si="44"/>
        <v>1989520.1212336048</v>
      </c>
      <c r="P50" s="733">
        <f t="shared" si="45"/>
        <v>1883686.4499586434</v>
      </c>
      <c r="Q50" s="697">
        <f t="shared" si="46"/>
        <v>7.6242150018301134</v>
      </c>
      <c r="R50" s="697">
        <f t="shared" si="47"/>
        <v>0.5905660808108566</v>
      </c>
      <c r="S50" s="697">
        <f t="shared" si="48"/>
        <v>1.525675051016848</v>
      </c>
      <c r="T50" s="220">
        <f>'2'!R51</f>
        <v>8463</v>
      </c>
      <c r="U50" s="220">
        <f>'2'!U51</f>
        <v>342341.6</v>
      </c>
      <c r="V50" s="220">
        <f>'2'!V51</f>
        <v>357586</v>
      </c>
      <c r="W50" s="220">
        <f>'2'!L51*1000</f>
        <v>463317133324.00006</v>
      </c>
      <c r="X50" s="220">
        <f>'2'!M51*1000</f>
        <v>17405392524.000004</v>
      </c>
      <c r="Y50" s="220">
        <f>'22'!F50*1000</f>
        <v>74382786873.000031</v>
      </c>
      <c r="Z50" s="220">
        <f>'18'!Z50*1000</f>
        <v>6170770716.000001</v>
      </c>
      <c r="AA50" s="220">
        <f>'2'!G51*1000</f>
        <v>79664722026.000031</v>
      </c>
      <c r="AB50" s="220">
        <f>'2'!H51*1000</f>
        <v>16837308785.999998</v>
      </c>
      <c r="AC50" s="220">
        <f>'2'!J51*1000</f>
        <v>15941638426</v>
      </c>
      <c r="AD50" s="185">
        <f>'2'!W51*1000</f>
        <v>10448908117.999996</v>
      </c>
    </row>
    <row r="51" spans="1:30" ht="13.7" customHeight="1">
      <c r="A51" s="102"/>
      <c r="B51" s="62" t="s">
        <v>435</v>
      </c>
      <c r="C51" s="102"/>
      <c r="D51" s="46"/>
      <c r="E51" s="856">
        <f>'30'!R51</f>
        <v>494.66666666666669</v>
      </c>
      <c r="F51" s="845">
        <f>'30'!S51</f>
        <v>403.53333333333336</v>
      </c>
      <c r="G51" s="845">
        <f>'30'!T51</f>
        <v>91.13333333333334</v>
      </c>
      <c r="H51" s="846">
        <f t="shared" si="37"/>
        <v>56.568103773584902</v>
      </c>
      <c r="I51" s="846">
        <f t="shared" si="38"/>
        <v>17.781881401617252</v>
      </c>
      <c r="J51" s="733">
        <f t="shared" si="39"/>
        <v>67400689.622237191</v>
      </c>
      <c r="K51" s="733">
        <f t="shared" si="40"/>
        <v>3026031.3880053903</v>
      </c>
      <c r="L51" s="733">
        <f t="shared" si="41"/>
        <v>10110679.639892183</v>
      </c>
      <c r="M51" s="733">
        <f t="shared" si="42"/>
        <v>707140.20795148239</v>
      </c>
      <c r="N51" s="733">
        <f t="shared" si="43"/>
        <v>12060326.894878706</v>
      </c>
      <c r="O51" s="733">
        <f t="shared" si="44"/>
        <v>2242446.9075471698</v>
      </c>
      <c r="P51" s="733">
        <f t="shared" si="45"/>
        <v>2091337.2481132075</v>
      </c>
      <c r="Q51" s="697">
        <f t="shared" si="46"/>
        <v>8.3920065874811538</v>
      </c>
      <c r="R51" s="697">
        <f t="shared" si="47"/>
        <v>0.49205343562632475</v>
      </c>
      <c r="S51" s="697">
        <f t="shared" si="48"/>
        <v>1.4552272186140653</v>
      </c>
      <c r="T51" s="220">
        <f>'2'!R52</f>
        <v>7420</v>
      </c>
      <c r="U51" s="220">
        <f>'2'!U52</f>
        <v>419735.32999999996</v>
      </c>
      <c r="V51" s="220">
        <f>'2'!V52</f>
        <v>131941.56</v>
      </c>
      <c r="W51" s="220">
        <f>'2'!L52*1000</f>
        <v>500113116997</v>
      </c>
      <c r="X51" s="220">
        <f>'2'!M52*1000</f>
        <v>22453152898.999996</v>
      </c>
      <c r="Y51" s="220">
        <f>'22'!F51*1000</f>
        <v>75021242928</v>
      </c>
      <c r="Z51" s="220">
        <f>'18'!Z51*1000</f>
        <v>5246980342.999999</v>
      </c>
      <c r="AA51" s="220">
        <f>'2'!G52*1000</f>
        <v>89487625560</v>
      </c>
      <c r="AB51" s="220">
        <f>'2'!H52*1000</f>
        <v>16638956054</v>
      </c>
      <c r="AC51" s="220">
        <f>'2'!J52*1000</f>
        <v>15517722381</v>
      </c>
      <c r="AD51" s="185">
        <f>'2'!W52*1000</f>
        <v>10663436048</v>
      </c>
    </row>
    <row r="52" spans="1:30" ht="13.7" customHeight="1">
      <c r="A52" s="1045" t="s">
        <v>22</v>
      </c>
      <c r="B52" s="1045"/>
      <c r="C52" s="1045"/>
      <c r="D52" s="2"/>
      <c r="E52" s="843"/>
      <c r="F52" s="845"/>
      <c r="G52" s="845"/>
      <c r="H52" s="846"/>
      <c r="I52" s="846"/>
      <c r="J52" s="733"/>
      <c r="K52" s="733"/>
      <c r="L52" s="733"/>
      <c r="M52" s="733"/>
      <c r="N52" s="733"/>
      <c r="O52" s="733"/>
      <c r="P52" s="733"/>
      <c r="Q52" s="697"/>
      <c r="R52" s="697"/>
      <c r="S52" s="697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</row>
    <row r="53" spans="1:30" ht="13.7" customHeight="1">
      <c r="A53" s="44"/>
      <c r="B53" s="62" t="s">
        <v>490</v>
      </c>
      <c r="C53" s="44"/>
      <c r="D53" s="231"/>
      <c r="E53" s="856">
        <f>'30'!R53</f>
        <v>2.7139735946106205</v>
      </c>
      <c r="F53" s="845">
        <f>'30'!S53</f>
        <v>2.0753058591393221</v>
      </c>
      <c r="G53" s="845">
        <f>'30'!T53</f>
        <v>0.63866773547129618</v>
      </c>
      <c r="H53" s="846">
        <f t="shared" ref="H53:H62" si="49">U53/T53</f>
        <v>10.756882905011061</v>
      </c>
      <c r="I53" s="846">
        <f t="shared" ref="I53:I62" si="50">V53/T53</f>
        <v>14.496140553772612</v>
      </c>
      <c r="J53" s="733">
        <f t="shared" ref="J53:J62" si="51">W53/T53</f>
        <v>1173459.464602872</v>
      </c>
      <c r="K53" s="733">
        <f t="shared" ref="K53:K62" si="52">X53/T53</f>
        <v>553532.39655449975</v>
      </c>
      <c r="L53" s="733">
        <f t="shared" ref="L53:L62" si="53">Y53/T53</f>
        <v>1523837.7963184658</v>
      </c>
      <c r="M53" s="733">
        <f t="shared" ref="M53:M62" si="54">Z53/T53</f>
        <v>56892.362465474558</v>
      </c>
      <c r="N53" s="733">
        <f t="shared" ref="N53:N62" si="55">AA53/T53</f>
        <v>1491905.529697035</v>
      </c>
      <c r="O53" s="733">
        <f t="shared" ref="O53:O62" si="56">AB53/T53</f>
        <v>327913.29654695914</v>
      </c>
      <c r="P53" s="733">
        <f t="shared" ref="P53:P62" si="57">AC53/T53</f>
        <v>264574.18694515427</v>
      </c>
      <c r="Q53" s="697">
        <f t="shared" ref="Q53:Q62" si="58">AA53/AD53</f>
        <v>7.315680368481642</v>
      </c>
      <c r="R53" s="697">
        <f t="shared" ref="R53:R62" si="59">Z53/AD53</f>
        <v>0.27897633658461884</v>
      </c>
      <c r="S53" s="697">
        <f t="shared" ref="S53:S62" si="60">AC53/AD53</f>
        <v>1.2973610908424693</v>
      </c>
      <c r="T53" s="220">
        <f>'2'!R54</f>
        <v>12771.900952474949</v>
      </c>
      <c r="U53" s="220">
        <f>'2'!U54</f>
        <v>137385.84302017227</v>
      </c>
      <c r="V53" s="220">
        <f>'2'!V54</f>
        <v>185143.27134593917</v>
      </c>
      <c r="W53" s="220">
        <f>'2'!L54*1000</f>
        <v>14987308053.652166</v>
      </c>
      <c r="X53" s="220">
        <f>'2'!M54*1000</f>
        <v>7069660942.7801571</v>
      </c>
      <c r="Y53" s="220">
        <f>'22'!F53*1000</f>
        <v>19462305402.21714</v>
      </c>
      <c r="Z53" s="220">
        <f>'18'!Z53*1000</f>
        <v>726623618.36134458</v>
      </c>
      <c r="AA53" s="220">
        <f>'2'!G54*1000</f>
        <v>19054469655.740204</v>
      </c>
      <c r="AB53" s="220">
        <f>'2'!H54*1000</f>
        <v>4188076144.4973078</v>
      </c>
      <c r="AC53" s="220">
        <f>'2'!J54*1000</f>
        <v>3379115310.2451015</v>
      </c>
      <c r="AD53" s="185">
        <f>'2'!W54*1000</f>
        <v>2604606638.8894091</v>
      </c>
    </row>
    <row r="54" spans="1:30" ht="13.7" customHeight="1">
      <c r="A54" s="6"/>
      <c r="B54" s="62" t="s">
        <v>491</v>
      </c>
      <c r="C54" s="6"/>
      <c r="D54" s="2"/>
      <c r="E54" s="856">
        <f>'30'!R54</f>
        <v>3.8188307670388668</v>
      </c>
      <c r="F54" s="845">
        <f>'30'!S54</f>
        <v>2.8394317215129239</v>
      </c>
      <c r="G54" s="845">
        <f>'30'!T54</f>
        <v>0.97939904552594081</v>
      </c>
      <c r="H54" s="846">
        <f t="shared" si="49"/>
        <v>10.008367620266364</v>
      </c>
      <c r="I54" s="846">
        <f t="shared" si="50"/>
        <v>13.888490480241067</v>
      </c>
      <c r="J54" s="733">
        <f t="shared" si="51"/>
        <v>2040466.0433497285</v>
      </c>
      <c r="K54" s="733">
        <f t="shared" si="52"/>
        <v>989318.89025156084</v>
      </c>
      <c r="L54" s="733">
        <f t="shared" si="53"/>
        <v>2013566.4922190283</v>
      </c>
      <c r="M54" s="733">
        <f t="shared" si="54"/>
        <v>141866.28415085989</v>
      </c>
      <c r="N54" s="733">
        <f t="shared" si="55"/>
        <v>2019464.3469157207</v>
      </c>
      <c r="O54" s="733">
        <f t="shared" si="56"/>
        <v>450331.3124514122</v>
      </c>
      <c r="P54" s="733">
        <f t="shared" si="57"/>
        <v>389345.42451784597</v>
      </c>
      <c r="Q54" s="697">
        <f t="shared" si="58"/>
        <v>8.5095077786759159</v>
      </c>
      <c r="R54" s="697">
        <f t="shared" si="59"/>
        <v>0.59778834439802619</v>
      </c>
      <c r="S54" s="697">
        <f t="shared" si="60"/>
        <v>1.6406023327852073</v>
      </c>
      <c r="T54" s="220">
        <f>'2'!R55</f>
        <v>8758.4515191945029</v>
      </c>
      <c r="U54" s="220">
        <f>'2'!U55</f>
        <v>87657.802588379011</v>
      </c>
      <c r="V54" s="220">
        <f>'2'!V55</f>
        <v>121641.67054598576</v>
      </c>
      <c r="W54" s="220">
        <f>'2'!L55*1000</f>
        <v>17871322917.241226</v>
      </c>
      <c r="X54" s="220">
        <f>'2'!M55*1000</f>
        <v>8664901537.2916031</v>
      </c>
      <c r="Y54" s="220">
        <f>'22'!F54*1000</f>
        <v>17635724502.774895</v>
      </c>
      <c r="Z54" s="220">
        <f>'18'!Z54*1000</f>
        <v>1242528971.9435778</v>
      </c>
      <c r="AA54" s="220">
        <f>'2'!G55*1000</f>
        <v>17687380577.203129</v>
      </c>
      <c r="AB54" s="220">
        <f>'2'!H55*1000</f>
        <v>3944204967.6809254</v>
      </c>
      <c r="AC54" s="220">
        <f>'2'!J55*1000</f>
        <v>3410063024.8597565</v>
      </c>
      <c r="AD54" s="185">
        <f>'2'!W55*1000</f>
        <v>2078543323.2138481</v>
      </c>
    </row>
    <row r="55" spans="1:30" ht="13.7" customHeight="1">
      <c r="A55" s="102"/>
      <c r="B55" s="62" t="s">
        <v>492</v>
      </c>
      <c r="C55" s="102"/>
      <c r="D55" s="46"/>
      <c r="E55" s="856">
        <f>'30'!R55</f>
        <v>5.2639578634168904</v>
      </c>
      <c r="F55" s="845">
        <f>'30'!S55</f>
        <v>4.1744896048740525</v>
      </c>
      <c r="G55" s="845">
        <f>'30'!T55</f>
        <v>1.0894682585428357</v>
      </c>
      <c r="H55" s="846">
        <f t="shared" si="49"/>
        <v>12.705506711859202</v>
      </c>
      <c r="I55" s="846">
        <f t="shared" si="50"/>
        <v>16.74715655006348</v>
      </c>
      <c r="J55" s="733">
        <f t="shared" si="51"/>
        <v>2686997.3779844814</v>
      </c>
      <c r="K55" s="733">
        <f t="shared" si="52"/>
        <v>1237214.5308692057</v>
      </c>
      <c r="L55" s="733">
        <f t="shared" si="53"/>
        <v>2160585.0580813652</v>
      </c>
      <c r="M55" s="733">
        <f t="shared" si="54"/>
        <v>119791.31820730782</v>
      </c>
      <c r="N55" s="733">
        <f t="shared" si="55"/>
        <v>2221872.237129868</v>
      </c>
      <c r="O55" s="733">
        <f t="shared" si="56"/>
        <v>534566.75207300484</v>
      </c>
      <c r="P55" s="733">
        <f t="shared" si="57"/>
        <v>480670.62672256882</v>
      </c>
      <c r="Q55" s="697">
        <f t="shared" si="58"/>
        <v>6.4792386199069822</v>
      </c>
      <c r="R55" s="697">
        <f t="shared" si="59"/>
        <v>0.3493254572823527</v>
      </c>
      <c r="S55" s="697">
        <f t="shared" si="60"/>
        <v>1.4016916166785542</v>
      </c>
      <c r="T55" s="220">
        <f>'2'!R56</f>
        <v>12435.746550033547</v>
      </c>
      <c r="U55" s="220">
        <f>'2'!U56</f>
        <v>158002.46125843117</v>
      </c>
      <c r="V55" s="220">
        <f>'2'!V56</f>
        <v>208263.39429032366</v>
      </c>
      <c r="W55" s="220">
        <f>'2'!L56*1000</f>
        <v>33414818373.219704</v>
      </c>
      <c r="X55" s="220">
        <f>'2'!M56*1000</f>
        <v>15385686333.9081</v>
      </c>
      <c r="Y55" s="220">
        <f>'22'!F55*1000</f>
        <v>26868488182.089371</v>
      </c>
      <c r="Z55" s="220">
        <f>'18'!Z55*1000</f>
        <v>1489694472.1204991</v>
      </c>
      <c r="AA55" s="220">
        <f>'2'!G56*1000</f>
        <v>27630640007.503078</v>
      </c>
      <c r="AB55" s="220">
        <f>'2'!H56*1000</f>
        <v>6647736642.8545084</v>
      </c>
      <c r="AC55" s="220">
        <f>'2'!J56*1000</f>
        <v>5977498087.9676485</v>
      </c>
      <c r="AD55" s="185">
        <f>'2'!W56*1000</f>
        <v>4264488719.80266</v>
      </c>
    </row>
    <row r="56" spans="1:30" ht="13.7" customHeight="1">
      <c r="A56" s="102"/>
      <c r="B56" s="62" t="s">
        <v>493</v>
      </c>
      <c r="C56" s="102"/>
      <c r="D56" s="46"/>
      <c r="E56" s="856">
        <f>'30'!R56</f>
        <v>7.0460796198112856</v>
      </c>
      <c r="F56" s="845">
        <f>'30'!S56</f>
        <v>5.2489413704048813</v>
      </c>
      <c r="G56" s="845">
        <f>'30'!T56</f>
        <v>1.7971382494063994</v>
      </c>
      <c r="H56" s="846">
        <f t="shared" si="49"/>
        <v>10.768647583976049</v>
      </c>
      <c r="I56" s="846">
        <f t="shared" si="50"/>
        <v>14.411834806369207</v>
      </c>
      <c r="J56" s="733">
        <f t="shared" si="51"/>
        <v>4621813.2288288074</v>
      </c>
      <c r="K56" s="733">
        <f t="shared" si="52"/>
        <v>1515261.6244582527</v>
      </c>
      <c r="L56" s="733">
        <f t="shared" si="53"/>
        <v>3127068.8735276624</v>
      </c>
      <c r="M56" s="733">
        <f t="shared" si="54"/>
        <v>173829.13550490481</v>
      </c>
      <c r="N56" s="733">
        <f t="shared" si="55"/>
        <v>3008146.8603960178</v>
      </c>
      <c r="O56" s="733">
        <f t="shared" si="56"/>
        <v>830635.95046083035</v>
      </c>
      <c r="P56" s="733">
        <f t="shared" si="57"/>
        <v>760433.60767141543</v>
      </c>
      <c r="Q56" s="697">
        <f t="shared" si="58"/>
        <v>5.5062124638543821</v>
      </c>
      <c r="R56" s="697">
        <f t="shared" si="59"/>
        <v>0.31818265427776793</v>
      </c>
      <c r="S56" s="697">
        <f t="shared" si="60"/>
        <v>1.3919230685242792</v>
      </c>
      <c r="T56" s="220">
        <f>'2'!R57</f>
        <v>16195.800741692383</v>
      </c>
      <c r="U56" s="220">
        <f>'2'!U57</f>
        <v>174406.87052758317</v>
      </c>
      <c r="V56" s="220">
        <f>'2'!V57</f>
        <v>233411.2048461425</v>
      </c>
      <c r="W56" s="220">
        <f>'2'!L57*1000</f>
        <v>74853966119.42926</v>
      </c>
      <c r="X56" s="220">
        <f>'2'!M57*1000</f>
        <v>24540875341.258972</v>
      </c>
      <c r="Y56" s="220">
        <f>'22'!F56*1000</f>
        <v>50645384381.202477</v>
      </c>
      <c r="Z56" s="220">
        <f>'18'!Z56*1000</f>
        <v>2815302041.7380829</v>
      </c>
      <c r="AA56" s="220">
        <f>'2'!G57*1000</f>
        <v>48719347152.721436</v>
      </c>
      <c r="AB56" s="220">
        <f>'2'!H57*1000</f>
        <v>13452814342.549873</v>
      </c>
      <c r="AC56" s="220">
        <f>'2'!J57*1000</f>
        <v>12315831187.132524</v>
      </c>
      <c r="AD56" s="185">
        <f>'2'!W57*1000</f>
        <v>8848068880.8396606</v>
      </c>
    </row>
    <row r="57" spans="1:30" ht="13.7" customHeight="1">
      <c r="A57" s="102"/>
      <c r="B57" s="62" t="s">
        <v>494</v>
      </c>
      <c r="C57" s="102"/>
      <c r="D57" s="46"/>
      <c r="E57" s="856">
        <f>'30'!R57</f>
        <v>11.23659067417594</v>
      </c>
      <c r="F57" s="845">
        <f>'30'!S57</f>
        <v>8.6768616031839922</v>
      </c>
      <c r="G57" s="845">
        <f>'30'!T57</f>
        <v>2.5597290709919496</v>
      </c>
      <c r="H57" s="846">
        <f t="shared" si="49"/>
        <v>7.380191187748645</v>
      </c>
      <c r="I57" s="846">
        <f t="shared" si="50"/>
        <v>9.7680445260205033</v>
      </c>
      <c r="J57" s="733">
        <f t="shared" si="51"/>
        <v>6354407.7458822448</v>
      </c>
      <c r="K57" s="733">
        <f t="shared" si="52"/>
        <v>1579365.6918729334</v>
      </c>
      <c r="L57" s="733">
        <f t="shared" si="53"/>
        <v>3253717.9733262518</v>
      </c>
      <c r="M57" s="733">
        <f t="shared" si="54"/>
        <v>57185.450597920724</v>
      </c>
      <c r="N57" s="733">
        <f t="shared" si="55"/>
        <v>3383867.5013658958</v>
      </c>
      <c r="O57" s="733">
        <f t="shared" si="56"/>
        <v>757111.09433809237</v>
      </c>
      <c r="P57" s="733">
        <f t="shared" si="57"/>
        <v>691804.5373944965</v>
      </c>
      <c r="Q57" s="697">
        <f t="shared" si="58"/>
        <v>5.645905115510085</v>
      </c>
      <c r="R57" s="697">
        <f t="shared" si="59"/>
        <v>9.5412609368784734E-2</v>
      </c>
      <c r="S57" s="697">
        <f t="shared" si="60"/>
        <v>1.1542599629069628</v>
      </c>
      <c r="T57" s="220">
        <f>'2'!R58</f>
        <v>14336.095530196217</v>
      </c>
      <c r="U57" s="220">
        <f>'2'!U58</f>
        <v>105803.12589867685</v>
      </c>
      <c r="V57" s="220">
        <f>'2'!V58</f>
        <v>140035.61946824015</v>
      </c>
      <c r="W57" s="220">
        <f>'2'!L58*1000</f>
        <v>91097396482.786667</v>
      </c>
      <c r="X57" s="220">
        <f>'2'!M58*1000</f>
        <v>22641937435.804817</v>
      </c>
      <c r="Y57" s="220">
        <f>'22'!F57*1000</f>
        <v>46645611693.92157</v>
      </c>
      <c r="Z57" s="220">
        <f>'18'!Z57*1000</f>
        <v>819816082.70910788</v>
      </c>
      <c r="AA57" s="220">
        <f>'2'!G58*1000</f>
        <v>48511447761.107857</v>
      </c>
      <c r="AB57" s="220">
        <f>'2'!H58*1000</f>
        <v>10854016975.402292</v>
      </c>
      <c r="AC57" s="220">
        <f>'2'!J58*1000</f>
        <v>9917775936.3107033</v>
      </c>
      <c r="AD57" s="185">
        <f>'2'!W58*1000</f>
        <v>8592324307.3710499</v>
      </c>
    </row>
    <row r="58" spans="1:30" ht="13.7" customHeight="1">
      <c r="A58" s="102"/>
      <c r="B58" s="62" t="s">
        <v>495</v>
      </c>
      <c r="C58" s="102"/>
      <c r="D58" s="46"/>
      <c r="E58" s="856">
        <f>'30'!R58</f>
        <v>19.458283645785453</v>
      </c>
      <c r="F58" s="845">
        <f>'30'!S58</f>
        <v>15.381014482634752</v>
      </c>
      <c r="G58" s="845">
        <f>'30'!T58</f>
        <v>4.0772691631507003</v>
      </c>
      <c r="H58" s="846">
        <f t="shared" si="49"/>
        <v>5.6192409434574362</v>
      </c>
      <c r="I58" s="846">
        <f t="shared" si="50"/>
        <v>6.9015267034931354</v>
      </c>
      <c r="J58" s="733">
        <f t="shared" si="51"/>
        <v>8859468.9478261285</v>
      </c>
      <c r="K58" s="733">
        <f t="shared" si="52"/>
        <v>1386509.7756584084</v>
      </c>
      <c r="L58" s="733">
        <f t="shared" si="53"/>
        <v>3745567.4348711907</v>
      </c>
      <c r="M58" s="733">
        <f t="shared" si="54"/>
        <v>86137.783671452213</v>
      </c>
      <c r="N58" s="733">
        <f t="shared" si="55"/>
        <v>3806455.1442758036</v>
      </c>
      <c r="O58" s="733">
        <f t="shared" si="56"/>
        <v>811177.28456353303</v>
      </c>
      <c r="P58" s="733">
        <f t="shared" si="57"/>
        <v>736594.76628859865</v>
      </c>
      <c r="Q58" s="697">
        <f t="shared" si="58"/>
        <v>6.2470972319354088</v>
      </c>
      <c r="R58" s="697">
        <f t="shared" si="59"/>
        <v>0.14136804179820656</v>
      </c>
      <c r="S58" s="697">
        <f t="shared" si="60"/>
        <v>1.2088883097596796</v>
      </c>
      <c r="T58" s="220">
        <f>'2'!R59</f>
        <v>21434.442275079302</v>
      </c>
      <c r="U58" s="220">
        <f>'2'!U59</f>
        <v>120445.29563230056</v>
      </c>
      <c r="V58" s="220">
        <f>'2'!V59</f>
        <v>147930.37573594195</v>
      </c>
      <c r="W58" s="220">
        <f>'2'!L59*1000</f>
        <v>189897775750.03671</v>
      </c>
      <c r="X58" s="220">
        <f>'2'!M59*1000</f>
        <v>29719063750.183308</v>
      </c>
      <c r="Y58" s="220">
        <f>'22'!F58*1000</f>
        <v>80284148970.163391</v>
      </c>
      <c r="Z58" s="220">
        <f>'18'!Z58*1000</f>
        <v>1846315351.809011</v>
      </c>
      <c r="AA58" s="220">
        <f>'2'!G59*1000</f>
        <v>81589243062.658371</v>
      </c>
      <c r="AB58" s="220">
        <f>'2'!H59*1000</f>
        <v>17387132680.832626</v>
      </c>
      <c r="AC58" s="220">
        <f>'2'!J59*1000</f>
        <v>15788497998.138496</v>
      </c>
      <c r="AD58" s="185">
        <f>'2'!W59*1000</f>
        <v>13060344674.254616</v>
      </c>
    </row>
    <row r="59" spans="1:30" ht="13.7" customHeight="1">
      <c r="A59" s="102"/>
      <c r="B59" s="62" t="s">
        <v>496</v>
      </c>
      <c r="C59" s="102"/>
      <c r="D59" s="46"/>
      <c r="E59" s="856">
        <f>'30'!R59</f>
        <v>20.256468198636608</v>
      </c>
      <c r="F59" s="845">
        <f>'30'!S59</f>
        <v>15.867997468801462</v>
      </c>
      <c r="G59" s="845">
        <f>'30'!T59</f>
        <v>4.3884707298351451</v>
      </c>
      <c r="H59" s="846">
        <f t="shared" si="49"/>
        <v>3.2533347561392771</v>
      </c>
      <c r="I59" s="846">
        <f t="shared" si="50"/>
        <v>9.030037623971424</v>
      </c>
      <c r="J59" s="733">
        <f t="shared" si="51"/>
        <v>19273823.469290867</v>
      </c>
      <c r="K59" s="733">
        <f t="shared" si="52"/>
        <v>2127464.5959077072</v>
      </c>
      <c r="L59" s="733">
        <f t="shared" si="53"/>
        <v>5745701.993985638</v>
      </c>
      <c r="M59" s="733">
        <f t="shared" si="54"/>
        <v>255266.66185692608</v>
      </c>
      <c r="N59" s="733">
        <f t="shared" si="55"/>
        <v>6522674.6669392874</v>
      </c>
      <c r="O59" s="733">
        <f t="shared" si="56"/>
        <v>1399081.6910603161</v>
      </c>
      <c r="P59" s="733">
        <f t="shared" si="57"/>
        <v>1299911.6705050508</v>
      </c>
      <c r="Q59" s="697">
        <f t="shared" si="58"/>
        <v>6.4121053537758064</v>
      </c>
      <c r="R59" s="697">
        <f t="shared" si="59"/>
        <v>0.25093950146394894</v>
      </c>
      <c r="S59" s="697">
        <f t="shared" si="60"/>
        <v>1.2778761792502982</v>
      </c>
      <c r="T59" s="220">
        <f>'2'!R60</f>
        <v>6930.0598472304946</v>
      </c>
      <c r="U59" s="220">
        <f>'2'!U60</f>
        <v>22545.804563120219</v>
      </c>
      <c r="V59" s="220">
        <f>'2'!V60</f>
        <v>62578.701156865027</v>
      </c>
      <c r="W59" s="220">
        <f>'2'!L60*1000</f>
        <v>133568750127.14139</v>
      </c>
      <c r="X59" s="220">
        <f>'2'!M60*1000</f>
        <v>14743456972.504452</v>
      </c>
      <c r="Y59" s="220">
        <f>'22'!F59*1000</f>
        <v>39818058682.672058</v>
      </c>
      <c r="Z59" s="220">
        <f>'18'!Z59*1000</f>
        <v>1769013243.6712475</v>
      </c>
      <c r="AA59" s="220">
        <f>'2'!G60*1000</f>
        <v>45202525805.903496</v>
      </c>
      <c r="AB59" s="220">
        <f>'2'!H60*1000</f>
        <v>9695719850.2124367</v>
      </c>
      <c r="AC59" s="220">
        <f>'2'!J60*1000</f>
        <v>9008465672.7133694</v>
      </c>
      <c r="AD59" s="185">
        <f>'2'!W60*1000</f>
        <v>7049560684.3524055</v>
      </c>
    </row>
    <row r="60" spans="1:30" ht="13.7" customHeight="1">
      <c r="A60" s="102"/>
      <c r="B60" s="62" t="s">
        <v>497</v>
      </c>
      <c r="C60" s="102"/>
      <c r="D60" s="46"/>
      <c r="E60" s="856">
        <f>'30'!R60</f>
        <v>31.395272685058465</v>
      </c>
      <c r="F60" s="845">
        <f>'30'!S60</f>
        <v>24.599227814302065</v>
      </c>
      <c r="G60" s="845">
        <f>'30'!T60</f>
        <v>6.7960448707564058</v>
      </c>
      <c r="H60" s="846">
        <f t="shared" si="49"/>
        <v>7.7969495288573203</v>
      </c>
      <c r="I60" s="846">
        <f t="shared" si="50"/>
        <v>8.8926371418803036</v>
      </c>
      <c r="J60" s="733">
        <f t="shared" si="51"/>
        <v>22106001.883008972</v>
      </c>
      <c r="K60" s="733">
        <f t="shared" si="52"/>
        <v>2000319.0595048401</v>
      </c>
      <c r="L60" s="733">
        <f t="shared" si="53"/>
        <v>6209188.7024295321</v>
      </c>
      <c r="M60" s="733">
        <f t="shared" si="54"/>
        <v>374545.06853922684</v>
      </c>
      <c r="N60" s="733">
        <f t="shared" si="55"/>
        <v>6916516.8746074596</v>
      </c>
      <c r="O60" s="733">
        <f t="shared" si="56"/>
        <v>1577782.8278212403</v>
      </c>
      <c r="P60" s="733">
        <f t="shared" si="57"/>
        <v>1491918.8703501024</v>
      </c>
      <c r="Q60" s="697">
        <f t="shared" si="58"/>
        <v>6.2152216806385487</v>
      </c>
      <c r="R60" s="697">
        <f t="shared" si="59"/>
        <v>0.33656834394600832</v>
      </c>
      <c r="S60" s="697">
        <f t="shared" si="60"/>
        <v>1.340646842458544</v>
      </c>
      <c r="T60" s="220">
        <f>'2'!R61</f>
        <v>8008.4650873284891</v>
      </c>
      <c r="U60" s="220">
        <f>'2'!U61</f>
        <v>62441.598089516163</v>
      </c>
      <c r="V60" s="220">
        <f>'2'!V61</f>
        <v>71216.374085029005</v>
      </c>
      <c r="W60" s="220">
        <f>'2'!L61*1000</f>
        <v>177035144300.49518</v>
      </c>
      <c r="X60" s="220">
        <f>'2'!M61*1000</f>
        <v>16019485351.562269</v>
      </c>
      <c r="Y60" s="220">
        <f>'22'!F60*1000</f>
        <v>49726070944.041389</v>
      </c>
      <c r="Z60" s="220">
        <f>'18'!Z60*1000</f>
        <v>2999531105.0274544</v>
      </c>
      <c r="AA60" s="220">
        <f>'2'!G61*1000</f>
        <v>55390683916.212196</v>
      </c>
      <c r="AB60" s="220">
        <f>'2'!H61*1000</f>
        <v>12635618691.992819</v>
      </c>
      <c r="AC60" s="220">
        <f>'2'!J61*1000</f>
        <v>11947980186.325354</v>
      </c>
      <c r="AD60" s="185">
        <f>'2'!W61*1000</f>
        <v>8912101090.2577152</v>
      </c>
    </row>
    <row r="61" spans="1:30" ht="13.7" customHeight="1">
      <c r="A61" s="102"/>
      <c r="B61" s="62" t="s">
        <v>498</v>
      </c>
      <c r="C61" s="102"/>
      <c r="D61" s="46"/>
      <c r="E61" s="856">
        <f>'30'!R61</f>
        <v>49.968826391929319</v>
      </c>
      <c r="F61" s="845">
        <f>'30'!S61</f>
        <v>39.678687641261341</v>
      </c>
      <c r="G61" s="845">
        <f>'30'!T61</f>
        <v>10.290138750667975</v>
      </c>
      <c r="H61" s="846">
        <f t="shared" si="49"/>
        <v>11.909122094133279</v>
      </c>
      <c r="I61" s="846">
        <f t="shared" si="50"/>
        <v>13.260739263788533</v>
      </c>
      <c r="J61" s="733">
        <f t="shared" si="51"/>
        <v>34475374.263199978</v>
      </c>
      <c r="K61" s="733">
        <f t="shared" si="52"/>
        <v>2576679.3786703772</v>
      </c>
      <c r="L61" s="733">
        <f t="shared" si="53"/>
        <v>6482154.5148775987</v>
      </c>
      <c r="M61" s="733">
        <f t="shared" si="54"/>
        <v>273288.79621742736</v>
      </c>
      <c r="N61" s="733">
        <f t="shared" si="55"/>
        <v>7222296.0014469568</v>
      </c>
      <c r="O61" s="733">
        <f t="shared" si="56"/>
        <v>1570840.7419553925</v>
      </c>
      <c r="P61" s="733">
        <f t="shared" si="57"/>
        <v>1487644.2572260937</v>
      </c>
      <c r="Q61" s="697">
        <f t="shared" si="58"/>
        <v>5.8928374086786999</v>
      </c>
      <c r="R61" s="697">
        <f t="shared" si="59"/>
        <v>0.22298261403301387</v>
      </c>
      <c r="S61" s="697">
        <f t="shared" si="60"/>
        <v>1.2138031628766868</v>
      </c>
      <c r="T61" s="220">
        <f>'2'!R62</f>
        <v>9952.7075852937651</v>
      </c>
      <c r="U61" s="220">
        <f>'2'!U62</f>
        <v>118528.00980046985</v>
      </c>
      <c r="V61" s="220">
        <f>'2'!V62</f>
        <v>131980.26025731099</v>
      </c>
      <c r="W61" s="220">
        <f>'2'!L62*1000</f>
        <v>343123318935.19183</v>
      </c>
      <c r="X61" s="220">
        <f>'2'!M62*1000</f>
        <v>25644936396.962688</v>
      </c>
      <c r="Y61" s="220">
        <f>'22'!F61*1000</f>
        <v>64514988409.268501</v>
      </c>
      <c r="Z61" s="220">
        <f>'18'!Z61*1000</f>
        <v>2719963475.0889912</v>
      </c>
      <c r="AA61" s="220">
        <f>'2'!G62*1000</f>
        <v>71881400196.837952</v>
      </c>
      <c r="AB61" s="220">
        <f>'2'!H62*1000</f>
        <v>15634118567.747921</v>
      </c>
      <c r="AC61" s="220">
        <f>'2'!J62*1000</f>
        <v>14806088283.112852</v>
      </c>
      <c r="AD61" s="185">
        <f>'2'!W62*1000</f>
        <v>12198096640.333963</v>
      </c>
    </row>
    <row r="62" spans="1:30" ht="13.7" customHeight="1" thickBot="1">
      <c r="A62" s="104"/>
      <c r="B62" s="63" t="s">
        <v>435</v>
      </c>
      <c r="C62" s="104"/>
      <c r="D62" s="232"/>
      <c r="E62" s="857">
        <f>'30'!R62</f>
        <v>194.27098734177218</v>
      </c>
      <c r="F62" s="848">
        <f>'30'!S62</f>
        <v>154.56010126582279</v>
      </c>
      <c r="G62" s="848">
        <f>'30'!T62</f>
        <v>39.710886075949368</v>
      </c>
      <c r="H62" s="849">
        <f t="shared" si="49"/>
        <v>40.65995217850466</v>
      </c>
      <c r="I62" s="849">
        <f t="shared" si="50"/>
        <v>32.273687776333304</v>
      </c>
      <c r="J62" s="858">
        <f t="shared" si="51"/>
        <v>62379042.721182898</v>
      </c>
      <c r="K62" s="858">
        <f t="shared" si="52"/>
        <v>2743772.5344084166</v>
      </c>
      <c r="L62" s="858">
        <f t="shared" si="53"/>
        <v>8263646.3266558116</v>
      </c>
      <c r="M62" s="858">
        <f t="shared" si="54"/>
        <v>673044.70136455644</v>
      </c>
      <c r="N62" s="858">
        <f t="shared" si="55"/>
        <v>8988801.4979337249</v>
      </c>
      <c r="O62" s="858">
        <f t="shared" si="56"/>
        <v>1937893.4439399797</v>
      </c>
      <c r="P62" s="858">
        <f t="shared" si="57"/>
        <v>1807303.351698736</v>
      </c>
      <c r="Q62" s="700">
        <f t="shared" si="58"/>
        <v>7.3302792497987843</v>
      </c>
      <c r="R62" s="700">
        <f t="shared" si="59"/>
        <v>0.54886133704629325</v>
      </c>
      <c r="S62" s="700">
        <f t="shared" si="60"/>
        <v>1.4738381151363054</v>
      </c>
      <c r="T62" s="227">
        <f>'2'!R63</f>
        <v>19575.775510204083</v>
      </c>
      <c r="U62" s="227">
        <f>'2'!U63</f>
        <v>795950.09610204073</v>
      </c>
      <c r="V62" s="227">
        <f>'2'!V63</f>
        <v>631782.46679591842</v>
      </c>
      <c r="W62" s="227">
        <f>'2'!L63*1000</f>
        <v>1221118136851.3064</v>
      </c>
      <c r="X62" s="227">
        <f>'2'!M63*1000</f>
        <v>53711475184.642868</v>
      </c>
      <c r="Y62" s="227">
        <f>'22'!F62*1000</f>
        <v>161767285386.33676</v>
      </c>
      <c r="Z62" s="227">
        <f>'18'!Z62*1000</f>
        <v>13175371982.244904</v>
      </c>
      <c r="AA62" s="227">
        <f>'2'!G63*1000</f>
        <v>175962760229.33679</v>
      </c>
      <c r="AB62" s="227">
        <f>'2'!H63*1000</f>
        <v>37935767021.265305</v>
      </c>
      <c r="AC62" s="227">
        <f>'2'!J63*1000</f>
        <v>35379364691.693871</v>
      </c>
      <c r="AD62" s="185">
        <f>'2'!W63*1000</f>
        <v>24004919080.561214</v>
      </c>
    </row>
    <row r="63" spans="1:30" ht="13.7" customHeight="1">
      <c r="A63" s="859"/>
      <c r="B63" s="859"/>
      <c r="C63" s="859"/>
      <c r="D63" s="27"/>
    </row>
  </sheetData>
  <mergeCells count="35">
    <mergeCell ref="A14:C14"/>
    <mergeCell ref="A12:C12"/>
    <mergeCell ref="A17:C17"/>
    <mergeCell ref="A11:C11"/>
    <mergeCell ref="A19:C19"/>
    <mergeCell ref="A18:C18"/>
    <mergeCell ref="A15:C15"/>
    <mergeCell ref="A16:C16"/>
    <mergeCell ref="A13:C13"/>
    <mergeCell ref="A52:C52"/>
    <mergeCell ref="A30:C30"/>
    <mergeCell ref="A41:C41"/>
    <mergeCell ref="A21:C21"/>
    <mergeCell ref="A20:C20"/>
    <mergeCell ref="A22:C22"/>
    <mergeCell ref="A23:C23"/>
    <mergeCell ref="S3:S5"/>
    <mergeCell ref="N3:N5"/>
    <mergeCell ref="O3:O5"/>
    <mergeCell ref="P3:P5"/>
    <mergeCell ref="Q3:Q5"/>
    <mergeCell ref="R3:R5"/>
    <mergeCell ref="M3:M5"/>
    <mergeCell ref="K3:K5"/>
    <mergeCell ref="L3:L5"/>
    <mergeCell ref="A10:C10"/>
    <mergeCell ref="A8:C8"/>
    <mergeCell ref="E3:G4"/>
    <mergeCell ref="J3:J5"/>
    <mergeCell ref="I3:I5"/>
    <mergeCell ref="H3:H5"/>
    <mergeCell ref="A6:C6"/>
    <mergeCell ref="A7:C7"/>
    <mergeCell ref="A9:C9"/>
    <mergeCell ref="A3:C5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11" max="58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T75"/>
  <sheetViews>
    <sheetView view="pageBreakPreview" zoomScaleNormal="75" workbookViewId="0">
      <selection activeCell="A33" sqref="A33:C33"/>
    </sheetView>
  </sheetViews>
  <sheetFormatPr defaultRowHeight="15.75"/>
  <cols>
    <col min="1" max="1" width="2.28515625" style="37" customWidth="1"/>
    <col min="2" max="2" width="15.7109375" style="37" customWidth="1"/>
    <col min="3" max="3" width="2.28515625" style="37" customWidth="1"/>
    <col min="4" max="4" width="1.7109375" style="38" customWidth="1"/>
    <col min="5" max="7" width="20" style="48" customWidth="1"/>
    <col min="8" max="12" width="18.28515625" style="48" customWidth="1"/>
    <col min="13" max="13" width="30.5703125" style="49" customWidth="1"/>
    <col min="14" max="14" width="31.42578125" style="48" customWidth="1"/>
    <col min="15" max="15" width="21.85546875" style="48" customWidth="1"/>
    <col min="16" max="16" width="18" style="48" customWidth="1"/>
    <col min="17" max="17" width="25.7109375" style="48" customWidth="1"/>
    <col min="18" max="18" width="19.42578125" style="48" customWidth="1"/>
    <col min="19" max="19" width="16.85546875" style="48" customWidth="1"/>
    <col min="20" max="16384" width="9.140625" style="48"/>
  </cols>
  <sheetData>
    <row r="1" spans="1:20" s="863" customFormat="1" ht="35.1" customHeight="1">
      <c r="A1" s="861"/>
      <c r="B1" s="861"/>
      <c r="C1" s="861"/>
      <c r="D1" s="861"/>
      <c r="E1" s="861"/>
      <c r="F1" s="861"/>
      <c r="G1" s="108" t="s">
        <v>626</v>
      </c>
      <c r="H1" s="1247" t="s">
        <v>311</v>
      </c>
      <c r="I1" s="1247"/>
      <c r="J1" s="1247"/>
      <c r="K1" s="861"/>
      <c r="L1" s="861"/>
      <c r="M1" s="862"/>
    </row>
    <row r="2" spans="1:20" ht="12.95" customHeight="1" thickBot="1">
      <c r="A2" s="48"/>
      <c r="B2" s="26"/>
      <c r="C2" s="26"/>
      <c r="D2" s="27"/>
      <c r="L2" s="28" t="s">
        <v>247</v>
      </c>
    </row>
    <row r="3" spans="1:20" ht="15" customHeight="1">
      <c r="A3" s="1242" t="s">
        <v>25</v>
      </c>
      <c r="B3" s="1242"/>
      <c r="C3" s="1242"/>
      <c r="D3" s="29"/>
      <c r="E3" s="1347" t="s">
        <v>149</v>
      </c>
      <c r="F3" s="1347" t="s">
        <v>150</v>
      </c>
      <c r="G3" s="1347" t="s">
        <v>21</v>
      </c>
      <c r="H3" s="1370" t="s">
        <v>21</v>
      </c>
      <c r="I3" s="1347" t="s">
        <v>60</v>
      </c>
      <c r="J3" s="1347" t="s">
        <v>60</v>
      </c>
      <c r="K3" s="1347" t="s">
        <v>61</v>
      </c>
      <c r="L3" s="1356" t="s">
        <v>61</v>
      </c>
      <c r="T3" s="675"/>
    </row>
    <row r="4" spans="1:20" ht="15" customHeight="1">
      <c r="A4" s="1243"/>
      <c r="B4" s="1243"/>
      <c r="C4" s="1243"/>
      <c r="D4" s="30"/>
      <c r="E4" s="1348"/>
      <c r="F4" s="1348"/>
      <c r="G4" s="1348"/>
      <c r="H4" s="1371"/>
      <c r="I4" s="1348"/>
      <c r="J4" s="1348"/>
      <c r="K4" s="1348"/>
      <c r="L4" s="1357"/>
      <c r="M4" s="478" t="s">
        <v>139</v>
      </c>
      <c r="N4" s="478" t="s">
        <v>1080</v>
      </c>
      <c r="O4" s="864" t="s">
        <v>265</v>
      </c>
      <c r="P4" s="478" t="s">
        <v>132</v>
      </c>
      <c r="Q4" s="478" t="s">
        <v>134</v>
      </c>
      <c r="R4" s="865" t="s">
        <v>135</v>
      </c>
      <c r="S4" s="478" t="s">
        <v>140</v>
      </c>
    </row>
    <row r="5" spans="1:20" ht="48.75" customHeight="1">
      <c r="A5" s="1244"/>
      <c r="B5" s="1244"/>
      <c r="C5" s="1244"/>
      <c r="D5" s="31"/>
      <c r="E5" s="866" t="s">
        <v>151</v>
      </c>
      <c r="F5" s="866" t="s">
        <v>151</v>
      </c>
      <c r="G5" s="867" t="s">
        <v>151</v>
      </c>
      <c r="H5" s="31" t="s">
        <v>152</v>
      </c>
      <c r="I5" s="866" t="s">
        <v>151</v>
      </c>
      <c r="J5" s="793" t="s">
        <v>152</v>
      </c>
      <c r="K5" s="866" t="s">
        <v>151</v>
      </c>
      <c r="L5" s="793" t="s">
        <v>152</v>
      </c>
      <c r="M5" s="868" t="s">
        <v>404</v>
      </c>
      <c r="N5" s="730" t="s">
        <v>405</v>
      </c>
      <c r="O5" s="48" t="s">
        <v>95</v>
      </c>
      <c r="P5" s="730" t="s">
        <v>406</v>
      </c>
      <c r="Q5" s="730" t="s">
        <v>407</v>
      </c>
      <c r="R5" s="730" t="s">
        <v>408</v>
      </c>
      <c r="S5" s="730" t="s">
        <v>409</v>
      </c>
      <c r="T5" s="869"/>
    </row>
    <row r="6" spans="1:20" s="33" customFormat="1" ht="24.6" hidden="1" customHeight="1">
      <c r="A6" s="1239" t="s">
        <v>214</v>
      </c>
      <c r="B6" s="1239"/>
      <c r="C6" s="1239"/>
      <c r="D6" s="32"/>
      <c r="E6" s="806">
        <v>92.38</v>
      </c>
      <c r="F6" s="686">
        <v>83.89</v>
      </c>
      <c r="G6" s="686">
        <v>68.209999999999994</v>
      </c>
      <c r="H6" s="686">
        <v>330.32</v>
      </c>
      <c r="I6" s="686">
        <v>25.62</v>
      </c>
      <c r="J6" s="686">
        <v>124.04</v>
      </c>
      <c r="K6" s="686">
        <v>8.2799999999999994</v>
      </c>
      <c r="L6" s="686">
        <v>40.07</v>
      </c>
      <c r="M6" s="33" t="s">
        <v>124</v>
      </c>
      <c r="N6" s="33" t="s">
        <v>410</v>
      </c>
      <c r="O6" s="33" t="s">
        <v>125</v>
      </c>
      <c r="P6" s="33" t="s">
        <v>126</v>
      </c>
      <c r="Q6" s="33" t="s">
        <v>127</v>
      </c>
      <c r="R6" s="33" t="s">
        <v>128</v>
      </c>
      <c r="S6" s="33" t="s">
        <v>129</v>
      </c>
    </row>
    <row r="7" spans="1:20" s="33" customFormat="1" ht="24.6" hidden="1" customHeight="1">
      <c r="A7" s="1238" t="s">
        <v>215</v>
      </c>
      <c r="B7" s="1238"/>
      <c r="C7" s="1238"/>
      <c r="D7" s="32"/>
      <c r="E7" s="795">
        <v>95.03</v>
      </c>
      <c r="F7" s="688">
        <v>39.979999999999997</v>
      </c>
      <c r="G7" s="688">
        <v>40.840000000000003</v>
      </c>
      <c r="H7" s="688">
        <v>261.52999999999997</v>
      </c>
      <c r="I7" s="688">
        <v>12.02</v>
      </c>
      <c r="J7" s="688">
        <v>76.97</v>
      </c>
      <c r="K7" s="688">
        <v>-0.4</v>
      </c>
      <c r="L7" s="688">
        <v>-2.5499999999999998</v>
      </c>
      <c r="M7" s="33" t="s">
        <v>103</v>
      </c>
      <c r="N7" s="33" t="s">
        <v>103</v>
      </c>
      <c r="O7" s="33" t="s">
        <v>103</v>
      </c>
      <c r="P7" s="33" t="s">
        <v>103</v>
      </c>
      <c r="Q7" s="33" t="s">
        <v>103</v>
      </c>
      <c r="R7" s="33" t="s">
        <v>103</v>
      </c>
      <c r="S7" s="33" t="s">
        <v>103</v>
      </c>
    </row>
    <row r="8" spans="1:20" s="33" customFormat="1" ht="24.6" hidden="1" customHeight="1">
      <c r="A8" s="1238" t="s">
        <v>1081</v>
      </c>
      <c r="B8" s="1238"/>
      <c r="C8" s="1238"/>
      <c r="D8" s="32"/>
      <c r="E8" s="795">
        <f t="shared" ref="E8:E17" si="0">N8/M8*100</f>
        <v>98.879656098118573</v>
      </c>
      <c r="F8" s="688">
        <f t="shared" ref="F8:F17" si="1">O8/M8*100</f>
        <v>52.009150298776284</v>
      </c>
      <c r="G8" s="688">
        <f t="shared" ref="G8:G17" si="2">P8/M8*100</f>
        <v>51.339895764868857</v>
      </c>
      <c r="H8" s="688">
        <f t="shared" ref="H8:H17" si="3">P8/S8*100</f>
        <v>166.44300454946168</v>
      </c>
      <c r="I8" s="688">
        <f t="shared" ref="I8:I17" si="4">Q8/M8*100</f>
        <v>12.341890945096155</v>
      </c>
      <c r="J8" s="688">
        <f t="shared" ref="J8:J17" si="5">Q8/S8*100</f>
        <v>40.012185068152654</v>
      </c>
      <c r="K8" s="688">
        <f t="shared" ref="K8:K17" si="6">R8/M8*100</f>
        <v>1.0554486092422661</v>
      </c>
      <c r="L8" s="688">
        <f t="shared" ref="L8:L17" si="7">R8/S8*100</f>
        <v>3.421745117566898</v>
      </c>
      <c r="M8" s="797">
        <v>948584982</v>
      </c>
      <c r="N8" s="798">
        <v>937957568</v>
      </c>
      <c r="O8" s="797">
        <v>493350989</v>
      </c>
      <c r="P8" s="797">
        <v>487002541</v>
      </c>
      <c r="Q8" s="797">
        <v>117073324</v>
      </c>
      <c r="R8" s="797">
        <v>10011827</v>
      </c>
      <c r="S8" s="797">
        <v>292594178</v>
      </c>
    </row>
    <row r="9" spans="1:20" s="33" customFormat="1" ht="19.5" hidden="1" customHeight="1">
      <c r="A9" s="1238" t="s">
        <v>1082</v>
      </c>
      <c r="B9" s="1238"/>
      <c r="C9" s="1238"/>
      <c r="D9" s="32"/>
      <c r="E9" s="795">
        <f t="shared" si="0"/>
        <v>97.80126976393565</v>
      </c>
      <c r="F9" s="688">
        <f t="shared" si="1"/>
        <v>43.806786794920129</v>
      </c>
      <c r="G9" s="688">
        <f t="shared" si="2"/>
        <v>46.707933951185183</v>
      </c>
      <c r="H9" s="688">
        <f t="shared" si="3"/>
        <v>293.87310207822026</v>
      </c>
      <c r="I9" s="688">
        <f t="shared" si="4"/>
        <v>12.077264449301394</v>
      </c>
      <c r="J9" s="688">
        <f t="shared" si="5"/>
        <v>75.986730049855922</v>
      </c>
      <c r="K9" s="688">
        <f t="shared" si="6"/>
        <v>-0.72857548259002891</v>
      </c>
      <c r="L9" s="688">
        <f t="shared" si="7"/>
        <v>-4.5839907496365564</v>
      </c>
      <c r="M9" s="50">
        <v>887937777.4215498</v>
      </c>
      <c r="N9" s="50">
        <v>868414421.03194439</v>
      </c>
      <c r="O9" s="50">
        <v>388977009.02661073</v>
      </c>
      <c r="P9" s="50">
        <v>414737390.60567915</v>
      </c>
      <c r="Q9" s="50">
        <v>107238593.52444977</v>
      </c>
      <c r="R9" s="50">
        <v>-6469296.9469482331</v>
      </c>
      <c r="S9" s="50">
        <v>141128054.14062306</v>
      </c>
    </row>
    <row r="10" spans="1:20" s="33" customFormat="1" ht="19.5" hidden="1" customHeight="1">
      <c r="A10" s="1238" t="s">
        <v>1083</v>
      </c>
      <c r="B10" s="1238"/>
      <c r="C10" s="1238"/>
      <c r="D10" s="32"/>
      <c r="E10" s="795">
        <f t="shared" si="0"/>
        <v>96.066795728157672</v>
      </c>
      <c r="F10" s="688">
        <f t="shared" si="1"/>
        <v>38.888402322131022</v>
      </c>
      <c r="G10" s="688">
        <f t="shared" si="2"/>
        <v>43.982952338522161</v>
      </c>
      <c r="H10" s="688">
        <f t="shared" si="3"/>
        <v>298.15338852259981</v>
      </c>
      <c r="I10" s="688">
        <f t="shared" si="4"/>
        <v>11.656114296511582</v>
      </c>
      <c r="J10" s="688">
        <f t="shared" si="5"/>
        <v>79.014931689063118</v>
      </c>
      <c r="K10" s="688">
        <f t="shared" si="6"/>
        <v>0.7225488353805144</v>
      </c>
      <c r="L10" s="688">
        <f t="shared" si="7"/>
        <v>4.8980428140353665</v>
      </c>
      <c r="M10" s="50">
        <v>1094008385.2415516</v>
      </c>
      <c r="N10" s="50">
        <v>1050978800.6989176</v>
      </c>
      <c r="O10" s="50">
        <v>425442382.29058367</v>
      </c>
      <c r="P10" s="50">
        <v>481177186.6602276</v>
      </c>
      <c r="Q10" s="50">
        <v>127518867.797176</v>
      </c>
      <c r="R10" s="50">
        <v>7904744.846528003</v>
      </c>
      <c r="S10" s="50">
        <v>161385785.02982694</v>
      </c>
    </row>
    <row r="11" spans="1:20" s="658" customFormat="1" ht="19.5" hidden="1" customHeight="1">
      <c r="A11" s="1196" t="s">
        <v>1084</v>
      </c>
      <c r="B11" s="1196"/>
      <c r="C11" s="1196"/>
      <c r="D11" s="22"/>
      <c r="E11" s="800">
        <f t="shared" si="0"/>
        <v>96.694235995395132</v>
      </c>
      <c r="F11" s="690">
        <f t="shared" si="1"/>
        <v>41.353074377945966</v>
      </c>
      <c r="G11" s="690">
        <f t="shared" si="2"/>
        <v>47.91521214392337</v>
      </c>
      <c r="H11" s="690">
        <f t="shared" si="3"/>
        <v>369.22649092196866</v>
      </c>
      <c r="I11" s="690">
        <f t="shared" si="4"/>
        <v>11.966287930980428</v>
      </c>
      <c r="J11" s="690">
        <f t="shared" si="5"/>
        <v>92.210183455863827</v>
      </c>
      <c r="K11" s="690">
        <f t="shared" si="6"/>
        <v>1.1999116846393896</v>
      </c>
      <c r="L11" s="690">
        <f t="shared" si="7"/>
        <v>9.2463157505159064</v>
      </c>
      <c r="M11" s="50">
        <v>1104507474.4175601</v>
      </c>
      <c r="N11" s="50">
        <v>1067995063.900094</v>
      </c>
      <c r="O11" s="50">
        <v>456747797.40586615</v>
      </c>
      <c r="P11" s="50">
        <v>529227099.51266408</v>
      </c>
      <c r="Q11" s="50">
        <v>132168544.60800523</v>
      </c>
      <c r="R11" s="50">
        <v>13253114.24325172</v>
      </c>
      <c r="S11" s="50">
        <v>143334000.27478242</v>
      </c>
    </row>
    <row r="12" spans="1:20" s="33" customFormat="1" ht="19.5" hidden="1" customHeight="1">
      <c r="A12" s="1238" t="s">
        <v>1085</v>
      </c>
      <c r="B12" s="1238"/>
      <c r="C12" s="1238"/>
      <c r="D12" s="32"/>
      <c r="E12" s="795">
        <f t="shared" si="0"/>
        <v>96.143583588435959</v>
      </c>
      <c r="F12" s="688">
        <f t="shared" si="1"/>
        <v>43.80616542024616</v>
      </c>
      <c r="G12" s="688">
        <f t="shared" si="2"/>
        <v>49.754979514854305</v>
      </c>
      <c r="H12" s="688">
        <f t="shared" si="3"/>
        <v>369.94972248253907</v>
      </c>
      <c r="I12" s="688">
        <f t="shared" si="4"/>
        <v>11.891954414428728</v>
      </c>
      <c r="J12" s="688">
        <f t="shared" si="5"/>
        <v>88.421807792714873</v>
      </c>
      <c r="K12" s="688">
        <f t="shared" si="6"/>
        <v>1.3015294865590137</v>
      </c>
      <c r="L12" s="688">
        <f t="shared" si="7"/>
        <v>9.6774328328604184</v>
      </c>
      <c r="M12" s="50">
        <v>87573289.677770346</v>
      </c>
      <c r="N12" s="50">
        <v>84196098.96249029</v>
      </c>
      <c r="O12" s="50">
        <v>38362500.140195437</v>
      </c>
      <c r="P12" s="50">
        <v>43572072.339658655</v>
      </c>
      <c r="Q12" s="50">
        <v>10414175.687696068</v>
      </c>
      <c r="R12" s="50">
        <v>1139792.187505922</v>
      </c>
      <c r="S12" s="50">
        <v>11777836.200894887</v>
      </c>
      <c r="T12" s="870"/>
    </row>
    <row r="13" spans="1:20" s="33" customFormat="1" ht="18" hidden="1" customHeight="1">
      <c r="A13" s="1196" t="s">
        <v>1086</v>
      </c>
      <c r="B13" s="1196"/>
      <c r="C13" s="1196"/>
      <c r="D13" s="32"/>
      <c r="E13" s="795">
        <f t="shared" si="0"/>
        <v>97.346631331208641</v>
      </c>
      <c r="F13" s="688">
        <f t="shared" si="1"/>
        <v>29.984456145394923</v>
      </c>
      <c r="G13" s="688">
        <f t="shared" si="2"/>
        <v>33.18043711200859</v>
      </c>
      <c r="H13" s="688">
        <f t="shared" si="3"/>
        <v>364.62575496612726</v>
      </c>
      <c r="I13" s="688">
        <f t="shared" si="4"/>
        <v>9.0370982789521364</v>
      </c>
      <c r="J13" s="688">
        <f t="shared" si="5"/>
        <v>99.310288515561354</v>
      </c>
      <c r="K13" s="688">
        <f t="shared" si="6"/>
        <v>2.646541493160405</v>
      </c>
      <c r="L13" s="688">
        <f t="shared" si="7"/>
        <v>29.083317580633828</v>
      </c>
      <c r="M13" s="50">
        <f>'1'!L14*1000</f>
        <v>1814153456077.3289</v>
      </c>
      <c r="N13" s="50">
        <f>'9'!F13*1000</f>
        <v>1766017276669.9775</v>
      </c>
      <c r="O13" s="50">
        <f>'21'!F13*1000</f>
        <v>543964047447.67297</v>
      </c>
      <c r="P13" s="50">
        <f>'1'!G14*1000</f>
        <v>601944046609.06848</v>
      </c>
      <c r="Q13" s="50">
        <f>'1'!J14*1000</f>
        <v>163946830756.715</v>
      </c>
      <c r="R13" s="50">
        <f>'17'!Z13*1000</f>
        <v>48012323964.690033</v>
      </c>
      <c r="S13" s="50">
        <f>'1'!M14*1000</f>
        <v>165085444023.28009</v>
      </c>
      <c r="T13" s="870"/>
    </row>
    <row r="14" spans="1:20" s="33" customFormat="1" ht="18" hidden="1" customHeight="1">
      <c r="A14" s="1238" t="s">
        <v>1087</v>
      </c>
      <c r="B14" s="1238"/>
      <c r="C14" s="1238"/>
      <c r="D14" s="32"/>
      <c r="E14" s="795">
        <f t="shared" si="0"/>
        <v>97.362958840211817</v>
      </c>
      <c r="F14" s="688">
        <f t="shared" si="1"/>
        <v>29.775913443042274</v>
      </c>
      <c r="G14" s="688">
        <f t="shared" si="2"/>
        <v>31.060894960473345</v>
      </c>
      <c r="H14" s="688">
        <f t="shared" si="3"/>
        <v>360.18391381837631</v>
      </c>
      <c r="I14" s="688">
        <f t="shared" si="4"/>
        <v>6.6219643922703204</v>
      </c>
      <c r="J14" s="688">
        <f t="shared" si="5"/>
        <v>76.788677692933476</v>
      </c>
      <c r="K14" s="688">
        <f t="shared" si="6"/>
        <v>1.0746011818883412</v>
      </c>
      <c r="L14" s="688">
        <f t="shared" si="7"/>
        <v>12.461136743771958</v>
      </c>
      <c r="M14" s="50">
        <f>'1'!L15*1000</f>
        <v>1858282579764.1816</v>
      </c>
      <c r="N14" s="50">
        <f>'9'!F14*1000</f>
        <v>1809278903270.6265</v>
      </c>
      <c r="O14" s="50">
        <f>'21'!F14*1000</f>
        <v>553320612477.7157</v>
      </c>
      <c r="P14" s="50">
        <f>'1'!G15*1000</f>
        <v>577199200169.32678</v>
      </c>
      <c r="Q14" s="50">
        <f>'1'!J15*1000</f>
        <v>123054810739.74641</v>
      </c>
      <c r="R14" s="50">
        <f>'17'!Z14*1000</f>
        <v>19969126564.971054</v>
      </c>
      <c r="S14" s="50">
        <f>'1'!M15*1000</f>
        <v>160251243330.20074</v>
      </c>
      <c r="T14" s="870"/>
    </row>
    <row r="15" spans="1:20" s="33" customFormat="1" ht="18" hidden="1" customHeight="1">
      <c r="A15" s="1238" t="s">
        <v>1088</v>
      </c>
      <c r="B15" s="1238"/>
      <c r="C15" s="1238"/>
      <c r="D15" s="32"/>
      <c r="E15" s="795">
        <f t="shared" si="0"/>
        <v>95.943975478492831</v>
      </c>
      <c r="F15" s="688">
        <f t="shared" si="1"/>
        <v>33.541969878352447</v>
      </c>
      <c r="G15" s="688">
        <f t="shared" si="2"/>
        <v>36.56124742313078</v>
      </c>
      <c r="H15" s="688">
        <f t="shared" si="3"/>
        <v>361.13273953770857</v>
      </c>
      <c r="I15" s="688">
        <f t="shared" si="4"/>
        <v>6.9783047564829008</v>
      </c>
      <c r="J15" s="688">
        <f t="shared" si="5"/>
        <v>68.928017823684357</v>
      </c>
      <c r="K15" s="688">
        <f t="shared" si="6"/>
        <v>0.81774071897321621</v>
      </c>
      <c r="L15" s="688">
        <f t="shared" si="7"/>
        <v>8.0772119905159698</v>
      </c>
      <c r="M15" s="50">
        <f>'1'!L16*1000</f>
        <v>1616947529869.2383</v>
      </c>
      <c r="N15" s="50">
        <f>'9'!F15*1000</f>
        <v>1551363741557.8374</v>
      </c>
      <c r="O15" s="50">
        <f>'21'!F15*1000</f>
        <v>542356053417.50385</v>
      </c>
      <c r="P15" s="50">
        <f>'1'!G16*1000</f>
        <v>591176187097.69373</v>
      </c>
      <c r="Q15" s="50">
        <f>'1'!J16*1000</f>
        <v>112835526386.69783</v>
      </c>
      <c r="R15" s="50">
        <f>'17'!Z15*1000</f>
        <v>13222438356.172369</v>
      </c>
      <c r="S15" s="50">
        <f>'1'!M16*1000</f>
        <v>163700524038.46497</v>
      </c>
      <c r="T15" s="870"/>
    </row>
    <row r="16" spans="1:20" s="33" customFormat="1" ht="17.25" hidden="1" customHeight="1">
      <c r="A16" s="1238" t="s">
        <v>1089</v>
      </c>
      <c r="B16" s="1238"/>
      <c r="C16" s="1238"/>
      <c r="D16" s="32"/>
      <c r="E16" s="795">
        <f t="shared" si="0"/>
        <v>95.298057323274847</v>
      </c>
      <c r="F16" s="688">
        <f t="shared" si="1"/>
        <v>30.436173352685795</v>
      </c>
      <c r="G16" s="688">
        <f t="shared" si="2"/>
        <v>31.104626331474162</v>
      </c>
      <c r="H16" s="688">
        <f t="shared" si="3"/>
        <v>318.25095015699156</v>
      </c>
      <c r="I16" s="688">
        <f t="shared" si="4"/>
        <v>6.3675851906410283</v>
      </c>
      <c r="J16" s="688">
        <f t="shared" si="5"/>
        <v>65.150759746518162</v>
      </c>
      <c r="K16" s="688">
        <f t="shared" si="6"/>
        <v>1.3284410257579715</v>
      </c>
      <c r="L16" s="688">
        <f t="shared" si="7"/>
        <v>13.59211373155776</v>
      </c>
      <c r="M16" s="50">
        <f>'1'!L17*1000</f>
        <v>1677734614158.7781</v>
      </c>
      <c r="N16" s="50">
        <f>'9'!F16*1000</f>
        <v>1598848494333.4563</v>
      </c>
      <c r="O16" s="50">
        <f>'21'!F16*1000</f>
        <v>510638215563.37988</v>
      </c>
      <c r="P16" s="50">
        <f>'1'!G17*1000</f>
        <v>521853082567.8877</v>
      </c>
      <c r="Q16" s="50">
        <f>'1'!J17*1000</f>
        <v>106831180829.43275</v>
      </c>
      <c r="R16" s="50">
        <f>'17'!Z16*1000</f>
        <v>22287714917.827419</v>
      </c>
      <c r="S16" s="50">
        <f>'1'!M17*1000</f>
        <v>163975341569.43137</v>
      </c>
      <c r="T16" s="870"/>
    </row>
    <row r="17" spans="1:20" s="33" customFormat="1" ht="18.75" hidden="1" customHeight="1">
      <c r="A17" s="1238" t="s">
        <v>1090</v>
      </c>
      <c r="B17" s="1238"/>
      <c r="C17" s="1238"/>
      <c r="D17" s="32"/>
      <c r="E17" s="801">
        <f t="shared" si="0"/>
        <v>94.804288186332087</v>
      </c>
      <c r="F17" s="691">
        <f t="shared" si="1"/>
        <v>29.161014807454656</v>
      </c>
      <c r="G17" s="691">
        <f t="shared" si="2"/>
        <v>30.986663560319151</v>
      </c>
      <c r="H17" s="691">
        <f t="shared" si="3"/>
        <v>309.19840934118037</v>
      </c>
      <c r="I17" s="691">
        <f t="shared" si="4"/>
        <v>6.5546330433600168</v>
      </c>
      <c r="J17" s="691">
        <f t="shared" si="5"/>
        <v>65.404980012671729</v>
      </c>
      <c r="K17" s="691">
        <f t="shared" si="6"/>
        <v>1.8219534286994465</v>
      </c>
      <c r="L17" s="691">
        <f t="shared" si="7"/>
        <v>18.180243928197097</v>
      </c>
      <c r="M17" s="50">
        <f>'1'!L18*1000</f>
        <v>1905911401124.707</v>
      </c>
      <c r="N17" s="50">
        <f>'9'!F17*1000</f>
        <v>1806885737298.427</v>
      </c>
      <c r="O17" s="50">
        <f>'21'!F17*1000</f>
        <v>555783105898.94226</v>
      </c>
      <c r="P17" s="50">
        <f>'1'!G18*1000</f>
        <v>590578353624.27771</v>
      </c>
      <c r="Q17" s="50">
        <f>'1'!J18*1000</f>
        <v>124925498475.28592</v>
      </c>
      <c r="R17" s="50">
        <f>'17'!Z17*1000</f>
        <v>34724818120.765259</v>
      </c>
      <c r="S17" s="50">
        <f>'1'!M18*1000</f>
        <v>191003037461.4938</v>
      </c>
      <c r="T17" s="870"/>
    </row>
    <row r="18" spans="1:20" s="33" customFormat="1" ht="18.75" customHeight="1">
      <c r="A18" s="1238" t="s">
        <v>1091</v>
      </c>
      <c r="B18" s="1238"/>
      <c r="C18" s="1238"/>
      <c r="D18" s="32"/>
      <c r="E18" s="801">
        <f>N18/M18*100</f>
        <v>96.356360130126063</v>
      </c>
      <c r="F18" s="691">
        <f>O18/M18*100</f>
        <v>31.698522124221203</v>
      </c>
      <c r="G18" s="691">
        <f>P18/M18*100</f>
        <v>32.085281743425561</v>
      </c>
      <c r="H18" s="691">
        <f>P18/S18*100</f>
        <v>408.58755089352894</v>
      </c>
      <c r="I18" s="691">
        <f>Q18/M18*100</f>
        <v>8.5556173339123696</v>
      </c>
      <c r="J18" s="691">
        <f>Q18/S18*100</f>
        <v>108.9508504491088</v>
      </c>
      <c r="K18" s="691">
        <f>R18/M18*100</f>
        <v>3.7038632327535974</v>
      </c>
      <c r="L18" s="691">
        <f>R18/S18*100</f>
        <v>47.166561266848611</v>
      </c>
      <c r="M18" s="50">
        <f>'1'!L19*1000</f>
        <v>1892556986282.2148</v>
      </c>
      <c r="N18" s="50">
        <f>'9'!F18*1000</f>
        <v>1823599025369.9514</v>
      </c>
      <c r="O18" s="50">
        <f>'21'!F18*1000</f>
        <v>599912595010.16187</v>
      </c>
      <c r="P18" s="50">
        <f>'1'!G19*1000</f>
        <v>607232241203.53247</v>
      </c>
      <c r="Q18" s="50">
        <f>'1'!J19*1000</f>
        <v>161919933572.53073</v>
      </c>
      <c r="R18" s="50">
        <f>'17'!Z18*1000</f>
        <v>70097722373.816498</v>
      </c>
      <c r="S18" s="50">
        <f>'1'!M19*1000</f>
        <v>148617411341.97382</v>
      </c>
      <c r="T18" s="870"/>
    </row>
    <row r="19" spans="1:20" s="33" customFormat="1" ht="18" customHeight="1">
      <c r="A19" s="1238" t="s">
        <v>1092</v>
      </c>
      <c r="B19" s="1238"/>
      <c r="C19" s="1238"/>
      <c r="D19" s="32"/>
      <c r="E19" s="801">
        <f>N19/M19*100</f>
        <v>95.372536329394251</v>
      </c>
      <c r="F19" s="691">
        <f>O19/M19*100</f>
        <v>28.724143982605742</v>
      </c>
      <c r="G19" s="691">
        <f>P19/M19*100</f>
        <v>29.964902701311612</v>
      </c>
      <c r="H19" s="691">
        <f>P19/S19*100</f>
        <v>301.42040190983852</v>
      </c>
      <c r="I19" s="691">
        <f>Q19/M19*100</f>
        <v>6.3821086862213399</v>
      </c>
      <c r="J19" s="691">
        <f>Q19/S19*100</f>
        <v>64.198365147666706</v>
      </c>
      <c r="K19" s="691">
        <f>R19/M19*100</f>
        <v>1.7110994133738389</v>
      </c>
      <c r="L19" s="691">
        <f>R19/S19*100</f>
        <v>17.212145756917664</v>
      </c>
      <c r="M19" s="50">
        <f>'1'!L20*1000</f>
        <v>1918058080334.3196</v>
      </c>
      <c r="N19" s="50">
        <f>'9'!F19*1000</f>
        <v>1829300639485.731</v>
      </c>
      <c r="O19" s="50">
        <f>'21'!F19*1000</f>
        <v>550945764665.23364</v>
      </c>
      <c r="P19" s="50">
        <f>'1'!G20*1000</f>
        <v>574744237526.82422</v>
      </c>
      <c r="Q19" s="50">
        <f>'1'!J20*1000</f>
        <v>122412551351.78688</v>
      </c>
      <c r="R19" s="50">
        <f>'17'!Z19*1000</f>
        <v>32819880560.770058</v>
      </c>
      <c r="S19" s="50">
        <f>'1'!M20*1000</f>
        <v>190678611628.53299</v>
      </c>
      <c r="T19" s="870"/>
    </row>
    <row r="20" spans="1:20" s="33" customFormat="1" ht="18" customHeight="1">
      <c r="A20" s="1238" t="s">
        <v>1093</v>
      </c>
      <c r="B20" s="1238"/>
      <c r="C20" s="1238"/>
      <c r="D20" s="32"/>
      <c r="E20" s="801">
        <f>N20/M20*100</f>
        <v>95.532719277895367</v>
      </c>
      <c r="F20" s="691">
        <f>O20/M20*100</f>
        <v>26.603897123587544</v>
      </c>
      <c r="G20" s="691">
        <f>P20/M20*100</f>
        <v>28.346727808228561</v>
      </c>
      <c r="H20" s="691">
        <f>P20/S20*100</f>
        <v>298.19109011649061</v>
      </c>
      <c r="I20" s="691">
        <f>Q20/M20*100</f>
        <v>5.9039419575430427</v>
      </c>
      <c r="J20" s="691">
        <f>Q20/S20*100</f>
        <v>62.106035667129255</v>
      </c>
      <c r="K20" s="691">
        <f>R20/M20*100</f>
        <v>1.8104330390879257</v>
      </c>
      <c r="L20" s="691">
        <f>R20/S20*100</f>
        <v>19.044702625317804</v>
      </c>
      <c r="M20" s="50">
        <f>'1'!L21*1000</f>
        <v>2003052329113.0562</v>
      </c>
      <c r="N20" s="50">
        <f>'9'!F20*1000</f>
        <v>1913570358560.9207</v>
      </c>
      <c r="O20" s="50">
        <f>'21'!F20*1000</f>
        <v>532889980968.86169</v>
      </c>
      <c r="P20" s="50">
        <f>'1'!G21*1000</f>
        <v>567799791590.06055</v>
      </c>
      <c r="Q20" s="50">
        <f>'1'!J21*1000</f>
        <v>118259046890.04887</v>
      </c>
      <c r="R20" s="50">
        <f>'17'!Z20*1000</f>
        <v>36263921156.482986</v>
      </c>
      <c r="S20" s="50">
        <f>'1'!M21*1000</f>
        <v>190414740885.86792</v>
      </c>
      <c r="T20" s="870"/>
    </row>
    <row r="21" spans="1:20" s="33" customFormat="1" ht="18" customHeight="1">
      <c r="A21" s="1238" t="s">
        <v>1094</v>
      </c>
      <c r="B21" s="1238"/>
      <c r="C21" s="1238"/>
      <c r="D21" s="32"/>
      <c r="E21" s="801">
        <f>N21/M21*100</f>
        <v>95.546884632043856</v>
      </c>
      <c r="F21" s="691">
        <f>O21/M21*100</f>
        <v>25.432577559967086</v>
      </c>
      <c r="G21" s="691">
        <f>P21/M21*100</f>
        <v>26.987941449260646</v>
      </c>
      <c r="H21" s="691">
        <f>P21/S21*100</f>
        <v>294.4694044334646</v>
      </c>
      <c r="I21" s="691">
        <f>Q21/M21*100</f>
        <v>5.7809397527682158</v>
      </c>
      <c r="J21" s="691">
        <f>Q21/S21*100</f>
        <v>63.076685165627289</v>
      </c>
      <c r="K21" s="691">
        <f>R21/M21*100</f>
        <v>1.7729458871449504</v>
      </c>
      <c r="L21" s="691">
        <f>R21/S21*100</f>
        <v>19.34487372673016</v>
      </c>
      <c r="M21" s="50">
        <f>'1'!L22*1000</f>
        <v>2263187709159.2305</v>
      </c>
      <c r="N21" s="50">
        <f>'9'!F21*1000</f>
        <v>2162405349476.9663</v>
      </c>
      <c r="O21" s="50">
        <f>'21'!F21*1000</f>
        <v>575586969459.5636</v>
      </c>
      <c r="P21" s="50">
        <f>'1'!G22*1000</f>
        <v>610787773834.75635</v>
      </c>
      <c r="Q21" s="50">
        <f>'1'!J22*1000</f>
        <v>130833517958.55026</v>
      </c>
      <c r="R21" s="50">
        <f>'17'!Z21*1000</f>
        <v>40125093407.9086</v>
      </c>
      <c r="S21" s="50">
        <f>'1'!M22*1000</f>
        <v>207419774224.03622</v>
      </c>
      <c r="T21" s="870"/>
    </row>
    <row r="22" spans="1:20" s="33" customFormat="1" ht="18" customHeight="1">
      <c r="A22" s="1238" t="s">
        <v>1095</v>
      </c>
      <c r="B22" s="1238"/>
      <c r="C22" s="1238"/>
      <c r="D22" s="32"/>
      <c r="E22" s="801">
        <f>N22/M22*100</f>
        <v>94.993972445292201</v>
      </c>
      <c r="F22" s="691">
        <f>O22/M22*100</f>
        <v>24.265382957922942</v>
      </c>
      <c r="G22" s="691">
        <f>P22/M22*100</f>
        <v>25.756994192240068</v>
      </c>
      <c r="H22" s="691">
        <f>P22/S22*100</f>
        <v>271.21384727367672</v>
      </c>
      <c r="I22" s="691">
        <f>Q22/M22*100</f>
        <v>5.308331838946664</v>
      </c>
      <c r="J22" s="691">
        <f>Q22/S22*100</f>
        <v>55.895229462753818</v>
      </c>
      <c r="K22" s="691">
        <f>R22/M22*100</f>
        <v>1.2888364637620668</v>
      </c>
      <c r="L22" s="691">
        <f>R22/S22*100</f>
        <v>13.571082605159784</v>
      </c>
      <c r="M22" s="50">
        <f>'1'!L23*1000</f>
        <v>2296967937910.5015</v>
      </c>
      <c r="N22" s="50">
        <f>'9'!F22*1000</f>
        <v>2181981090015.8982</v>
      </c>
      <c r="O22" s="50">
        <f>'21'!F22*1000</f>
        <v>557368066554.68884</v>
      </c>
      <c r="P22" s="50">
        <f>'1'!G23*1000</f>
        <v>591629898365.22437</v>
      </c>
      <c r="Q22" s="50">
        <f>'1'!J23*1000</f>
        <v>121930680378.4998</v>
      </c>
      <c r="R22" s="50">
        <f>'17'!Z22*1000</f>
        <v>29604160344.714176</v>
      </c>
      <c r="S22" s="50">
        <f>'1'!M23*1000</f>
        <v>218141479246.8992</v>
      </c>
      <c r="T22" s="870"/>
    </row>
    <row r="23" spans="1:20" ht="18" customHeight="1">
      <c r="A23" s="1238" t="s">
        <v>65</v>
      </c>
      <c r="B23" s="1238"/>
      <c r="C23" s="1238"/>
      <c r="D23" s="32"/>
      <c r="E23" s="801"/>
      <c r="F23" s="691"/>
      <c r="G23" s="691"/>
      <c r="H23" s="691"/>
      <c r="I23" s="691"/>
      <c r="J23" s="691"/>
      <c r="K23" s="691"/>
      <c r="L23" s="691"/>
      <c r="M23" s="50"/>
      <c r="N23" s="50"/>
      <c r="O23" s="50"/>
      <c r="P23" s="50"/>
      <c r="Q23" s="50"/>
      <c r="R23" s="50"/>
      <c r="S23" s="50"/>
      <c r="T23" s="870"/>
    </row>
    <row r="24" spans="1:20" ht="18" customHeight="1">
      <c r="A24" s="34"/>
      <c r="B24" s="34" t="s">
        <v>66</v>
      </c>
      <c r="C24" s="34"/>
      <c r="D24" s="659"/>
      <c r="E24" s="802">
        <f>N24/M24*100</f>
        <v>95.498536823470502</v>
      </c>
      <c r="F24" s="697">
        <f>O24/M24*100</f>
        <v>23.410536034625384</v>
      </c>
      <c r="G24" s="697">
        <f>P24/M24*100</f>
        <v>24.873606119787929</v>
      </c>
      <c r="H24" s="697">
        <f>P24/S24*100</f>
        <v>277.60510585337119</v>
      </c>
      <c r="I24" s="697">
        <f>Q24/M24*100</f>
        <v>5.1603890161316626</v>
      </c>
      <c r="J24" s="697">
        <f>Q24/S24*100</f>
        <v>57.593190636244493</v>
      </c>
      <c r="K24" s="697">
        <f>R24/M24*100</f>
        <v>1.2462796371735136</v>
      </c>
      <c r="L24" s="697">
        <f>R24/S24*100</f>
        <v>13.909265465340736</v>
      </c>
      <c r="M24" s="220">
        <f>'1'!L25*1000</f>
        <v>2272451641910.813</v>
      </c>
      <c r="N24" s="220">
        <f>'9'!F24*1000</f>
        <v>2170158068045.7578</v>
      </c>
      <c r="O24" s="220">
        <f>'21'!F24*1000</f>
        <v>531993110498.9671</v>
      </c>
      <c r="P24" s="220">
        <f>'1'!G25*1000</f>
        <v>565240670671.54932</v>
      </c>
      <c r="Q24" s="220">
        <f>'1'!J25*1000</f>
        <v>117267344926.06921</v>
      </c>
      <c r="R24" s="220">
        <f>'17'!Z24*1000</f>
        <v>28321102077.749634</v>
      </c>
      <c r="S24" s="220">
        <f>'1'!M25*1000</f>
        <v>203613211267.84497</v>
      </c>
      <c r="T24" s="870"/>
    </row>
    <row r="25" spans="1:20" ht="18" customHeight="1">
      <c r="A25" s="34"/>
      <c r="B25" s="34" t="s">
        <v>665</v>
      </c>
      <c r="C25" s="34"/>
      <c r="D25" s="659"/>
      <c r="E25" s="802">
        <f>N25/M25*100</f>
        <v>48.225155913818362</v>
      </c>
      <c r="F25" s="697">
        <f>O25/M25*100</f>
        <v>103.50240532275281</v>
      </c>
      <c r="G25" s="697">
        <f>P25/M25*100</f>
        <v>107.63953777525283</v>
      </c>
      <c r="H25" s="697">
        <f>P25/S25*100</f>
        <v>181.64056260333683</v>
      </c>
      <c r="I25" s="697">
        <f>Q25/M25*100</f>
        <v>19.021370326456672</v>
      </c>
      <c r="J25" s="697">
        <f>Q25/S25*100</f>
        <v>32.09835789891649</v>
      </c>
      <c r="K25" s="697">
        <f>R25/M25*100</f>
        <v>5.2334914988013272</v>
      </c>
      <c r="L25" s="697">
        <f>R25/S25*100</f>
        <v>8.831460631193897</v>
      </c>
      <c r="M25" s="220">
        <f>'1'!L26*1000</f>
        <v>24516295999.685871</v>
      </c>
      <c r="N25" s="220">
        <f>'9'!F25*1000</f>
        <v>11823021970.141726</v>
      </c>
      <c r="O25" s="220">
        <f>'21'!F25*1000</f>
        <v>25374956055.720703</v>
      </c>
      <c r="P25" s="220">
        <f>'1'!G26*1000</f>
        <v>26389227693.674671</v>
      </c>
      <c r="Q25" s="220">
        <f>'1'!J26*1000</f>
        <v>4663335452.4305325</v>
      </c>
      <c r="R25" s="220">
        <f>'17'!Z25*1000</f>
        <v>1283058266.96453</v>
      </c>
      <c r="S25" s="220">
        <f>'1'!M26*1000</f>
        <v>14528267979.054304</v>
      </c>
      <c r="T25" s="870"/>
    </row>
    <row r="26" spans="1:20" ht="18" customHeight="1">
      <c r="A26" s="1238" t="s">
        <v>666</v>
      </c>
      <c r="B26" s="1238"/>
      <c r="C26" s="1238"/>
      <c r="D26" s="32"/>
      <c r="E26" s="802"/>
      <c r="F26" s="697"/>
      <c r="G26" s="697"/>
      <c r="H26" s="697"/>
      <c r="I26" s="697"/>
      <c r="J26" s="871"/>
      <c r="K26" s="871"/>
      <c r="L26" s="697"/>
      <c r="M26" s="220"/>
      <c r="N26" s="220"/>
      <c r="O26" s="220"/>
      <c r="P26" s="220"/>
      <c r="Q26" s="220"/>
      <c r="R26" s="220"/>
      <c r="S26" s="220"/>
      <c r="T26" s="870"/>
    </row>
    <row r="27" spans="1:20" ht="18" customHeight="1">
      <c r="A27" s="34"/>
      <c r="B27" s="34" t="s">
        <v>83</v>
      </c>
      <c r="C27" s="34"/>
      <c r="D27" s="659"/>
      <c r="E27" s="802">
        <f>N27/M27*100</f>
        <v>97.718002781084522</v>
      </c>
      <c r="F27" s="697">
        <f>O27/M27*100</f>
        <v>18.754203185635181</v>
      </c>
      <c r="G27" s="697">
        <f>P27/M27*100</f>
        <v>19.740875517560927</v>
      </c>
      <c r="H27" s="697">
        <f>P27/S27*100</f>
        <v>329.35285335409122</v>
      </c>
      <c r="I27" s="697">
        <f>Q27/M27*100</f>
        <v>3.8829151532446837</v>
      </c>
      <c r="J27" s="697">
        <f>Q27/S27*100</f>
        <v>64.781786598843937</v>
      </c>
      <c r="K27" s="697">
        <f>R27/M27*100</f>
        <v>0.91763312283689258</v>
      </c>
      <c r="L27" s="697">
        <f>R27/S27*100</f>
        <v>15.3096090935635</v>
      </c>
      <c r="M27" s="220">
        <f>'1'!L28*1000</f>
        <v>1876313672966.2832</v>
      </c>
      <c r="N27" s="220">
        <f>'9'!F27*1000</f>
        <v>1833496247131.0618</v>
      </c>
      <c r="O27" s="220">
        <f>'21'!F27*1000</f>
        <v>351887678627.95117</v>
      </c>
      <c r="P27" s="220">
        <f>'1'!G28*1000</f>
        <v>370400746499.24921</v>
      </c>
      <c r="Q27" s="220">
        <f>'1'!J28*1000</f>
        <v>72855667930.009705</v>
      </c>
      <c r="R27" s="220">
        <f>'17'!Z27*1000</f>
        <v>17217675751.456104</v>
      </c>
      <c r="S27" s="220">
        <f>'1'!M28*1000</f>
        <v>112463196455.45227</v>
      </c>
      <c r="T27" s="870"/>
    </row>
    <row r="28" spans="1:20" ht="18" customHeight="1">
      <c r="A28" s="34"/>
      <c r="B28" s="34" t="s">
        <v>84</v>
      </c>
      <c r="C28" s="34"/>
      <c r="D28" s="659"/>
      <c r="E28" s="802">
        <f>N28/M28*100</f>
        <v>86.192098559132617</v>
      </c>
      <c r="F28" s="697">
        <f>O28/M28*100</f>
        <v>57.772400342281557</v>
      </c>
      <c r="G28" s="697">
        <f>P28/M28*100</f>
        <v>60.067429878543244</v>
      </c>
      <c r="H28" s="697">
        <f>P28/S28*100</f>
        <v>305.05404200940103</v>
      </c>
      <c r="I28" s="697">
        <f>Q28/M28*100</f>
        <v>12.254797556438735</v>
      </c>
      <c r="J28" s="697">
        <f>Q28/S28*100</f>
        <v>62.236315689843693</v>
      </c>
      <c r="K28" s="697">
        <f>R28/M28*100</f>
        <v>2.5307586404026199</v>
      </c>
      <c r="L28" s="697">
        <f>R28/S28*100</f>
        <v>12.852525139931265</v>
      </c>
      <c r="M28" s="220">
        <f>'1'!L29*1000</f>
        <v>72615934578.138916</v>
      </c>
      <c r="N28" s="220">
        <f>'9'!F28*1000</f>
        <v>62589197901.224754</v>
      </c>
      <c r="O28" s="220">
        <f>'21'!F28*1000</f>
        <v>41951968436.771683</v>
      </c>
      <c r="P28" s="220">
        <f>'1'!G29*1000</f>
        <v>43618525583.372429</v>
      </c>
      <c r="Q28" s="220">
        <f>'1'!J29*1000</f>
        <v>8898935776.2669182</v>
      </c>
      <c r="R28" s="220">
        <f>'17'!Z28*1000</f>
        <v>1837734038.6453643</v>
      </c>
      <c r="S28" s="220">
        <f>'1'!M29*1000</f>
        <v>14298622400.167448</v>
      </c>
      <c r="T28" s="870"/>
    </row>
    <row r="29" spans="1:20" ht="18" customHeight="1">
      <c r="A29" s="34"/>
      <c r="B29" s="34" t="s">
        <v>85</v>
      </c>
      <c r="C29" s="34"/>
      <c r="D29" s="659"/>
      <c r="E29" s="802">
        <f>N29/M29*100</f>
        <v>76.756389180213148</v>
      </c>
      <c r="F29" s="697">
        <f>O29/M29*100</f>
        <v>57.841124900514849</v>
      </c>
      <c r="G29" s="697">
        <f>P29/M29*100</f>
        <v>60.653305058473464</v>
      </c>
      <c r="H29" s="697">
        <f>P29/S29*100</f>
        <v>189.27322438966834</v>
      </c>
      <c r="I29" s="697">
        <f>Q29/M29*100</f>
        <v>12.885510544705783</v>
      </c>
      <c r="J29" s="697">
        <f>Q29/S29*100</f>
        <v>40.210209919349076</v>
      </c>
      <c r="K29" s="697">
        <f>R29/M29*100</f>
        <v>2.9577286901223481</v>
      </c>
      <c r="L29" s="697">
        <f>R29/S29*100</f>
        <v>9.2298160093598813</v>
      </c>
      <c r="M29" s="220">
        <f>'1'!L30*1000</f>
        <v>154567841437.53116</v>
      </c>
      <c r="N29" s="220">
        <f>'9'!F29*1000</f>
        <v>118640693921.24619</v>
      </c>
      <c r="O29" s="220">
        <f>'21'!F29*1000</f>
        <v>89403778221.91214</v>
      </c>
      <c r="P29" s="220">
        <f>'1'!G30*1000</f>
        <v>93750504389.40332</v>
      </c>
      <c r="Q29" s="220">
        <f>'1'!J30*1000</f>
        <v>19916855507.157192</v>
      </c>
      <c r="R29" s="220">
        <f>'17'!Z29*1000</f>
        <v>4571697391.9006786</v>
      </c>
      <c r="S29" s="220">
        <f>'1'!M30*1000</f>
        <v>49531836683.034172</v>
      </c>
      <c r="T29" s="870"/>
    </row>
    <row r="30" spans="1:20" ht="18" customHeight="1">
      <c r="A30" s="34"/>
      <c r="B30" s="102" t="s">
        <v>667</v>
      </c>
      <c r="C30" s="34"/>
      <c r="D30" s="659"/>
      <c r="E30" s="802">
        <f>N30/M30*100</f>
        <v>48.25656029622111</v>
      </c>
      <c r="F30" s="697">
        <f>O30/M30*100</f>
        <v>96.096120260748734</v>
      </c>
      <c r="G30" s="697">
        <f>P30/M30*100</f>
        <v>98.72187700561777</v>
      </c>
      <c r="H30" s="697">
        <f>P30/S30*100</f>
        <v>169.80711274388995</v>
      </c>
      <c r="I30" s="697">
        <f>Q30/M30*100</f>
        <v>23.332372219977472</v>
      </c>
      <c r="J30" s="697">
        <f>Q30/S30*100</f>
        <v>40.132976401113837</v>
      </c>
      <c r="K30" s="697">
        <f>R30/M30*100</f>
        <v>5.5793102336240041</v>
      </c>
      <c r="L30" s="697">
        <f>R30/S30*100</f>
        <v>9.5967235491300276</v>
      </c>
      <c r="M30" s="220">
        <f>'1'!L31*1000</f>
        <v>34209276788.545662</v>
      </c>
      <c r="N30" s="220">
        <f>'9'!F30*1000</f>
        <v>16508220280.365711</v>
      </c>
      <c r="O30" s="220">
        <f>'21'!F30*1000</f>
        <v>32873787763.053242</v>
      </c>
      <c r="P30" s="220">
        <f>'1'!G31*1000</f>
        <v>33772040155.699394</v>
      </c>
      <c r="Q30" s="220">
        <f>'1'!J31*1000</f>
        <v>7981835794.0658293</v>
      </c>
      <c r="R30" s="220">
        <f>'17'!Z30*1000</f>
        <v>1908641680.7120891</v>
      </c>
      <c r="S30" s="220">
        <f>'1'!M31*1000</f>
        <v>19888472049.245529</v>
      </c>
      <c r="T30" s="870"/>
    </row>
    <row r="31" spans="1:20" ht="18" customHeight="1">
      <c r="A31" s="34"/>
      <c r="B31" s="102" t="s">
        <v>668</v>
      </c>
      <c r="C31" s="34"/>
      <c r="D31" s="659"/>
      <c r="E31" s="802">
        <f>N31/M31*100</f>
        <v>94.653763308974902</v>
      </c>
      <c r="F31" s="697">
        <f>O31/M31*100</f>
        <v>25.901381102598954</v>
      </c>
      <c r="G31" s="697">
        <f>P31/M31*100</f>
        <v>31.450270322864061</v>
      </c>
      <c r="H31" s="697">
        <f>P31/S31*100</f>
        <v>228.0945381052336</v>
      </c>
      <c r="I31" s="697">
        <f>Q31/M31*100</f>
        <v>7.7089614012277137</v>
      </c>
      <c r="J31" s="697">
        <f>Q31/S31*100</f>
        <v>55.909598614985178</v>
      </c>
      <c r="K31" s="697">
        <f>R31/M31*100</f>
        <v>2.5545526291885956</v>
      </c>
      <c r="L31" s="697">
        <f>R31/S31*100</f>
        <v>18.527010929908609</v>
      </c>
      <c r="M31" s="220">
        <f>'1'!L32*1000</f>
        <v>159261212140.00003</v>
      </c>
      <c r="N31" s="220">
        <f>'9'!F31*1000</f>
        <v>150746730782.00003</v>
      </c>
      <c r="O31" s="220">
        <f>'21'!F31*1000</f>
        <v>41250853505</v>
      </c>
      <c r="P31" s="220">
        <f>'1'!G32*1000</f>
        <v>50088081737.5</v>
      </c>
      <c r="Q31" s="220">
        <f>'1'!J32*1000</f>
        <v>12277385370.999989</v>
      </c>
      <c r="R31" s="220">
        <f>'17'!Z31*1000</f>
        <v>4068411481.9999976</v>
      </c>
      <c r="S31" s="220">
        <f>'1'!M32*1000</f>
        <v>21959351659</v>
      </c>
      <c r="T31" s="870"/>
    </row>
    <row r="32" spans="1:20" ht="18" customHeight="1">
      <c r="A32" s="1238" t="s">
        <v>669</v>
      </c>
      <c r="B32" s="1238"/>
      <c r="C32" s="1238"/>
      <c r="D32" s="32"/>
      <c r="E32" s="802"/>
      <c r="F32" s="697"/>
      <c r="G32" s="697"/>
      <c r="H32" s="697"/>
      <c r="I32" s="697"/>
      <c r="J32" s="697"/>
      <c r="K32" s="697"/>
      <c r="L32" s="697"/>
      <c r="M32" s="220"/>
      <c r="N32" s="220"/>
      <c r="O32" s="220"/>
      <c r="P32" s="220"/>
      <c r="Q32" s="220"/>
      <c r="R32" s="220"/>
      <c r="S32" s="220"/>
      <c r="T32" s="870"/>
    </row>
    <row r="33" spans="1:20" ht="18" customHeight="1">
      <c r="A33" s="1059" t="s">
        <v>67</v>
      </c>
      <c r="B33" s="1059"/>
      <c r="C33" s="35"/>
      <c r="D33" s="32"/>
      <c r="E33" s="802">
        <f>N33/M33*100</f>
        <v>95.0173010817267</v>
      </c>
      <c r="F33" s="697">
        <f>O33/M33*100</f>
        <v>24.123707893231277</v>
      </c>
      <c r="G33" s="697">
        <f>P33/M33*100</f>
        <v>25.60886483632958</v>
      </c>
      <c r="H33" s="697">
        <f>P33/S33*100</f>
        <v>270.23006422076901</v>
      </c>
      <c r="I33" s="697">
        <f>Q33/M33*100</f>
        <v>5.2776986339160681</v>
      </c>
      <c r="J33" s="697">
        <f>Q33/S33*100</f>
        <v>55.691372885757886</v>
      </c>
      <c r="K33" s="697">
        <f>R33/M33*100</f>
        <v>1.2745314685415721</v>
      </c>
      <c r="L33" s="697">
        <f>R33/S33*100</f>
        <v>13.449120950756827</v>
      </c>
      <c r="M33" s="220">
        <f>'1'!L34*1000</f>
        <v>2289511912076.7935</v>
      </c>
      <c r="N33" s="220">
        <f>'9'!F33*1000</f>
        <v>2175432426800.0049</v>
      </c>
      <c r="O33" s="220">
        <f>'21'!F33*1000</f>
        <v>552315165850.13977</v>
      </c>
      <c r="P33" s="220">
        <f>'1'!G34*1000</f>
        <v>586318010975.41101</v>
      </c>
      <c r="Q33" s="220">
        <f>'1'!J34*1000</f>
        <v>120833538907.02257</v>
      </c>
      <c r="R33" s="220">
        <f>'17'!Z33*1000</f>
        <v>29180549795.426579</v>
      </c>
      <c r="S33" s="220">
        <f>'1'!M34*1000</f>
        <v>216969941026.4021</v>
      </c>
      <c r="T33" s="870"/>
    </row>
    <row r="34" spans="1:20" ht="18" customHeight="1">
      <c r="A34" s="7"/>
      <c r="B34" s="102" t="s">
        <v>670</v>
      </c>
      <c r="C34" s="36"/>
      <c r="D34" s="32"/>
      <c r="E34" s="802">
        <f>N34/M34*100</f>
        <v>95.836250046795996</v>
      </c>
      <c r="F34" s="697">
        <f>O34/M34*100</f>
        <v>19.176587489822097</v>
      </c>
      <c r="G34" s="697">
        <f>P34/M34*100</f>
        <v>20.853494472919273</v>
      </c>
      <c r="H34" s="697">
        <f>P34/S34*100</f>
        <v>262.67819562002416</v>
      </c>
      <c r="I34" s="697">
        <f>Q34/M34*100</f>
        <v>4.4939419535387222</v>
      </c>
      <c r="J34" s="697">
        <f>Q34/S34*100</f>
        <v>56.607326177856933</v>
      </c>
      <c r="K34" s="697">
        <f>R34/M34*100</f>
        <v>1.108827498906237</v>
      </c>
      <c r="L34" s="697">
        <f>R34/S34*100</f>
        <v>13.967194181521775</v>
      </c>
      <c r="M34" s="220">
        <f>'1'!L35*1000</f>
        <v>1549806299328.2593</v>
      </c>
      <c r="N34" s="220">
        <f>'9'!F34*1000</f>
        <v>1485276240265.2261</v>
      </c>
      <c r="O34" s="220">
        <f>'21'!F34*1000</f>
        <v>297199960913.45776</v>
      </c>
      <c r="P34" s="220">
        <f>'1'!G35*1000</f>
        <v>323188770971.37329</v>
      </c>
      <c r="Q34" s="220">
        <f>'1'!J35*1000</f>
        <v>69647395484.098557</v>
      </c>
      <c r="R34" s="220">
        <f>'17'!Z34*1000</f>
        <v>17184678426.732845</v>
      </c>
      <c r="S34" s="220">
        <f>'1'!M35*1000</f>
        <v>123036009977.34903</v>
      </c>
      <c r="T34" s="870"/>
    </row>
    <row r="35" spans="1:20" ht="18" customHeight="1">
      <c r="A35" s="42"/>
      <c r="B35" s="42" t="s">
        <v>1096</v>
      </c>
      <c r="C35" s="660"/>
      <c r="D35" s="659"/>
      <c r="E35" s="802">
        <f t="shared" ref="E35:E47" si="8">N35/M35*100</f>
        <v>89.782022754599154</v>
      </c>
      <c r="F35" s="697">
        <f t="shared" ref="F35:F47" si="9">O35/M35*100</f>
        <v>29.409697781819244</v>
      </c>
      <c r="G35" s="697">
        <f t="shared" ref="G35:G47" si="10">P35/M35*100</f>
        <v>30.672869733712776</v>
      </c>
      <c r="H35" s="697">
        <f t="shared" ref="H35:H47" si="11">P35/S35*100</f>
        <v>195.77940332997349</v>
      </c>
      <c r="I35" s="697">
        <f t="shared" ref="I35:I47" si="12">Q35/M35*100</f>
        <v>7.1356999005844273</v>
      </c>
      <c r="J35" s="697">
        <f t="shared" ref="J35:J47" si="13">Q35/S35*100</f>
        <v>45.545887326698093</v>
      </c>
      <c r="K35" s="697">
        <f t="shared" ref="K35:K47" si="14">R35/M35*100</f>
        <v>1.8665668200088692</v>
      </c>
      <c r="L35" s="697">
        <f t="shared" ref="L35:L47" si="15">R35/S35*100</f>
        <v>11.91395984364677</v>
      </c>
      <c r="M35" s="220">
        <f>'1'!L36*1000</f>
        <v>218512436059.759</v>
      </c>
      <c r="N35" s="220">
        <f>'9'!F35*1000</f>
        <v>196184885064.80176</v>
      </c>
      <c r="O35" s="220">
        <f>'21'!F35*1000</f>
        <v>64263847060.866142</v>
      </c>
      <c r="P35" s="220">
        <f>'1'!G36*1000</f>
        <v>67024034864.572304</v>
      </c>
      <c r="Q35" s="220">
        <f>'1'!J36*1000</f>
        <v>15592391682.680834</v>
      </c>
      <c r="R35" s="220">
        <f>'17'!Z35*1000</f>
        <v>4078680629.0845575</v>
      </c>
      <c r="S35" s="220">
        <f>'1'!M36*1000</f>
        <v>34234466815.494194</v>
      </c>
      <c r="T35" s="870"/>
    </row>
    <row r="36" spans="1:20" ht="18" customHeight="1">
      <c r="A36" s="42"/>
      <c r="B36" s="42" t="s">
        <v>1097</v>
      </c>
      <c r="C36" s="660"/>
      <c r="D36" s="659"/>
      <c r="E36" s="802">
        <f t="shared" si="8"/>
        <v>97.559562956708859</v>
      </c>
      <c r="F36" s="697">
        <f t="shared" si="9"/>
        <v>13.746239904529681</v>
      </c>
      <c r="G36" s="697">
        <f t="shared" si="10"/>
        <v>14.845572908564201</v>
      </c>
      <c r="H36" s="697">
        <f t="shared" si="11"/>
        <v>256.93270293032805</v>
      </c>
      <c r="I36" s="697">
        <f t="shared" si="12"/>
        <v>3.395843531236252</v>
      </c>
      <c r="J36" s="697">
        <f t="shared" si="13"/>
        <v>58.771949225729472</v>
      </c>
      <c r="K36" s="697">
        <f t="shared" si="14"/>
        <v>1.0167606534920695</v>
      </c>
      <c r="L36" s="697">
        <f t="shared" si="15"/>
        <v>17.59710214916792</v>
      </c>
      <c r="M36" s="220">
        <f>'1'!L37*1000</f>
        <v>1107247537977.2793</v>
      </c>
      <c r="N36" s="220">
        <f>'9'!F36*1000</f>
        <v>1080225858899.5526</v>
      </c>
      <c r="O36" s="220">
        <f>'21'!F36*1000</f>
        <v>152204902907.35519</v>
      </c>
      <c r="P36" s="220">
        <f>'1'!G37*1000</f>
        <v>164377240528.69907</v>
      </c>
      <c r="Q36" s="220">
        <f>'1'!J37*1000</f>
        <v>37600393893.174103</v>
      </c>
      <c r="R36" s="220">
        <f>'17'!Z36*1000</f>
        <v>11258057302.912636</v>
      </c>
      <c r="S36" s="220">
        <f>'1'!M37*1000</f>
        <v>63976768489.94693</v>
      </c>
      <c r="T36" s="870"/>
    </row>
    <row r="37" spans="1:20" ht="18" customHeight="1">
      <c r="A37" s="42"/>
      <c r="B37" s="42" t="s">
        <v>1098</v>
      </c>
      <c r="C37" s="660"/>
      <c r="D37" s="659"/>
      <c r="E37" s="802">
        <f t="shared" ref="E37" si="16">N37/M37*100</f>
        <v>92.340917937690776</v>
      </c>
      <c r="F37" s="697">
        <f t="shared" ref="F37" si="17">O37/M37*100</f>
        <v>31.388713074477188</v>
      </c>
      <c r="G37" s="697">
        <f t="shared" ref="G37" si="18">P37/M37*100</f>
        <v>33.850927695405488</v>
      </c>
      <c r="H37" s="697">
        <f t="shared" ref="H37" si="19">P37/S37*100</f>
        <v>290.83482433514558</v>
      </c>
      <c r="I37" s="697">
        <f t="shared" ref="I37" si="20">Q37/M37*100</f>
        <v>4.8256299842947712</v>
      </c>
      <c r="J37" s="697">
        <f t="shared" ref="J37" si="21">Q37/S37*100</f>
        <v>41.460052776611782</v>
      </c>
      <c r="K37" s="697">
        <f t="shared" ref="K37" si="22">R37/M37*100</f>
        <v>0.36445597083933245</v>
      </c>
      <c r="L37" s="697">
        <f t="shared" ref="L37" si="23">R37/S37*100</f>
        <v>3.1312727736953239</v>
      </c>
      <c r="M37" s="220">
        <f>'1'!L38*1000</f>
        <v>144159296973.46066</v>
      </c>
      <c r="N37" s="220">
        <f>'9'!F37*1000</f>
        <v>133118018117.81525</v>
      </c>
      <c r="O37" s="220">
        <f>'21'!F37*1000</f>
        <v>45249748097.183044</v>
      </c>
      <c r="P37" s="220">
        <f>'1'!G38*1000</f>
        <v>48799259384.691048</v>
      </c>
      <c r="Q37" s="220">
        <f>'1'!J38*1000</f>
        <v>6956594259.8998623</v>
      </c>
      <c r="R37" s="220">
        <f>'17'!Z37*1000</f>
        <v>525397165.33978248</v>
      </c>
      <c r="S37" s="220">
        <f>'1'!M38*1000</f>
        <v>16779028954.406391</v>
      </c>
      <c r="T37" s="870"/>
    </row>
    <row r="38" spans="1:20" ht="18" customHeight="1">
      <c r="A38" s="42"/>
      <c r="B38" s="42" t="s">
        <v>1099</v>
      </c>
      <c r="C38" s="660"/>
      <c r="D38" s="659"/>
      <c r="E38" s="802">
        <f t="shared" si="8"/>
        <v>94.818244936789171</v>
      </c>
      <c r="F38" s="697">
        <f t="shared" si="9"/>
        <v>44.414548388156938</v>
      </c>
      <c r="G38" s="697">
        <f t="shared" si="10"/>
        <v>53.811284633618662</v>
      </c>
      <c r="H38" s="697">
        <f t="shared" si="11"/>
        <v>534.29772332851599</v>
      </c>
      <c r="I38" s="697">
        <f t="shared" si="12"/>
        <v>11.889309000910618</v>
      </c>
      <c r="J38" s="697">
        <f t="shared" si="13"/>
        <v>118.05015944865751</v>
      </c>
      <c r="K38" s="697">
        <f t="shared" si="14"/>
        <v>1.655516993491464</v>
      </c>
      <c r="L38" s="697">
        <f t="shared" si="15"/>
        <v>16.437796766545546</v>
      </c>
      <c r="M38" s="220">
        <f>'1'!L39*1000</f>
        <v>79887028317.762604</v>
      </c>
      <c r="N38" s="220">
        <f>'9'!F38*1000</f>
        <v>75747478183.058273</v>
      </c>
      <c r="O38" s="220">
        <f>'21'!F38*1000</f>
        <v>35481462848.053307</v>
      </c>
      <c r="P38" s="220">
        <f>'1'!G39*1000</f>
        <v>42988236193.410774</v>
      </c>
      <c r="Q38" s="220">
        <f>'1'!J39*1000</f>
        <v>9498015648.3437634</v>
      </c>
      <c r="R38" s="220">
        <f>'17'!Z38*1000</f>
        <v>1322543329.3958979</v>
      </c>
      <c r="S38" s="220">
        <f>'1'!M39*1000</f>
        <v>8045745717.5012541</v>
      </c>
      <c r="T38" s="870"/>
    </row>
    <row r="39" spans="1:20" ht="18" customHeight="1">
      <c r="A39" s="42"/>
      <c r="B39" s="102" t="s">
        <v>671</v>
      </c>
      <c r="C39" s="660"/>
      <c r="D39" s="659"/>
      <c r="E39" s="802">
        <f t="shared" si="8"/>
        <v>94.045769203160361</v>
      </c>
      <c r="F39" s="697">
        <f t="shared" si="9"/>
        <v>35.667563119835883</v>
      </c>
      <c r="G39" s="697">
        <f t="shared" si="10"/>
        <v>37.629859260354948</v>
      </c>
      <c r="H39" s="697">
        <f t="shared" si="11"/>
        <v>323.24119634537061</v>
      </c>
      <c r="I39" s="697">
        <f t="shared" si="12"/>
        <v>7.1281888904710549</v>
      </c>
      <c r="J39" s="697">
        <f t="shared" si="13"/>
        <v>61.231276173258529</v>
      </c>
      <c r="K39" s="697">
        <f t="shared" si="14"/>
        <v>1.4225341162215357</v>
      </c>
      <c r="L39" s="697">
        <f t="shared" si="15"/>
        <v>12.219594720993287</v>
      </c>
      <c r="M39" s="220">
        <f>'1'!L40*1000</f>
        <v>338381626425.78369</v>
      </c>
      <c r="N39" s="220">
        <f>'9'!F39*1000</f>
        <v>318233603414.29285</v>
      </c>
      <c r="O39" s="220">
        <f>'21'!F39*1000</f>
        <v>120692480191.34366</v>
      </c>
      <c r="P39" s="220">
        <f>'1'!G40*1000</f>
        <v>127332529786.92244</v>
      </c>
      <c r="Q39" s="220">
        <f>'1'!J40*1000</f>
        <v>24120481502.277981</v>
      </c>
      <c r="R39" s="220">
        <f>'17'!Z39*1000</f>
        <v>4813594078.9320803</v>
      </c>
      <c r="S39" s="220">
        <f>'1'!M40*1000</f>
        <v>39392420033.884727</v>
      </c>
      <c r="T39" s="870"/>
    </row>
    <row r="40" spans="1:20" ht="18" customHeight="1">
      <c r="A40" s="42"/>
      <c r="B40" s="42" t="s">
        <v>1100</v>
      </c>
      <c r="C40" s="660"/>
      <c r="D40" s="659"/>
      <c r="E40" s="802">
        <f t="shared" si="8"/>
        <v>95.178603906198987</v>
      </c>
      <c r="F40" s="697">
        <f t="shared" si="9"/>
        <v>29.388361005723496</v>
      </c>
      <c r="G40" s="697">
        <f t="shared" si="10"/>
        <v>31.179731035535784</v>
      </c>
      <c r="H40" s="697">
        <f t="shared" si="11"/>
        <v>310.68134229548491</v>
      </c>
      <c r="I40" s="697">
        <f t="shared" si="12"/>
        <v>6.2271883027507027</v>
      </c>
      <c r="J40" s="697">
        <f t="shared" si="13"/>
        <v>62.049002873705703</v>
      </c>
      <c r="K40" s="697">
        <f t="shared" si="14"/>
        <v>1.1850512314276882</v>
      </c>
      <c r="L40" s="697">
        <f t="shared" si="15"/>
        <v>11.8080976019088</v>
      </c>
      <c r="M40" s="220">
        <f>'1'!L41*1000</f>
        <v>275545266729.00629</v>
      </c>
      <c r="N40" s="220">
        <f>'9'!F40*1000</f>
        <v>262260138002.2804</v>
      </c>
      <c r="O40" s="220">
        <f>'21'!F40*1000</f>
        <v>80978237720.504074</v>
      </c>
      <c r="P40" s="220">
        <f>'1'!G41*1000</f>
        <v>85914273047.25383</v>
      </c>
      <c r="Q40" s="220">
        <f>'1'!J41*1000</f>
        <v>17158722618.531902</v>
      </c>
      <c r="R40" s="220">
        <f>'17'!Z40*1000</f>
        <v>3265352576.5127969</v>
      </c>
      <c r="S40" s="220">
        <f>'1'!M41*1000</f>
        <v>27653502592.872765</v>
      </c>
      <c r="T40" s="870"/>
    </row>
    <row r="41" spans="1:20" ht="18" customHeight="1">
      <c r="A41" s="42"/>
      <c r="B41" s="42" t="s">
        <v>1101</v>
      </c>
      <c r="C41" s="660"/>
      <c r="D41" s="659"/>
      <c r="E41" s="802">
        <f t="shared" si="8"/>
        <v>89.078147878262882</v>
      </c>
      <c r="F41" s="697">
        <f t="shared" si="9"/>
        <v>63.202646783621006</v>
      </c>
      <c r="G41" s="697">
        <f t="shared" si="10"/>
        <v>65.914475217113804</v>
      </c>
      <c r="H41" s="697">
        <f t="shared" si="11"/>
        <v>352.82858873311926</v>
      </c>
      <c r="I41" s="697">
        <f t="shared" si="12"/>
        <v>11.079188732989419</v>
      </c>
      <c r="J41" s="697">
        <f t="shared" si="13"/>
        <v>59.304947996515324</v>
      </c>
      <c r="K41" s="697">
        <f t="shared" si="14"/>
        <v>2.4639261565922577</v>
      </c>
      <c r="L41" s="697">
        <f t="shared" si="15"/>
        <v>13.188963208909104</v>
      </c>
      <c r="M41" s="220">
        <f>'1'!L42*1000</f>
        <v>62836359696.777069</v>
      </c>
      <c r="N41" s="220">
        <f>'9'!F41*1000</f>
        <v>55973465412.012253</v>
      </c>
      <c r="O41" s="220">
        <f>'21'!F41*1000</f>
        <v>39714242470.8396</v>
      </c>
      <c r="P41" s="220">
        <f>'1'!G42*1000</f>
        <v>41418256739.66861</v>
      </c>
      <c r="Q41" s="220">
        <f>'1'!J42*1000</f>
        <v>6961758883.7460289</v>
      </c>
      <c r="R41" s="220">
        <f>'17'!Z41*1000</f>
        <v>1548241502.4192858</v>
      </c>
      <c r="S41" s="220">
        <f>'1'!M42*1000</f>
        <v>11738917441.011992</v>
      </c>
      <c r="T41" s="870"/>
    </row>
    <row r="42" spans="1:20" ht="18" customHeight="1">
      <c r="A42" s="42"/>
      <c r="B42" s="102" t="s">
        <v>672</v>
      </c>
      <c r="C42" s="660"/>
      <c r="D42" s="659"/>
      <c r="E42" s="802">
        <f t="shared" si="8"/>
        <v>92.79554618726965</v>
      </c>
      <c r="F42" s="697">
        <f t="shared" si="9"/>
        <v>32.775889349726043</v>
      </c>
      <c r="G42" s="697">
        <f t="shared" si="10"/>
        <v>33.072943585365842</v>
      </c>
      <c r="H42" s="697">
        <f t="shared" si="11"/>
        <v>247.30212814984688</v>
      </c>
      <c r="I42" s="697">
        <f t="shared" si="12"/>
        <v>6.3791879905033264</v>
      </c>
      <c r="J42" s="697">
        <f t="shared" si="13"/>
        <v>47.700222444592768</v>
      </c>
      <c r="K42" s="697">
        <f t="shared" si="14"/>
        <v>1.6545755172763639</v>
      </c>
      <c r="L42" s="697">
        <f t="shared" si="15"/>
        <v>12.372048032281381</v>
      </c>
      <c r="M42" s="220">
        <f>'1'!L43*1000</f>
        <v>387518523390.41376</v>
      </c>
      <c r="N42" s="220">
        <f>'9'!F42*1000</f>
        <v>359599930356.97675</v>
      </c>
      <c r="O42" s="220">
        <f>'21'!F42*1000</f>
        <v>127012642436.13425</v>
      </c>
      <c r="P42" s="220">
        <f>'1'!G43*1000</f>
        <v>128163782623.75426</v>
      </c>
      <c r="Q42" s="220">
        <f>'1'!J43*1000</f>
        <v>24720535105.097099</v>
      </c>
      <c r="R42" s="220">
        <f>'17'!Z42*1000</f>
        <v>6411786612.9286652</v>
      </c>
      <c r="S42" s="220">
        <f>'1'!M43*1000</f>
        <v>51824779504.564735</v>
      </c>
      <c r="T42" s="870"/>
    </row>
    <row r="43" spans="1:20" ht="18" customHeight="1">
      <c r="A43" s="42"/>
      <c r="B43" s="42" t="s">
        <v>903</v>
      </c>
      <c r="C43" s="35"/>
      <c r="D43" s="32"/>
      <c r="E43" s="802">
        <f t="shared" si="8"/>
        <v>92.871166078945052</v>
      </c>
      <c r="F43" s="697">
        <f t="shared" si="9"/>
        <v>41.055318803243829</v>
      </c>
      <c r="G43" s="697">
        <f t="shared" si="10"/>
        <v>39.525274842156591</v>
      </c>
      <c r="H43" s="697">
        <f t="shared" si="11"/>
        <v>283.7831595494423</v>
      </c>
      <c r="I43" s="697">
        <f t="shared" si="12"/>
        <v>9.1530937562469141</v>
      </c>
      <c r="J43" s="697">
        <f t="shared" si="13"/>
        <v>65.717287891686098</v>
      </c>
      <c r="K43" s="697">
        <f t="shared" si="14"/>
        <v>2.4404273207707652</v>
      </c>
      <c r="L43" s="697">
        <f t="shared" si="15"/>
        <v>17.521754839271878</v>
      </c>
      <c r="M43" s="220">
        <f>'1'!L44*1000</f>
        <v>69859979371.953705</v>
      </c>
      <c r="N43" s="220">
        <f>'9'!F43*1000</f>
        <v>64879777465.243881</v>
      </c>
      <c r="O43" s="220">
        <f>'21'!F43*1000</f>
        <v>28681237247.035969</v>
      </c>
      <c r="P43" s="220">
        <f>'1'!G44*1000</f>
        <v>27612348851.438599</v>
      </c>
      <c r="Q43" s="220">
        <f>'1'!J44*1000</f>
        <v>6394349410.0096769</v>
      </c>
      <c r="R43" s="220">
        <f>'17'!Z43*1000</f>
        <v>1704882022.8779793</v>
      </c>
      <c r="S43" s="220">
        <f>'1'!M44*1000</f>
        <v>9730087188.8516064</v>
      </c>
      <c r="T43" s="870"/>
    </row>
    <row r="44" spans="1:20" ht="18" customHeight="1">
      <c r="A44" s="42"/>
      <c r="B44" s="42" t="s">
        <v>1102</v>
      </c>
      <c r="C44" s="35"/>
      <c r="D44" s="32"/>
      <c r="E44" s="802">
        <f t="shared" si="8"/>
        <v>93.474820894829477</v>
      </c>
      <c r="F44" s="697">
        <f t="shared" si="9"/>
        <v>27.42331954767846</v>
      </c>
      <c r="G44" s="697">
        <f t="shared" si="10"/>
        <v>28.081999109040357</v>
      </c>
      <c r="H44" s="697">
        <f t="shared" si="11"/>
        <v>229.10733913773748</v>
      </c>
      <c r="I44" s="697">
        <f t="shared" si="12"/>
        <v>5.2735466018266361</v>
      </c>
      <c r="J44" s="697">
        <f t="shared" si="13"/>
        <v>43.024295566422246</v>
      </c>
      <c r="K44" s="697">
        <f t="shared" si="14"/>
        <v>1.3205963479836851</v>
      </c>
      <c r="L44" s="697">
        <f t="shared" si="15"/>
        <v>10.774101736373678</v>
      </c>
      <c r="M44" s="220">
        <f>'1'!L45*1000</f>
        <v>257838306785.14957</v>
      </c>
      <c r="N44" s="220">
        <f>'9'!F44*1000</f>
        <v>241013895465.67953</v>
      </c>
      <c r="O44" s="220">
        <f>'21'!F44*1000</f>
        <v>70707822786.015076</v>
      </c>
      <c r="P44" s="220">
        <f>'1'!G45*1000</f>
        <v>72406151014.170441</v>
      </c>
      <c r="Q44" s="220">
        <f>'1'!J45*1000</f>
        <v>13597223265.675592</v>
      </c>
      <c r="R44" s="220">
        <f>'17'!Z44*1000</f>
        <v>3405003263.1076555</v>
      </c>
      <c r="S44" s="220">
        <f>'1'!M45*1000</f>
        <v>31603593008.707783</v>
      </c>
      <c r="T44" s="870"/>
    </row>
    <row r="45" spans="1:20" ht="18" customHeight="1">
      <c r="A45" s="42"/>
      <c r="B45" s="42" t="s">
        <v>1103</v>
      </c>
      <c r="C45" s="35"/>
      <c r="D45" s="32"/>
      <c r="E45" s="802">
        <f t="shared" si="8"/>
        <v>89.77941230254261</v>
      </c>
      <c r="F45" s="697">
        <f t="shared" si="9"/>
        <v>46.177654387002427</v>
      </c>
      <c r="G45" s="697">
        <f t="shared" si="10"/>
        <v>47.049767870985193</v>
      </c>
      <c r="H45" s="697">
        <f t="shared" si="11"/>
        <v>268.27772699998752</v>
      </c>
      <c r="I45" s="697">
        <f t="shared" si="12"/>
        <v>7.9052886583648192</v>
      </c>
      <c r="J45" s="697">
        <f t="shared" si="13"/>
        <v>45.075947629760023</v>
      </c>
      <c r="K45" s="697">
        <f t="shared" si="14"/>
        <v>2.1763560078596256</v>
      </c>
      <c r="L45" s="697">
        <f t="shared" si="15"/>
        <v>12.409579671729025</v>
      </c>
      <c r="M45" s="220">
        <f>'1'!L46*1000</f>
        <v>59820237233.310631</v>
      </c>
      <c r="N45" s="220">
        <f>'9'!F45*1000</f>
        <v>53706257426.053062</v>
      </c>
      <c r="O45" s="220">
        <f>'21'!F45*1000</f>
        <v>27623582403.083126</v>
      </c>
      <c r="P45" s="220">
        <f>'1'!G46*1000</f>
        <v>28145282758.145306</v>
      </c>
      <c r="Q45" s="220">
        <f>'1'!J46*1000</f>
        <v>4728962429.4118338</v>
      </c>
      <c r="R45" s="220">
        <f>'17'!Z45*1000</f>
        <v>1301901326.9430366</v>
      </c>
      <c r="S45" s="220">
        <f>'1'!M46*1000</f>
        <v>10491099307.005318</v>
      </c>
      <c r="T45" s="870"/>
    </row>
    <row r="46" spans="1:20" ht="18" customHeight="1">
      <c r="A46" s="42"/>
      <c r="B46" s="102" t="s">
        <v>673</v>
      </c>
      <c r="C46" s="35"/>
      <c r="D46" s="32"/>
      <c r="E46" s="802">
        <f t="shared" si="8"/>
        <v>89.259250659761662</v>
      </c>
      <c r="F46" s="697">
        <f t="shared" si="9"/>
        <v>53.675000581462243</v>
      </c>
      <c r="G46" s="697">
        <f t="shared" si="10"/>
        <v>55.289182483584419</v>
      </c>
      <c r="H46" s="697">
        <f t="shared" si="11"/>
        <v>280.95995366375303</v>
      </c>
      <c r="I46" s="697">
        <f t="shared" si="12"/>
        <v>16.986948043997828</v>
      </c>
      <c r="J46" s="697">
        <f t="shared" si="13"/>
        <v>86.321626056728732</v>
      </c>
      <c r="K46" s="697">
        <f t="shared" si="14"/>
        <v>5.5810564311353188</v>
      </c>
      <c r="L46" s="697">
        <f t="shared" si="15"/>
        <v>28.36094306064539</v>
      </c>
      <c r="M46" s="220">
        <f>'1'!L47*1000</f>
        <v>13805462932.333176</v>
      </c>
      <c r="N46" s="220">
        <f>'9'!F46*1000</f>
        <v>12322652763.511751</v>
      </c>
      <c r="O46" s="220">
        <f>'21'!F46*1000</f>
        <v>7410082309.2033863</v>
      </c>
      <c r="P46" s="220">
        <f>'1'!G47*1000</f>
        <v>7632927593.3612938</v>
      </c>
      <c r="Q46" s="220">
        <f>'1'!J47*1000</f>
        <v>2345126815.5488157</v>
      </c>
      <c r="R46" s="220">
        <f>'17'!Z46*1000</f>
        <v>770490676.83298326</v>
      </c>
      <c r="S46" s="220">
        <f>'1'!M47*1000</f>
        <v>2716731510.6038995</v>
      </c>
      <c r="T46" s="870"/>
    </row>
    <row r="47" spans="1:20" ht="18" customHeight="1">
      <c r="A47" s="1059" t="s">
        <v>674</v>
      </c>
      <c r="B47" s="1059"/>
      <c r="C47" s="35"/>
      <c r="D47" s="32"/>
      <c r="E47" s="802">
        <f t="shared" si="8"/>
        <v>87.830479158051219</v>
      </c>
      <c r="F47" s="697">
        <f t="shared" si="9"/>
        <v>67.769356185766142</v>
      </c>
      <c r="G47" s="697">
        <f t="shared" si="10"/>
        <v>71.242878019528533</v>
      </c>
      <c r="H47" s="697">
        <f t="shared" si="11"/>
        <v>453.41136096774284</v>
      </c>
      <c r="I47" s="697">
        <f t="shared" si="12"/>
        <v>14.714829266244173</v>
      </c>
      <c r="J47" s="697">
        <f t="shared" si="13"/>
        <v>93.649652421213275</v>
      </c>
      <c r="K47" s="697">
        <f t="shared" si="14"/>
        <v>5.6814522741122007</v>
      </c>
      <c r="L47" s="697">
        <f t="shared" si="15"/>
        <v>36.158491620346503</v>
      </c>
      <c r="M47" s="220">
        <f>'1'!L48*1000</f>
        <v>7456025833.7081146</v>
      </c>
      <c r="N47" s="220">
        <f>'9'!F47*1000</f>
        <v>6548663215.8939209</v>
      </c>
      <c r="O47" s="220">
        <f>'21'!F47*1000</f>
        <v>5052900704.5483913</v>
      </c>
      <c r="P47" s="220">
        <f>'1'!G48*1000</f>
        <v>5311887389.8132076</v>
      </c>
      <c r="Q47" s="220">
        <f>'1'!J48*1000</f>
        <v>1097141471.4772077</v>
      </c>
      <c r="R47" s="220">
        <f>'17'!Z47*1000</f>
        <v>423610549.28760284</v>
      </c>
      <c r="S47" s="220">
        <f>'1'!M48*1000</f>
        <v>1171538220.4971068</v>
      </c>
      <c r="T47" s="870"/>
    </row>
    <row r="48" spans="1:20" ht="18" customHeight="1">
      <c r="A48" s="1045" t="s">
        <v>166</v>
      </c>
      <c r="B48" s="1045"/>
      <c r="C48" s="1045"/>
      <c r="D48" s="659"/>
      <c r="E48" s="802"/>
      <c r="F48" s="697"/>
      <c r="G48" s="697"/>
      <c r="H48" s="697"/>
      <c r="I48" s="697"/>
      <c r="J48" s="697"/>
      <c r="K48" s="697"/>
      <c r="L48" s="697"/>
      <c r="M48" s="220"/>
      <c r="N48" s="220"/>
      <c r="O48" s="220"/>
      <c r="P48" s="220"/>
      <c r="Q48" s="220"/>
      <c r="R48" s="220"/>
      <c r="S48" s="220"/>
      <c r="T48" s="870"/>
    </row>
    <row r="49" spans="1:20" ht="18" customHeight="1">
      <c r="A49" s="1059" t="s">
        <v>675</v>
      </c>
      <c r="B49" s="1059" t="s">
        <v>675</v>
      </c>
      <c r="C49" s="106"/>
      <c r="D49" s="659"/>
      <c r="E49" s="802">
        <f>N49/M49*100</f>
        <v>95.830281816550624</v>
      </c>
      <c r="F49" s="697">
        <f>O49/M49*100</f>
        <v>23.183250892263906</v>
      </c>
      <c r="G49" s="697">
        <f>P49/M49*100</f>
        <v>24.674126681650055</v>
      </c>
      <c r="H49" s="697">
        <f>P49/S49*100</f>
        <v>305.18116627645736</v>
      </c>
      <c r="I49" s="697">
        <f>Q49/M49*100</f>
        <v>4.5576078752551767</v>
      </c>
      <c r="J49" s="697">
        <f>Q49/S49*100</f>
        <v>56.370630853392669</v>
      </c>
      <c r="K49" s="697">
        <f>R49/M49*100</f>
        <v>0.90681488927123044</v>
      </c>
      <c r="L49" s="697">
        <f>R49/S49*100</f>
        <v>11.215911674412455</v>
      </c>
      <c r="M49" s="220">
        <f>'1'!L50*1000</f>
        <v>1209563573117.2468</v>
      </c>
      <c r="N49" s="220">
        <f>'9'!F49*1000</f>
        <v>1159128180868.5969</v>
      </c>
      <c r="O49" s="220">
        <f>'21'!F49*1000</f>
        <v>280416157857.20331</v>
      </c>
      <c r="P49" s="220">
        <f>'1'!G50*1000</f>
        <v>298449248326.04236</v>
      </c>
      <c r="Q49" s="220">
        <f>'1'!J50*1000</f>
        <v>55127164664.60955</v>
      </c>
      <c r="R49" s="220">
        <f>'17'!Z49*1000</f>
        <v>10968502576.2283</v>
      </c>
      <c r="S49" s="220">
        <f>'1'!M50*1000</f>
        <v>97794124050.133316</v>
      </c>
      <c r="T49" s="870"/>
    </row>
    <row r="50" spans="1:20" ht="18" customHeight="1">
      <c r="A50" s="102"/>
      <c r="B50" s="102" t="s">
        <v>676</v>
      </c>
      <c r="C50" s="102"/>
      <c r="D50" s="659"/>
      <c r="E50" s="802">
        <f>N50/M50*100</f>
        <v>91.275149133682547</v>
      </c>
      <c r="F50" s="697">
        <f>O50/M50*100</f>
        <v>37.497274144471284</v>
      </c>
      <c r="G50" s="697">
        <f>P50/M50*100</f>
        <v>40.985654341046811</v>
      </c>
      <c r="H50" s="697">
        <f>P50/S50*100</f>
        <v>274.25771808816751</v>
      </c>
      <c r="I50" s="697">
        <f>Q50/M50*100</f>
        <v>7.5074012063753752</v>
      </c>
      <c r="J50" s="697">
        <f>Q50/S50*100</f>
        <v>50.236180359595515</v>
      </c>
      <c r="K50" s="697">
        <f>R50/M50*100</f>
        <v>1.3539489751672009</v>
      </c>
      <c r="L50" s="697">
        <f>R50/S50*100</f>
        <v>9.0600226422464232</v>
      </c>
      <c r="M50" s="220">
        <f>'1'!L51*1000</f>
        <v>289844499468.93823</v>
      </c>
      <c r="N50" s="220">
        <f>'9'!F50*1000</f>
        <v>264555999146.04907</v>
      </c>
      <c r="O50" s="220">
        <f>'21'!F50*1000</f>
        <v>108683786558.53838</v>
      </c>
      <c r="P50" s="220">
        <f>'1'!G51*1000</f>
        <v>118794664678.87628</v>
      </c>
      <c r="Q50" s="220">
        <f>'1'!J51*1000</f>
        <v>21759789449.743736</v>
      </c>
      <c r="R50" s="220">
        <f>'17'!Z50*1000</f>
        <v>3924346630.1381922</v>
      </c>
      <c r="S50" s="220">
        <f>'1'!M51*1000</f>
        <v>43314975967.490013</v>
      </c>
      <c r="T50" s="870"/>
    </row>
    <row r="51" spans="1:20" ht="18" customHeight="1">
      <c r="A51" s="102"/>
      <c r="B51" s="102" t="s">
        <v>677</v>
      </c>
      <c r="C51" s="102"/>
      <c r="D51" s="659"/>
      <c r="E51" s="802">
        <f>N51/M51*100</f>
        <v>97.171012517321003</v>
      </c>
      <c r="F51" s="697">
        <f>O51/M51*100</f>
        <v>18.196336271254197</v>
      </c>
      <c r="G51" s="697">
        <f>P51/M51*100</f>
        <v>19.264039261924832</v>
      </c>
      <c r="H51" s="697">
        <f>P51/S51*100</f>
        <v>315.22352696247134</v>
      </c>
      <c r="I51" s="697">
        <f>Q51/M51*100</f>
        <v>3.1616985911435136</v>
      </c>
      <c r="J51" s="697">
        <f>Q51/S51*100</f>
        <v>51.735867412935917</v>
      </c>
      <c r="K51" s="697">
        <f>R51/M51*100</f>
        <v>0.22502894837315682</v>
      </c>
      <c r="L51" s="697">
        <f>R51/S51*100</f>
        <v>3.6822193835040347</v>
      </c>
      <c r="M51" s="220">
        <f>'1'!L52*1000</f>
        <v>456030555283.03278</v>
      </c>
      <c r="N51" s="220">
        <f>'9'!F51*1000</f>
        <v>443129507956.88422</v>
      </c>
      <c r="O51" s="220">
        <f>'21'!F51*1000</f>
        <v>82980853338.968414</v>
      </c>
      <c r="P51" s="220">
        <f>'1'!G52*1000</f>
        <v>87849905216.09726</v>
      </c>
      <c r="Q51" s="220">
        <f>'1'!J52*1000</f>
        <v>14418311641.567591</v>
      </c>
      <c r="R51" s="220">
        <f>'17'!Z51*1000</f>
        <v>1026200762.8136762</v>
      </c>
      <c r="S51" s="220">
        <f>'1'!M52*1000</f>
        <v>27869082635.623245</v>
      </c>
      <c r="T51" s="870"/>
    </row>
    <row r="52" spans="1:20" ht="18" customHeight="1">
      <c r="A52" s="102"/>
      <c r="B52" s="102" t="s">
        <v>678</v>
      </c>
      <c r="C52" s="102"/>
      <c r="D52" s="659"/>
      <c r="E52" s="802">
        <f>N52/M52*100</f>
        <v>97.359036483633105</v>
      </c>
      <c r="F52" s="697">
        <f>O52/M52*100</f>
        <v>19.140331158638112</v>
      </c>
      <c r="G52" s="697">
        <f>P52/M52*100</f>
        <v>19.798781896675791</v>
      </c>
      <c r="H52" s="697">
        <f>P52/S52*100</f>
        <v>344.9998220179134</v>
      </c>
      <c r="I52" s="697">
        <f>Q52/M52*100</f>
        <v>4.0865932242840008</v>
      </c>
      <c r="J52" s="697">
        <f>Q52/S52*100</f>
        <v>71.210135168684729</v>
      </c>
      <c r="K52" s="697">
        <f>R52/M52*100</f>
        <v>1.2978443383702016</v>
      </c>
      <c r="L52" s="697">
        <f>R52/S52*100</f>
        <v>22.615334018092003</v>
      </c>
      <c r="M52" s="220">
        <f>'1'!L53*1000</f>
        <v>463688518365.27649</v>
      </c>
      <c r="N52" s="220">
        <f>'9'!F52*1000</f>
        <v>451442673765.66736</v>
      </c>
      <c r="O52" s="220">
        <f>'21'!F52*1000</f>
        <v>88751517959.696426</v>
      </c>
      <c r="P52" s="220">
        <f>'1'!G53*1000</f>
        <v>91804678431.068558</v>
      </c>
      <c r="Q52" s="220">
        <f>'1'!J53*1000</f>
        <v>18949063573.298267</v>
      </c>
      <c r="R52" s="220">
        <f>'17'!Z52*1000</f>
        <v>6017955183.2764139</v>
      </c>
      <c r="S52" s="220">
        <f>'1'!M53*1000</f>
        <v>26610065447.019794</v>
      </c>
      <c r="T52" s="870"/>
    </row>
    <row r="53" spans="1:20" ht="18" customHeight="1" thickBot="1">
      <c r="A53" s="1060" t="s">
        <v>679</v>
      </c>
      <c r="B53" s="1060"/>
      <c r="C53" s="104"/>
      <c r="D53" s="661"/>
      <c r="E53" s="804">
        <f>N53/M53*100</f>
        <v>94.063711923924217</v>
      </c>
      <c r="F53" s="700">
        <f>O53/M53*100</f>
        <v>25.469081940841843</v>
      </c>
      <c r="G53" s="700">
        <f>P53/M53*100</f>
        <v>26.961511240110251</v>
      </c>
      <c r="H53" s="700">
        <f>P53/S53*100</f>
        <v>243.61204245812939</v>
      </c>
      <c r="I53" s="700">
        <f>Q53/M53*100</f>
        <v>6.1433922721646734</v>
      </c>
      <c r="J53" s="700">
        <f>Q53/S53*100</f>
        <v>55.508918833045506</v>
      </c>
      <c r="K53" s="700">
        <f>R53/M53*100</f>
        <v>1.7137744128909356</v>
      </c>
      <c r="L53" s="700">
        <f>R53/S53*100</f>
        <v>15.484891826676964</v>
      </c>
      <c r="M53" s="220">
        <f>'1'!L54*1000</f>
        <v>1087404364793.2522</v>
      </c>
      <c r="N53" s="220">
        <f>'9'!F53*1000</f>
        <v>1022852909147.3027</v>
      </c>
      <c r="O53" s="220">
        <f>'21'!F53*1000</f>
        <v>276951908697.48413</v>
      </c>
      <c r="P53" s="220">
        <f>'1'!G54*1000</f>
        <v>293180650039.18219</v>
      </c>
      <c r="Q53" s="220">
        <f>'1'!J54*1000</f>
        <v>66803515713.890007</v>
      </c>
      <c r="R53" s="220">
        <f>'17'!Z53*1000</f>
        <v>18635657768.485966</v>
      </c>
      <c r="S53" s="220">
        <f>'1'!M54*1000</f>
        <v>120347355196.76634</v>
      </c>
      <c r="T53" s="870"/>
    </row>
    <row r="54" spans="1:20" s="43" customFormat="1">
      <c r="B54" s="14"/>
      <c r="C54" s="14"/>
      <c r="D54" s="15"/>
      <c r="H54" s="44"/>
    </row>
    <row r="55" spans="1:20" ht="26.1" customHeight="1"/>
    <row r="56" spans="1:20" ht="26.1" customHeight="1"/>
    <row r="57" spans="1:20" ht="26.1" customHeight="1"/>
    <row r="58" spans="1:20" ht="26.1" customHeight="1"/>
    <row r="59" spans="1:20" ht="26.1" customHeight="1"/>
    <row r="60" spans="1:20" ht="26.1" customHeight="1"/>
    <row r="61" spans="1:20" ht="26.1" customHeight="1"/>
    <row r="62" spans="1:20" ht="26.1" customHeight="1"/>
    <row r="63" spans="1:20" ht="26.1" customHeight="1"/>
    <row r="64" spans="1:20" ht="26.1" customHeight="1"/>
    <row r="65" ht="26.1" customHeight="1"/>
    <row r="66" ht="26.1" customHeight="1"/>
    <row r="67" ht="26.1" customHeight="1"/>
    <row r="68" ht="26.1" customHeight="1"/>
    <row r="69" ht="26.1" customHeight="1"/>
    <row r="70" ht="26.1" customHeight="1"/>
    <row r="71" ht="26.1" customHeight="1"/>
    <row r="72" ht="26.1" customHeight="1"/>
    <row r="73" ht="26.1" customHeight="1"/>
    <row r="74" ht="26.1" customHeight="1"/>
    <row r="75" ht="26.1" customHeight="1"/>
  </sheetData>
  <mergeCells count="35">
    <mergeCell ref="A6:C6"/>
    <mergeCell ref="A7:C7"/>
    <mergeCell ref="A12:C12"/>
    <mergeCell ref="A3:C5"/>
    <mergeCell ref="A8:C8"/>
    <mergeCell ref="A9:C9"/>
    <mergeCell ref="A11:C11"/>
    <mergeCell ref="A10:C10"/>
    <mergeCell ref="H1:J1"/>
    <mergeCell ref="L3:L4"/>
    <mergeCell ref="E3:E4"/>
    <mergeCell ref="F3:F4"/>
    <mergeCell ref="G3:G4"/>
    <mergeCell ref="H3:H4"/>
    <mergeCell ref="J3:J4"/>
    <mergeCell ref="I3:I4"/>
    <mergeCell ref="K3:K4"/>
    <mergeCell ref="A16:C16"/>
    <mergeCell ref="A13:C13"/>
    <mergeCell ref="A14:C14"/>
    <mergeCell ref="A15:C15"/>
    <mergeCell ref="A49:B49"/>
    <mergeCell ref="A17:C17"/>
    <mergeCell ref="A33:B33"/>
    <mergeCell ref="A19:C19"/>
    <mergeCell ref="A47:B47"/>
    <mergeCell ref="A18:C18"/>
    <mergeCell ref="A20:C20"/>
    <mergeCell ref="A21:C21"/>
    <mergeCell ref="A22:C22"/>
    <mergeCell ref="A53:B53"/>
    <mergeCell ref="A48:C48"/>
    <mergeCell ref="A23:C23"/>
    <mergeCell ref="A26:C26"/>
    <mergeCell ref="A32:C32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7" max="31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T63"/>
  <sheetViews>
    <sheetView view="pageBreakPreview" zoomScaleNormal="75" workbookViewId="0">
      <selection activeCell="A33" sqref="A33:C33"/>
    </sheetView>
  </sheetViews>
  <sheetFormatPr defaultRowHeight="15.75"/>
  <cols>
    <col min="1" max="1" width="2.28515625" style="37" customWidth="1"/>
    <col min="2" max="2" width="15.7109375" style="37" customWidth="1"/>
    <col min="3" max="3" width="2.28515625" style="37" customWidth="1"/>
    <col min="4" max="4" width="1.7109375" style="38" customWidth="1"/>
    <col min="5" max="7" width="20.28515625" style="48" customWidth="1"/>
    <col min="8" max="12" width="18.28515625" style="48" customWidth="1"/>
    <col min="13" max="13" width="21.7109375" style="49" customWidth="1"/>
    <col min="14" max="14" width="19" style="48" customWidth="1"/>
    <col min="15" max="15" width="20.140625" style="48" customWidth="1"/>
    <col min="16" max="17" width="16.5703125" style="48" customWidth="1"/>
    <col min="18" max="19" width="16.85546875" style="48" customWidth="1"/>
    <col min="20" max="16384" width="9.140625" style="48"/>
  </cols>
  <sheetData>
    <row r="1" spans="1:20" s="863" customFormat="1" ht="35.25" customHeight="1">
      <c r="A1" s="861"/>
      <c r="B1" s="861"/>
      <c r="C1" s="861"/>
      <c r="D1" s="861"/>
      <c r="E1" s="861"/>
      <c r="F1" s="861"/>
      <c r="G1" s="108" t="s">
        <v>627</v>
      </c>
      <c r="H1" s="107" t="s">
        <v>411</v>
      </c>
      <c r="I1" s="861"/>
      <c r="J1" s="861"/>
      <c r="K1" s="861"/>
      <c r="L1" s="861"/>
      <c r="M1" s="862"/>
    </row>
    <row r="2" spans="1:20" ht="12.95" customHeight="1" thickBot="1">
      <c r="A2" s="48"/>
      <c r="B2" s="26"/>
      <c r="C2" s="26"/>
      <c r="D2" s="27"/>
      <c r="L2" s="28" t="s">
        <v>247</v>
      </c>
    </row>
    <row r="3" spans="1:20" ht="12" customHeight="1">
      <c r="A3" s="1242" t="s">
        <v>2</v>
      </c>
      <c r="B3" s="1242"/>
      <c r="C3" s="1242"/>
      <c r="D3" s="29"/>
      <c r="E3" s="1347" t="s">
        <v>149</v>
      </c>
      <c r="F3" s="1347" t="s">
        <v>150</v>
      </c>
      <c r="G3" s="1347" t="s">
        <v>21</v>
      </c>
      <c r="H3" s="1370" t="s">
        <v>21</v>
      </c>
      <c r="I3" s="1347" t="s">
        <v>60</v>
      </c>
      <c r="J3" s="1347" t="s">
        <v>60</v>
      </c>
      <c r="K3" s="1347" t="s">
        <v>61</v>
      </c>
      <c r="L3" s="1356" t="s">
        <v>61</v>
      </c>
      <c r="T3" s="675"/>
    </row>
    <row r="4" spans="1:20" ht="27.75" customHeight="1">
      <c r="A4" s="1243"/>
      <c r="B4" s="1243"/>
      <c r="C4" s="1243"/>
      <c r="D4" s="30"/>
      <c r="E4" s="1348"/>
      <c r="F4" s="1348"/>
      <c r="G4" s="1348"/>
      <c r="H4" s="1371"/>
      <c r="I4" s="1348"/>
      <c r="J4" s="1348"/>
      <c r="K4" s="1348"/>
      <c r="L4" s="1357"/>
      <c r="M4" s="478" t="s">
        <v>139</v>
      </c>
      <c r="N4" s="478" t="s">
        <v>1104</v>
      </c>
      <c r="O4" s="864" t="s">
        <v>265</v>
      </c>
      <c r="P4" s="478" t="s">
        <v>132</v>
      </c>
      <c r="Q4" s="478" t="s">
        <v>134</v>
      </c>
      <c r="R4" s="865" t="s">
        <v>135</v>
      </c>
      <c r="S4" s="478" t="s">
        <v>140</v>
      </c>
    </row>
    <row r="5" spans="1:20" ht="48.75" customHeight="1">
      <c r="A5" s="1244"/>
      <c r="B5" s="1244"/>
      <c r="C5" s="1244"/>
      <c r="D5" s="31"/>
      <c r="E5" s="866" t="s">
        <v>151</v>
      </c>
      <c r="F5" s="866" t="s">
        <v>151</v>
      </c>
      <c r="G5" s="867" t="s">
        <v>151</v>
      </c>
      <c r="H5" s="31" t="s">
        <v>152</v>
      </c>
      <c r="I5" s="866" t="s">
        <v>151</v>
      </c>
      <c r="J5" s="793" t="s">
        <v>152</v>
      </c>
      <c r="K5" s="866" t="s">
        <v>151</v>
      </c>
      <c r="L5" s="793" t="s">
        <v>152</v>
      </c>
      <c r="M5" s="868" t="s">
        <v>98</v>
      </c>
      <c r="N5" s="730" t="s">
        <v>650</v>
      </c>
      <c r="O5" s="730">
        <v>604</v>
      </c>
      <c r="P5" s="730" t="s">
        <v>91</v>
      </c>
      <c r="Q5" s="730" t="s">
        <v>93</v>
      </c>
      <c r="R5" s="730" t="s">
        <v>94</v>
      </c>
      <c r="S5" s="730" t="s">
        <v>99</v>
      </c>
      <c r="T5" s="869"/>
    </row>
    <row r="6" spans="1:20" s="33" customFormat="1" ht="12.75" hidden="1" customHeight="1">
      <c r="A6" s="1239" t="s">
        <v>214</v>
      </c>
      <c r="B6" s="1239"/>
      <c r="C6" s="1239"/>
      <c r="D6" s="32"/>
      <c r="E6" s="806">
        <v>92.38</v>
      </c>
      <c r="F6" s="686">
        <v>83.89</v>
      </c>
      <c r="G6" s="686">
        <v>68.209999999999994</v>
      </c>
      <c r="H6" s="686">
        <v>330.32</v>
      </c>
      <c r="I6" s="686">
        <v>25.62</v>
      </c>
      <c r="J6" s="686">
        <v>124.04</v>
      </c>
      <c r="K6" s="686">
        <v>8.2799999999999994</v>
      </c>
      <c r="L6" s="686">
        <v>40.07</v>
      </c>
      <c r="M6" s="33" t="s">
        <v>124</v>
      </c>
      <c r="N6" s="33" t="s">
        <v>130</v>
      </c>
      <c r="O6" s="33" t="s">
        <v>125</v>
      </c>
      <c r="P6" s="33" t="s">
        <v>126</v>
      </c>
      <c r="Q6" s="33" t="s">
        <v>127</v>
      </c>
      <c r="R6" s="33" t="s">
        <v>128</v>
      </c>
      <c r="S6" s="33" t="s">
        <v>129</v>
      </c>
    </row>
    <row r="7" spans="1:20" s="33" customFormat="1" ht="12.75" hidden="1" customHeight="1">
      <c r="A7" s="1238" t="s">
        <v>215</v>
      </c>
      <c r="B7" s="1238"/>
      <c r="C7" s="1238"/>
      <c r="D7" s="32"/>
      <c r="E7" s="688">
        <v>95.03</v>
      </c>
      <c r="F7" s="688">
        <v>39.979999999999997</v>
      </c>
      <c r="G7" s="688">
        <v>40.840000000000003</v>
      </c>
      <c r="H7" s="688">
        <v>261.52999999999997</v>
      </c>
      <c r="I7" s="688">
        <v>12.02</v>
      </c>
      <c r="J7" s="688">
        <v>76.97</v>
      </c>
      <c r="K7" s="688">
        <v>-0.4</v>
      </c>
      <c r="L7" s="688">
        <v>-2.5499999999999998</v>
      </c>
      <c r="M7" s="33" t="s">
        <v>103</v>
      </c>
      <c r="N7" s="33" t="s">
        <v>103</v>
      </c>
      <c r="O7" s="33" t="s">
        <v>103</v>
      </c>
      <c r="P7" s="33" t="s">
        <v>103</v>
      </c>
      <c r="Q7" s="33" t="s">
        <v>103</v>
      </c>
      <c r="R7" s="33" t="s">
        <v>103</v>
      </c>
      <c r="S7" s="33" t="s">
        <v>103</v>
      </c>
    </row>
    <row r="8" spans="1:20" s="33" customFormat="1" ht="12.75" hidden="1" customHeight="1">
      <c r="A8" s="1238" t="s">
        <v>216</v>
      </c>
      <c r="B8" s="1238"/>
      <c r="C8" s="1238"/>
      <c r="D8" s="32"/>
      <c r="E8" s="795">
        <f t="shared" ref="E8:E17" si="0">N8/M8*100</f>
        <v>98.879656098118573</v>
      </c>
      <c r="F8" s="688">
        <f t="shared" ref="F8:F17" si="1">O8/M8*100</f>
        <v>52.009150298776284</v>
      </c>
      <c r="G8" s="688">
        <f t="shared" ref="G8:G17" si="2">P8/M8*100</f>
        <v>51.339895764868857</v>
      </c>
      <c r="H8" s="688">
        <f t="shared" ref="H8:H17" si="3">P8/S8*100</f>
        <v>166.44300454946168</v>
      </c>
      <c r="I8" s="688">
        <f t="shared" ref="I8:I17" si="4">Q8/M8*100</f>
        <v>12.341890945096155</v>
      </c>
      <c r="J8" s="688">
        <f t="shared" ref="J8:J17" si="5">Q8/S8*100</f>
        <v>40.012185068152654</v>
      </c>
      <c r="K8" s="688">
        <f t="shared" ref="K8:K17" si="6">R8/M8*100</f>
        <v>1.0554486092422661</v>
      </c>
      <c r="L8" s="688">
        <f t="shared" ref="L8:L17" si="7">R8/S8*100</f>
        <v>3.421745117566898</v>
      </c>
      <c r="M8" s="797">
        <v>948584982</v>
      </c>
      <c r="N8" s="798">
        <v>937957568</v>
      </c>
      <c r="O8" s="797">
        <v>493350989</v>
      </c>
      <c r="P8" s="797">
        <v>487002541</v>
      </c>
      <c r="Q8" s="797">
        <v>117073324</v>
      </c>
      <c r="R8" s="797">
        <v>10011827</v>
      </c>
      <c r="S8" s="797">
        <v>292594178</v>
      </c>
    </row>
    <row r="9" spans="1:20" s="33" customFormat="1" ht="12.75" hidden="1" customHeight="1">
      <c r="A9" s="1238" t="s">
        <v>217</v>
      </c>
      <c r="B9" s="1238"/>
      <c r="C9" s="1238"/>
      <c r="D9" s="32"/>
      <c r="E9" s="795">
        <f t="shared" si="0"/>
        <v>97.80126976393565</v>
      </c>
      <c r="F9" s="688">
        <f t="shared" si="1"/>
        <v>43.806786794920129</v>
      </c>
      <c r="G9" s="688">
        <f t="shared" si="2"/>
        <v>46.707933951185183</v>
      </c>
      <c r="H9" s="688">
        <f t="shared" si="3"/>
        <v>293.87310207822026</v>
      </c>
      <c r="I9" s="688">
        <f t="shared" si="4"/>
        <v>12.077264449301394</v>
      </c>
      <c r="J9" s="688">
        <f t="shared" si="5"/>
        <v>75.986730049855922</v>
      </c>
      <c r="K9" s="688">
        <f t="shared" si="6"/>
        <v>-0.72857548259002891</v>
      </c>
      <c r="L9" s="688">
        <f t="shared" si="7"/>
        <v>-4.5839907496365564</v>
      </c>
      <c r="M9" s="50">
        <v>887937777.4215498</v>
      </c>
      <c r="N9" s="50">
        <v>868414421.03194439</v>
      </c>
      <c r="O9" s="50">
        <v>388977009.02661073</v>
      </c>
      <c r="P9" s="50">
        <v>414737390.60567915</v>
      </c>
      <c r="Q9" s="50">
        <v>107238593.52444977</v>
      </c>
      <c r="R9" s="50">
        <v>-6469296.9469482331</v>
      </c>
      <c r="S9" s="50">
        <v>141128054.14062306</v>
      </c>
    </row>
    <row r="10" spans="1:20" s="33" customFormat="1" ht="12.75" hidden="1" customHeight="1">
      <c r="A10" s="1238" t="s">
        <v>218</v>
      </c>
      <c r="B10" s="1238"/>
      <c r="C10" s="1238"/>
      <c r="D10" s="32"/>
      <c r="E10" s="795">
        <f t="shared" si="0"/>
        <v>96.066795728157672</v>
      </c>
      <c r="F10" s="688">
        <f t="shared" si="1"/>
        <v>38.888402322131022</v>
      </c>
      <c r="G10" s="688">
        <f t="shared" si="2"/>
        <v>43.982952338522161</v>
      </c>
      <c r="H10" s="688">
        <f t="shared" si="3"/>
        <v>298.15338852259981</v>
      </c>
      <c r="I10" s="688">
        <f t="shared" si="4"/>
        <v>11.656114296511582</v>
      </c>
      <c r="J10" s="688">
        <f t="shared" si="5"/>
        <v>79.014931689063118</v>
      </c>
      <c r="K10" s="688">
        <f t="shared" si="6"/>
        <v>0.7225488353805144</v>
      </c>
      <c r="L10" s="688">
        <f t="shared" si="7"/>
        <v>4.8980428140353665</v>
      </c>
      <c r="M10" s="50">
        <v>1094008385.2415516</v>
      </c>
      <c r="N10" s="50">
        <v>1050978800.6989176</v>
      </c>
      <c r="O10" s="50">
        <v>425442382.29058367</v>
      </c>
      <c r="P10" s="50">
        <v>481177186.6602276</v>
      </c>
      <c r="Q10" s="50">
        <v>127518867.797176</v>
      </c>
      <c r="R10" s="50">
        <v>7904744.846528003</v>
      </c>
      <c r="S10" s="50">
        <v>161385785.02982694</v>
      </c>
    </row>
    <row r="11" spans="1:20" s="658" customFormat="1" ht="13.7" hidden="1" customHeight="1">
      <c r="A11" s="1196" t="s">
        <v>219</v>
      </c>
      <c r="B11" s="1196"/>
      <c r="C11" s="1196"/>
      <c r="D11" s="22"/>
      <c r="E11" s="800">
        <f t="shared" si="0"/>
        <v>96.694235995395132</v>
      </c>
      <c r="F11" s="690">
        <f t="shared" si="1"/>
        <v>41.353074377945966</v>
      </c>
      <c r="G11" s="690">
        <f t="shared" si="2"/>
        <v>47.91521214392337</v>
      </c>
      <c r="H11" s="690">
        <f t="shared" si="3"/>
        <v>369.22649092196866</v>
      </c>
      <c r="I11" s="690">
        <f t="shared" si="4"/>
        <v>11.966287930980428</v>
      </c>
      <c r="J11" s="690">
        <f t="shared" si="5"/>
        <v>92.210183455863827</v>
      </c>
      <c r="K11" s="690">
        <f t="shared" si="6"/>
        <v>1.1999116846393896</v>
      </c>
      <c r="L11" s="690">
        <f t="shared" si="7"/>
        <v>9.2463157505159064</v>
      </c>
      <c r="M11" s="50">
        <v>1104507474.4175601</v>
      </c>
      <c r="N11" s="50">
        <v>1067995063.900094</v>
      </c>
      <c r="O11" s="50">
        <v>456747797.40586615</v>
      </c>
      <c r="P11" s="50">
        <v>529227099.51266408</v>
      </c>
      <c r="Q11" s="50">
        <v>132168544.60800523</v>
      </c>
      <c r="R11" s="50">
        <v>13253114.24325172</v>
      </c>
      <c r="S11" s="50">
        <v>143334000.27478242</v>
      </c>
    </row>
    <row r="12" spans="1:20" s="33" customFormat="1" ht="13.7" hidden="1" customHeight="1">
      <c r="A12" s="1238" t="s">
        <v>220</v>
      </c>
      <c r="B12" s="1238"/>
      <c r="C12" s="1238"/>
      <c r="D12" s="32"/>
      <c r="E12" s="795">
        <f t="shared" si="0"/>
        <v>96.143583588435959</v>
      </c>
      <c r="F12" s="688">
        <f t="shared" si="1"/>
        <v>43.80616542024616</v>
      </c>
      <c r="G12" s="688">
        <f t="shared" si="2"/>
        <v>49.754979514854305</v>
      </c>
      <c r="H12" s="688">
        <f t="shared" si="3"/>
        <v>369.94972248253907</v>
      </c>
      <c r="I12" s="688">
        <f t="shared" si="4"/>
        <v>11.891954414428728</v>
      </c>
      <c r="J12" s="688">
        <f t="shared" si="5"/>
        <v>88.421807792714873</v>
      </c>
      <c r="K12" s="688">
        <f t="shared" si="6"/>
        <v>1.3015294865590137</v>
      </c>
      <c r="L12" s="688">
        <f t="shared" si="7"/>
        <v>9.6774328328604184</v>
      </c>
      <c r="M12" s="50">
        <v>87573289.677770346</v>
      </c>
      <c r="N12" s="50">
        <v>84196098.96249029</v>
      </c>
      <c r="O12" s="50">
        <v>38362500.140195437</v>
      </c>
      <c r="P12" s="50">
        <v>43572072.339658655</v>
      </c>
      <c r="Q12" s="50">
        <v>10414175.687696068</v>
      </c>
      <c r="R12" s="50">
        <v>1139792.187505922</v>
      </c>
      <c r="S12" s="50">
        <v>11777836.200894887</v>
      </c>
      <c r="T12" s="870"/>
    </row>
    <row r="13" spans="1:20" s="33" customFormat="1" ht="13.7" hidden="1" customHeight="1">
      <c r="A13" s="1196" t="s">
        <v>221</v>
      </c>
      <c r="B13" s="1196"/>
      <c r="C13" s="1196"/>
      <c r="D13" s="32"/>
      <c r="E13" s="795">
        <f t="shared" si="0"/>
        <v>97.346631331208641</v>
      </c>
      <c r="F13" s="688">
        <f t="shared" si="1"/>
        <v>29.984456145394923</v>
      </c>
      <c r="G13" s="688">
        <f t="shared" si="2"/>
        <v>33.18043711200859</v>
      </c>
      <c r="H13" s="688">
        <f t="shared" si="3"/>
        <v>364.62575496612726</v>
      </c>
      <c r="I13" s="688">
        <f t="shared" si="4"/>
        <v>9.0370982789521364</v>
      </c>
      <c r="J13" s="688">
        <f t="shared" si="5"/>
        <v>99.310288515561354</v>
      </c>
      <c r="K13" s="688">
        <f t="shared" si="6"/>
        <v>2.646541493160405</v>
      </c>
      <c r="L13" s="688">
        <f t="shared" si="7"/>
        <v>29.083317580633828</v>
      </c>
      <c r="M13" s="50">
        <f>'2'!L14*1000</f>
        <v>1814153456077.3289</v>
      </c>
      <c r="N13" s="50">
        <f>'10'!F13*1000</f>
        <v>1766017276669.9775</v>
      </c>
      <c r="O13" s="50">
        <f>'22'!F13*1000</f>
        <v>543964047447.67297</v>
      </c>
      <c r="P13" s="50">
        <f>'2'!G14*1000</f>
        <v>601944046609.06848</v>
      </c>
      <c r="Q13" s="50">
        <f>'2'!J14*1000</f>
        <v>163946830756.715</v>
      </c>
      <c r="R13" s="50">
        <f>'18'!Z13*1000</f>
        <v>48012323964.690033</v>
      </c>
      <c r="S13" s="50">
        <f>'2'!M14*1000</f>
        <v>165085444023.28009</v>
      </c>
      <c r="T13" s="870"/>
    </row>
    <row r="14" spans="1:20" s="33" customFormat="1" ht="13.7" hidden="1" customHeight="1">
      <c r="A14" s="1238" t="s">
        <v>222</v>
      </c>
      <c r="B14" s="1238"/>
      <c r="C14" s="1238"/>
      <c r="D14" s="32"/>
      <c r="E14" s="795">
        <f t="shared" si="0"/>
        <v>97.362958840211817</v>
      </c>
      <c r="F14" s="688">
        <f t="shared" si="1"/>
        <v>29.775913443042274</v>
      </c>
      <c r="G14" s="688">
        <f t="shared" si="2"/>
        <v>31.060894960473345</v>
      </c>
      <c r="H14" s="688">
        <f t="shared" si="3"/>
        <v>360.18391381837631</v>
      </c>
      <c r="I14" s="688">
        <f t="shared" si="4"/>
        <v>6.6219643922703204</v>
      </c>
      <c r="J14" s="688">
        <f t="shared" si="5"/>
        <v>76.788677692933476</v>
      </c>
      <c r="K14" s="688">
        <f t="shared" si="6"/>
        <v>1.0746011818883412</v>
      </c>
      <c r="L14" s="688">
        <f t="shared" si="7"/>
        <v>12.461136743771958</v>
      </c>
      <c r="M14" s="50">
        <f>'2'!L15*1000</f>
        <v>1858282579764.1816</v>
      </c>
      <c r="N14" s="50">
        <f>'10'!F14*1000</f>
        <v>1809278903270.6265</v>
      </c>
      <c r="O14" s="50">
        <f>'22'!F14*1000</f>
        <v>553320612477.7157</v>
      </c>
      <c r="P14" s="50">
        <f>'2'!G15*1000</f>
        <v>577199200169.32678</v>
      </c>
      <c r="Q14" s="50">
        <f>'2'!J15*1000</f>
        <v>123054810739.74641</v>
      </c>
      <c r="R14" s="50">
        <f>'18'!Z14*1000</f>
        <v>19969126564.971054</v>
      </c>
      <c r="S14" s="50">
        <f>'2'!M15*1000</f>
        <v>160251243330.20074</v>
      </c>
      <c r="T14" s="870"/>
    </row>
    <row r="15" spans="1:20" s="33" customFormat="1" ht="0.75" customHeight="1">
      <c r="A15" s="1238" t="s">
        <v>223</v>
      </c>
      <c r="B15" s="1238"/>
      <c r="C15" s="1238"/>
      <c r="D15" s="32"/>
      <c r="E15" s="795">
        <f t="shared" si="0"/>
        <v>95.943975478492831</v>
      </c>
      <c r="F15" s="688">
        <f t="shared" si="1"/>
        <v>33.541969878352447</v>
      </c>
      <c r="G15" s="688">
        <f t="shared" si="2"/>
        <v>36.56124742313078</v>
      </c>
      <c r="H15" s="688">
        <f t="shared" si="3"/>
        <v>361.13273953770857</v>
      </c>
      <c r="I15" s="688">
        <f t="shared" si="4"/>
        <v>6.9783047564829008</v>
      </c>
      <c r="J15" s="688">
        <f t="shared" si="5"/>
        <v>68.928017823684357</v>
      </c>
      <c r="K15" s="688">
        <f t="shared" si="6"/>
        <v>0.81774071897321621</v>
      </c>
      <c r="L15" s="688">
        <f t="shared" si="7"/>
        <v>8.0772119905159698</v>
      </c>
      <c r="M15" s="50">
        <f>'2'!L16*1000</f>
        <v>1616947529869.2383</v>
      </c>
      <c r="N15" s="50">
        <f>'10'!F15*1000</f>
        <v>1551363741557.8374</v>
      </c>
      <c r="O15" s="50">
        <f>'22'!F15*1000</f>
        <v>542356053417.50385</v>
      </c>
      <c r="P15" s="50">
        <f>'2'!G16*1000</f>
        <v>591176187097.69373</v>
      </c>
      <c r="Q15" s="50">
        <f>'2'!J16*1000</f>
        <v>112835526386.69783</v>
      </c>
      <c r="R15" s="50">
        <f>'18'!Z15*1000</f>
        <v>13222438356.172369</v>
      </c>
      <c r="S15" s="50">
        <f>'2'!M16*1000</f>
        <v>163700524038.46497</v>
      </c>
      <c r="T15" s="870"/>
    </row>
    <row r="16" spans="1:20" s="33" customFormat="1" ht="17.25" hidden="1" customHeight="1">
      <c r="A16" s="1238" t="s">
        <v>224</v>
      </c>
      <c r="B16" s="1238"/>
      <c r="C16" s="1238"/>
      <c r="D16" s="32"/>
      <c r="E16" s="795">
        <f t="shared" si="0"/>
        <v>95.298057323274847</v>
      </c>
      <c r="F16" s="688">
        <f t="shared" si="1"/>
        <v>30.436173352685795</v>
      </c>
      <c r="G16" s="688">
        <f t="shared" si="2"/>
        <v>31.104626331474162</v>
      </c>
      <c r="H16" s="688">
        <f t="shared" si="3"/>
        <v>318.25095015699156</v>
      </c>
      <c r="I16" s="688">
        <f t="shared" si="4"/>
        <v>6.3675851906410283</v>
      </c>
      <c r="J16" s="688">
        <f t="shared" si="5"/>
        <v>65.150759746518162</v>
      </c>
      <c r="K16" s="688">
        <f t="shared" si="6"/>
        <v>1.3284410257579715</v>
      </c>
      <c r="L16" s="688">
        <f t="shared" si="7"/>
        <v>13.59211373155776</v>
      </c>
      <c r="M16" s="50">
        <f>'2'!L17*1000</f>
        <v>1677734614158.7781</v>
      </c>
      <c r="N16" s="50">
        <f>'10'!F16*1000</f>
        <v>1598848494333.4563</v>
      </c>
      <c r="O16" s="50">
        <f>'22'!F16*1000</f>
        <v>510638215563.37988</v>
      </c>
      <c r="P16" s="50">
        <f>'2'!G17*1000</f>
        <v>521853082567.8877</v>
      </c>
      <c r="Q16" s="50">
        <f>'2'!J17*1000</f>
        <v>106831180829.43275</v>
      </c>
      <c r="R16" s="50">
        <f>'18'!Z16*1000</f>
        <v>22287714917.827419</v>
      </c>
      <c r="S16" s="50">
        <f>'2'!M17*1000</f>
        <v>163975341569.43137</v>
      </c>
      <c r="T16" s="870"/>
    </row>
    <row r="17" spans="1:20" s="33" customFormat="1" ht="15.75" hidden="1" customHeight="1">
      <c r="A17" s="1238" t="s">
        <v>367</v>
      </c>
      <c r="B17" s="1238"/>
      <c r="C17" s="1238"/>
      <c r="D17" s="32"/>
      <c r="E17" s="801">
        <f t="shared" si="0"/>
        <v>94.804288186332087</v>
      </c>
      <c r="F17" s="691">
        <f t="shared" si="1"/>
        <v>29.161014807454656</v>
      </c>
      <c r="G17" s="691">
        <f t="shared" si="2"/>
        <v>30.986663560319151</v>
      </c>
      <c r="H17" s="691">
        <f t="shared" si="3"/>
        <v>309.19840934118037</v>
      </c>
      <c r="I17" s="691">
        <f t="shared" si="4"/>
        <v>6.5546330433600168</v>
      </c>
      <c r="J17" s="691">
        <f t="shared" si="5"/>
        <v>65.404980012671729</v>
      </c>
      <c r="K17" s="691">
        <f t="shared" si="6"/>
        <v>1.8219534286994465</v>
      </c>
      <c r="L17" s="691">
        <f t="shared" si="7"/>
        <v>18.180243928197097</v>
      </c>
      <c r="M17" s="50">
        <f>'2'!L18*1000</f>
        <v>1905911401124.707</v>
      </c>
      <c r="N17" s="50">
        <f>'10'!F17*1000</f>
        <v>1806885737298.427</v>
      </c>
      <c r="O17" s="50">
        <f>'22'!F17*1000</f>
        <v>555783105898.94226</v>
      </c>
      <c r="P17" s="50">
        <f>'2'!G18*1000</f>
        <v>590578353624.27771</v>
      </c>
      <c r="Q17" s="50">
        <f>'2'!J18*1000</f>
        <v>124925498475.28592</v>
      </c>
      <c r="R17" s="50">
        <f>'18'!Z17*1000</f>
        <v>34724818120.765259</v>
      </c>
      <c r="S17" s="50">
        <f>'2'!M18*1000</f>
        <v>191003037461.4938</v>
      </c>
      <c r="T17" s="870"/>
    </row>
    <row r="18" spans="1:20" s="33" customFormat="1" ht="15.75" customHeight="1">
      <c r="A18" s="1238" t="s">
        <v>1023</v>
      </c>
      <c r="B18" s="1238"/>
      <c r="C18" s="1238"/>
      <c r="D18" s="32"/>
      <c r="E18" s="801">
        <f>N18/M18*100</f>
        <v>96.356360130126063</v>
      </c>
      <c r="F18" s="691">
        <f>O18/M18*100</f>
        <v>31.698522124221203</v>
      </c>
      <c r="G18" s="691">
        <f>P18/M18*100</f>
        <v>32.085281743425561</v>
      </c>
      <c r="H18" s="691">
        <f>P18/S18*100</f>
        <v>408.58755089352894</v>
      </c>
      <c r="I18" s="691">
        <f>Q18/M18*100</f>
        <v>8.5556173339123696</v>
      </c>
      <c r="J18" s="691">
        <f>Q18/S18*100</f>
        <v>108.9508504491088</v>
      </c>
      <c r="K18" s="691">
        <f>R18/M18*100</f>
        <v>3.7038632327535974</v>
      </c>
      <c r="L18" s="691">
        <f>R18/S18*100</f>
        <v>47.166561266848611</v>
      </c>
      <c r="M18" s="50">
        <f>'2'!L19*1000</f>
        <v>1892556986282.2148</v>
      </c>
      <c r="N18" s="50">
        <f>'9'!F18*1000</f>
        <v>1823599025369.9514</v>
      </c>
      <c r="O18" s="50">
        <f>'21'!F18*1000</f>
        <v>599912595010.16187</v>
      </c>
      <c r="P18" s="50">
        <f>'1'!G19*1000</f>
        <v>607232241203.53247</v>
      </c>
      <c r="Q18" s="50">
        <f>'1'!J19*1000</f>
        <v>161919933572.53073</v>
      </c>
      <c r="R18" s="50">
        <f>'17'!Z18*1000</f>
        <v>70097722373.816498</v>
      </c>
      <c r="S18" s="50">
        <f>'1'!M19*1000</f>
        <v>148617411341.97382</v>
      </c>
      <c r="T18" s="870"/>
    </row>
    <row r="19" spans="1:20" s="33" customFormat="1" ht="15.75" customHeight="1">
      <c r="A19" s="1238" t="s">
        <v>1066</v>
      </c>
      <c r="B19" s="1238"/>
      <c r="C19" s="1238"/>
      <c r="D19" s="32"/>
      <c r="E19" s="801">
        <f>N19/M19*100</f>
        <v>95.372536329394251</v>
      </c>
      <c r="F19" s="691">
        <f>O19/M19*100</f>
        <v>28.724143982605742</v>
      </c>
      <c r="G19" s="691">
        <f>P19/M19*100</f>
        <v>29.964902701311612</v>
      </c>
      <c r="H19" s="691">
        <f>P19/S19*100</f>
        <v>301.42040190983852</v>
      </c>
      <c r="I19" s="691">
        <f>Q19/M19*100</f>
        <v>6.3821086862213399</v>
      </c>
      <c r="J19" s="691">
        <f>Q19/S19*100</f>
        <v>64.198365147666706</v>
      </c>
      <c r="K19" s="691">
        <f>R19/M19*100</f>
        <v>1.7110994133738389</v>
      </c>
      <c r="L19" s="691">
        <f>R19/S19*100</f>
        <v>17.212145756917664</v>
      </c>
      <c r="M19" s="50">
        <f>'2'!L20*1000</f>
        <v>1918058080334.3196</v>
      </c>
      <c r="N19" s="50">
        <f>'10'!F19*1000</f>
        <v>1829300639485.731</v>
      </c>
      <c r="O19" s="50">
        <f>'22'!F19*1000</f>
        <v>550945764665.23364</v>
      </c>
      <c r="P19" s="50">
        <f>'2'!G20*1000</f>
        <v>574744237526.82422</v>
      </c>
      <c r="Q19" s="50">
        <f>'2'!J20*1000</f>
        <v>122412551351.78688</v>
      </c>
      <c r="R19" s="50">
        <f>'18'!Z19*1000</f>
        <v>32819880560.770058</v>
      </c>
      <c r="S19" s="50">
        <f>'2'!M20*1000</f>
        <v>190678611628.53299</v>
      </c>
      <c r="T19" s="870"/>
    </row>
    <row r="20" spans="1:20" s="33" customFormat="1" ht="15.75" customHeight="1">
      <c r="A20" s="1238" t="s">
        <v>1025</v>
      </c>
      <c r="B20" s="1238"/>
      <c r="C20" s="1238"/>
      <c r="D20" s="32"/>
      <c r="E20" s="801">
        <f>N20/M20*100</f>
        <v>95.532719277895367</v>
      </c>
      <c r="F20" s="691">
        <f>O20/M20*100</f>
        <v>26.603897123587544</v>
      </c>
      <c r="G20" s="691">
        <f>P20/M20*100</f>
        <v>28.346727808228561</v>
      </c>
      <c r="H20" s="691">
        <f>P20/S20*100</f>
        <v>298.19109011649061</v>
      </c>
      <c r="I20" s="691">
        <f>Q20/M20*100</f>
        <v>5.9039419575430427</v>
      </c>
      <c r="J20" s="691">
        <f>Q20/S20*100</f>
        <v>62.106035667129255</v>
      </c>
      <c r="K20" s="691">
        <f>R20/M20*100</f>
        <v>1.8104330390879257</v>
      </c>
      <c r="L20" s="691">
        <f>R20/S20*100</f>
        <v>19.044702625317804</v>
      </c>
      <c r="M20" s="50">
        <f>'2'!L21*1000</f>
        <v>2003052329113.0562</v>
      </c>
      <c r="N20" s="50">
        <f>'10'!F20*1000</f>
        <v>1913570358560.9207</v>
      </c>
      <c r="O20" s="50">
        <f>'22'!F20*1000</f>
        <v>532889980968.86169</v>
      </c>
      <c r="P20" s="50">
        <f>'2'!G21*1000</f>
        <v>567799791590.06055</v>
      </c>
      <c r="Q20" s="50">
        <f>'2'!J21*1000</f>
        <v>118259046890.04887</v>
      </c>
      <c r="R20" s="50">
        <f>'18'!Z20*1000</f>
        <v>36263921156.482986</v>
      </c>
      <c r="S20" s="50">
        <f>'2'!M21*1000</f>
        <v>190414740885.86792</v>
      </c>
      <c r="T20" s="870"/>
    </row>
    <row r="21" spans="1:20" s="33" customFormat="1" ht="15.75" customHeight="1">
      <c r="A21" s="1238" t="s">
        <v>1026</v>
      </c>
      <c r="B21" s="1238"/>
      <c r="C21" s="1238"/>
      <c r="D21" s="32"/>
      <c r="E21" s="801">
        <f>N21/M21*100</f>
        <v>95.546884632043856</v>
      </c>
      <c r="F21" s="691">
        <f>O21/M21*100</f>
        <v>25.432577559967086</v>
      </c>
      <c r="G21" s="691">
        <f>P21/M21*100</f>
        <v>26.987941449260646</v>
      </c>
      <c r="H21" s="691">
        <f>P21/S21*100</f>
        <v>294.4694044334646</v>
      </c>
      <c r="I21" s="691">
        <f>Q21/M21*100</f>
        <v>5.7809397527682158</v>
      </c>
      <c r="J21" s="691">
        <f>Q21/S21*100</f>
        <v>63.076685165627289</v>
      </c>
      <c r="K21" s="691">
        <f>R21/M21*100</f>
        <v>1.7729458871449504</v>
      </c>
      <c r="L21" s="691">
        <f>R21/S21*100</f>
        <v>19.34487372673016</v>
      </c>
      <c r="M21" s="50">
        <f>'2'!L22*1000</f>
        <v>2263187709159.2305</v>
      </c>
      <c r="N21" s="50">
        <f>'10'!F21*1000</f>
        <v>2162405349476.9663</v>
      </c>
      <c r="O21" s="50">
        <f>'22'!F21*1000</f>
        <v>575586969459.5636</v>
      </c>
      <c r="P21" s="50">
        <f>'2'!G22*1000</f>
        <v>610787773834.75635</v>
      </c>
      <c r="Q21" s="50">
        <f>'2'!J22*1000</f>
        <v>130833517958.55026</v>
      </c>
      <c r="R21" s="50">
        <f>'18'!Z21*1000</f>
        <v>40125093407.9086</v>
      </c>
      <c r="S21" s="50">
        <f>'2'!M22*1000</f>
        <v>207419774224.03622</v>
      </c>
      <c r="T21" s="870"/>
    </row>
    <row r="22" spans="1:20" s="33" customFormat="1" ht="15.75" customHeight="1">
      <c r="A22" s="1238" t="s">
        <v>1027</v>
      </c>
      <c r="B22" s="1238"/>
      <c r="C22" s="1238"/>
      <c r="D22" s="32"/>
      <c r="E22" s="801">
        <f>N22/M22*100</f>
        <v>94.993972445292201</v>
      </c>
      <c r="F22" s="691">
        <f>O22/M22*100</f>
        <v>24.265382957922942</v>
      </c>
      <c r="G22" s="691">
        <f>P22/M22*100</f>
        <v>25.756994192240068</v>
      </c>
      <c r="H22" s="691">
        <f>P22/S22*100</f>
        <v>271.21384727367672</v>
      </c>
      <c r="I22" s="691">
        <f>Q22/M22*100</f>
        <v>5.308331838946664</v>
      </c>
      <c r="J22" s="691">
        <f>Q22/S22*100</f>
        <v>55.895229462753818</v>
      </c>
      <c r="K22" s="691">
        <f>R22/M22*100</f>
        <v>1.2888364637620668</v>
      </c>
      <c r="L22" s="691">
        <f>R22/S22*100</f>
        <v>13.571082605159784</v>
      </c>
      <c r="M22" s="50">
        <f>'2'!L23*1000</f>
        <v>2296967937910.5015</v>
      </c>
      <c r="N22" s="50">
        <f>'10'!F22*1000</f>
        <v>2181981090015.8982</v>
      </c>
      <c r="O22" s="50">
        <f>'22'!F22*1000</f>
        <v>557368066554.68884</v>
      </c>
      <c r="P22" s="50">
        <f>'2'!G23*1000</f>
        <v>591629898365.22437</v>
      </c>
      <c r="Q22" s="50">
        <f>'2'!J23*1000</f>
        <v>121930680378.4998</v>
      </c>
      <c r="R22" s="50">
        <f>'18'!Z22*1000</f>
        <v>29604160344.714176</v>
      </c>
      <c r="S22" s="50">
        <f>'2'!M23*1000</f>
        <v>218141479246.8992</v>
      </c>
      <c r="T22" s="870"/>
    </row>
    <row r="23" spans="1:20" ht="13.7" customHeight="1">
      <c r="A23" s="1238" t="s">
        <v>651</v>
      </c>
      <c r="B23" s="1238"/>
      <c r="C23" s="1238"/>
      <c r="D23" s="32"/>
      <c r="E23" s="691"/>
      <c r="F23" s="691"/>
      <c r="G23" s="691"/>
      <c r="H23" s="691"/>
      <c r="I23" s="691"/>
      <c r="J23" s="691"/>
      <c r="K23" s="691"/>
      <c r="L23" s="691"/>
      <c r="M23" s="50"/>
      <c r="N23" s="50"/>
      <c r="O23" s="50"/>
      <c r="P23" s="50"/>
      <c r="Q23" s="50"/>
      <c r="R23" s="50"/>
      <c r="S23" s="50"/>
      <c r="T23" s="870"/>
    </row>
    <row r="24" spans="1:20" ht="13.7" customHeight="1">
      <c r="A24" s="34"/>
      <c r="B24" s="660" t="s">
        <v>303</v>
      </c>
      <c r="C24" s="34"/>
      <c r="D24" s="659"/>
      <c r="E24" s="802">
        <f t="shared" ref="E24:E29" si="8">N24/M24*100</f>
        <v>81.920490820033578</v>
      </c>
      <c r="F24" s="697">
        <f t="shared" ref="F24:F29" si="9">O24/M24*100</f>
        <v>48.150487092510708</v>
      </c>
      <c r="G24" s="697">
        <f t="shared" ref="G24:G29" si="10">P24/M24*100</f>
        <v>48.008497989140167</v>
      </c>
      <c r="H24" s="697">
        <f t="shared" ref="H24:H29" si="11">P24/S24*100</f>
        <v>192.99604892708965</v>
      </c>
      <c r="I24" s="697">
        <f t="shared" ref="I24:I29" si="12">Q24/M24*100</f>
        <v>8.3082362574072235</v>
      </c>
      <c r="J24" s="697">
        <f t="shared" ref="J24:J29" si="13">Q24/S24*100</f>
        <v>33.399436316360003</v>
      </c>
      <c r="K24" s="697">
        <f t="shared" ref="K24:K29" si="14">R24/M24*100</f>
        <v>1.4960918682076563</v>
      </c>
      <c r="L24" s="697">
        <f t="shared" ref="L24:L29" si="15">R24/S24*100</f>
        <v>6.0143481152303622</v>
      </c>
      <c r="M24" s="220">
        <f>'2'!L25*1000</f>
        <v>303512304264.86609</v>
      </c>
      <c r="N24" s="220">
        <f>'10'!F24*1000</f>
        <v>248638769352.97198</v>
      </c>
      <c r="O24" s="220">
        <f>'22'!F24*1000</f>
        <v>146142652889.23618</v>
      </c>
      <c r="P24" s="220">
        <f>'2'!G25*1000</f>
        <v>145711698489.79123</v>
      </c>
      <c r="Q24" s="220">
        <f>'2'!J25*1000</f>
        <v>25216519308.625732</v>
      </c>
      <c r="R24" s="220">
        <f>'18'!Z24*1000</f>
        <v>4540822903.1163416</v>
      </c>
      <c r="S24" s="220">
        <f>'2'!M25*1000</f>
        <v>75499834996.538422</v>
      </c>
      <c r="T24" s="870"/>
    </row>
    <row r="25" spans="1:20" ht="13.7" customHeight="1">
      <c r="A25" s="34"/>
      <c r="B25" s="660" t="s">
        <v>894</v>
      </c>
      <c r="C25" s="34"/>
      <c r="D25" s="659"/>
      <c r="E25" s="802">
        <f t="shared" si="8"/>
        <v>92.836699571664965</v>
      </c>
      <c r="F25" s="697">
        <f t="shared" si="9"/>
        <v>32.853013636967873</v>
      </c>
      <c r="G25" s="697">
        <f t="shared" si="10"/>
        <v>35.609729269012085</v>
      </c>
      <c r="H25" s="697">
        <f t="shared" si="11"/>
        <v>263.08151289454736</v>
      </c>
      <c r="I25" s="697">
        <f t="shared" si="12"/>
        <v>7.8084394306827249</v>
      </c>
      <c r="J25" s="697">
        <f t="shared" si="13"/>
        <v>57.688056071717511</v>
      </c>
      <c r="K25" s="697">
        <f t="shared" si="14"/>
        <v>1.3677904159640166</v>
      </c>
      <c r="L25" s="697">
        <f t="shared" si="15"/>
        <v>10.105113948945748</v>
      </c>
      <c r="M25" s="220">
        <f>'2'!L26*1000</f>
        <v>250736749132.29144</v>
      </c>
      <c r="N25" s="220">
        <f>'10'!F25*1000</f>
        <v>232775722507.70465</v>
      </c>
      <c r="O25" s="220">
        <f>'22'!F25*1000</f>
        <v>82374578385.321625</v>
      </c>
      <c r="P25" s="220">
        <f>'2'!G26*1000</f>
        <v>89286677543.931</v>
      </c>
      <c r="Q25" s="220">
        <f>'2'!J26*1000</f>
        <v>19578627186.45787</v>
      </c>
      <c r="R25" s="220">
        <f>'18'!Z25*1000</f>
        <v>3429553223.931222</v>
      </c>
      <c r="S25" s="220">
        <f>'2'!M26*1000</f>
        <v>33938788233.941906</v>
      </c>
      <c r="T25" s="870"/>
    </row>
    <row r="26" spans="1:20" ht="13.7" customHeight="1">
      <c r="A26" s="34"/>
      <c r="B26" s="660" t="s">
        <v>895</v>
      </c>
      <c r="C26" s="34"/>
      <c r="D26" s="659"/>
      <c r="E26" s="802">
        <f t="shared" si="8"/>
        <v>95.538020923772535</v>
      </c>
      <c r="F26" s="697">
        <f t="shared" si="9"/>
        <v>26.480569325495772</v>
      </c>
      <c r="G26" s="697">
        <f t="shared" si="10"/>
        <v>28.914177690115789</v>
      </c>
      <c r="H26" s="697">
        <f t="shared" si="11"/>
        <v>301.61034386514245</v>
      </c>
      <c r="I26" s="697">
        <f t="shared" si="12"/>
        <v>6.347971746220157</v>
      </c>
      <c r="J26" s="697">
        <f t="shared" si="13"/>
        <v>66.217132707120868</v>
      </c>
      <c r="K26" s="697">
        <f t="shared" si="14"/>
        <v>1.4010830676085291</v>
      </c>
      <c r="L26" s="697">
        <f t="shared" si="15"/>
        <v>14.615015178159293</v>
      </c>
      <c r="M26" s="220">
        <f>'2'!L27*1000</f>
        <v>441343330057.1026</v>
      </c>
      <c r="N26" s="220">
        <f>'10'!F26*1000</f>
        <v>421650683015.62915</v>
      </c>
      <c r="O26" s="220">
        <f>'22'!F26*1000</f>
        <v>116870226479.22269</v>
      </c>
      <c r="P26" s="220">
        <f>'2'!G27*1000</f>
        <v>127610794676.18486</v>
      </c>
      <c r="Q26" s="220">
        <f>'2'!J27*1000</f>
        <v>28016349895.852051</v>
      </c>
      <c r="R26" s="220">
        <f>'18'!Z26*1000</f>
        <v>6183586667.449688</v>
      </c>
      <c r="S26" s="220">
        <f>'2'!M27*1000</f>
        <v>42309820359.888863</v>
      </c>
      <c r="T26" s="870"/>
    </row>
    <row r="27" spans="1:20" ht="13.7" customHeight="1">
      <c r="A27" s="34"/>
      <c r="B27" s="660" t="s">
        <v>896</v>
      </c>
      <c r="C27" s="34"/>
      <c r="D27" s="659"/>
      <c r="E27" s="802">
        <f t="shared" si="8"/>
        <v>97.660050074204477</v>
      </c>
      <c r="F27" s="697">
        <f t="shared" si="9"/>
        <v>25.272472211811632</v>
      </c>
      <c r="G27" s="697">
        <f t="shared" si="10"/>
        <v>25.782133653391853</v>
      </c>
      <c r="H27" s="697">
        <f t="shared" si="11"/>
        <v>416.9880892046063</v>
      </c>
      <c r="I27" s="697">
        <f t="shared" si="12"/>
        <v>5.6849274956786395</v>
      </c>
      <c r="J27" s="697">
        <f t="shared" si="13"/>
        <v>91.945340349203349</v>
      </c>
      <c r="K27" s="697">
        <f t="shared" si="14"/>
        <v>0.96484217966116859</v>
      </c>
      <c r="L27" s="697">
        <f t="shared" si="15"/>
        <v>15.604903080935992</v>
      </c>
      <c r="M27" s="220">
        <f>'2'!L28*1000</f>
        <v>255395995415.71735</v>
      </c>
      <c r="N27" s="220">
        <f>'10'!F27*1000</f>
        <v>249419857010.50253</v>
      </c>
      <c r="O27" s="220">
        <f>'22'!F27*1000</f>
        <v>64544881971.516876</v>
      </c>
      <c r="P27" s="220">
        <f>'2'!G28*1000</f>
        <v>65846536883.490784</v>
      </c>
      <c r="Q27" s="220">
        <f>'2'!J28*1000</f>
        <v>14519077166.250273</v>
      </c>
      <c r="R27" s="220">
        <f>'18'!Z27*1000</f>
        <v>2464168288.9363451</v>
      </c>
      <c r="S27" s="220">
        <f>'2'!M28*1000</f>
        <v>15790987461.798082</v>
      </c>
      <c r="T27" s="870"/>
    </row>
    <row r="28" spans="1:20" ht="13.7" customHeight="1">
      <c r="A28" s="34"/>
      <c r="B28" s="660" t="s">
        <v>897</v>
      </c>
      <c r="C28" s="34"/>
      <c r="D28" s="659"/>
      <c r="E28" s="802">
        <f t="shared" si="8"/>
        <v>98.5556541086614</v>
      </c>
      <c r="F28" s="697">
        <f t="shared" si="9"/>
        <v>15.259895868941816</v>
      </c>
      <c r="G28" s="697">
        <f t="shared" si="10"/>
        <v>17.253467969174384</v>
      </c>
      <c r="H28" s="697">
        <f t="shared" si="11"/>
        <v>326.34364930132193</v>
      </c>
      <c r="I28" s="697">
        <f t="shared" si="12"/>
        <v>4.2679506650250403</v>
      </c>
      <c r="J28" s="697">
        <f t="shared" si="13"/>
        <v>80.726877492150038</v>
      </c>
      <c r="K28" s="697">
        <f t="shared" si="14"/>
        <v>1.4354436017375019</v>
      </c>
      <c r="L28" s="697">
        <f t="shared" si="15"/>
        <v>27.150941723379567</v>
      </c>
      <c r="M28" s="220">
        <f>'2'!L29*1000</f>
        <v>461529628768.52307</v>
      </c>
      <c r="N28" s="220">
        <f>'10'!F28*1000</f>
        <v>454863544538.0946</v>
      </c>
      <c r="O28" s="220">
        <f>'22'!F28*1000</f>
        <v>70428940754.39035</v>
      </c>
      <c r="P28" s="220">
        <f>'2'!G29*1000</f>
        <v>79629866667.826569</v>
      </c>
      <c r="Q28" s="220">
        <f>'2'!J29*1000</f>
        <v>19697856860.313778</v>
      </c>
      <c r="R28" s="220">
        <f>'18'!Z28*1000</f>
        <v>6624997526.2806091</v>
      </c>
      <c r="S28" s="220">
        <f>'2'!M29*1000</f>
        <v>24400617826.73214</v>
      </c>
      <c r="T28" s="870"/>
    </row>
    <row r="29" spans="1:20" ht="13.7" customHeight="1">
      <c r="A29" s="34"/>
      <c r="B29" s="660" t="s">
        <v>308</v>
      </c>
      <c r="C29" s="34"/>
      <c r="D29" s="659"/>
      <c r="E29" s="802">
        <f t="shared" si="8"/>
        <v>98.320229642865897</v>
      </c>
      <c r="F29" s="697">
        <f t="shared" si="9"/>
        <v>13.175942383834563</v>
      </c>
      <c r="G29" s="697">
        <f t="shared" si="10"/>
        <v>14.294522041455101</v>
      </c>
      <c r="H29" s="697">
        <f t="shared" si="11"/>
        <v>318.85405846404984</v>
      </c>
      <c r="I29" s="697">
        <f t="shared" si="12"/>
        <v>2.5497906987626071</v>
      </c>
      <c r="J29" s="697">
        <f t="shared" si="13"/>
        <v>56.875711561152897</v>
      </c>
      <c r="K29" s="697">
        <f t="shared" si="14"/>
        <v>1.0883792444015876</v>
      </c>
      <c r="L29" s="697">
        <f t="shared" si="15"/>
        <v>24.277421673775393</v>
      </c>
      <c r="M29" s="220">
        <f>'2'!L30*1000</f>
        <v>584449930272</v>
      </c>
      <c r="N29" s="220">
        <f>'10'!F29*1000</f>
        <v>574632513591</v>
      </c>
      <c r="O29" s="220">
        <f>'22'!F29*1000</f>
        <v>77006786075</v>
      </c>
      <c r="P29" s="220">
        <f>'2'!G30*1000</f>
        <v>83544324104.000015</v>
      </c>
      <c r="Q29" s="220">
        <f>'2'!J30*1000</f>
        <v>14902249961</v>
      </c>
      <c r="R29" s="220">
        <f>'18'!Z29*1000</f>
        <v>6361031734.999999</v>
      </c>
      <c r="S29" s="220">
        <f>'2'!M30*1000</f>
        <v>26201430367.999996</v>
      </c>
      <c r="T29" s="870"/>
    </row>
    <row r="30" spans="1:20" ht="13.7" customHeight="1">
      <c r="A30" s="1045" t="s">
        <v>652</v>
      </c>
      <c r="B30" s="1045"/>
      <c r="C30" s="1045"/>
      <c r="D30" s="2"/>
      <c r="E30" s="697"/>
      <c r="F30" s="697"/>
      <c r="G30" s="697"/>
      <c r="H30" s="697"/>
      <c r="I30" s="697"/>
      <c r="J30" s="697"/>
      <c r="K30" s="697"/>
      <c r="L30" s="697"/>
      <c r="M30" s="220"/>
      <c r="N30" s="220"/>
      <c r="O30" s="220"/>
      <c r="P30" s="220"/>
      <c r="Q30" s="220"/>
      <c r="R30" s="220"/>
      <c r="S30" s="220"/>
      <c r="T30" s="870"/>
    </row>
    <row r="31" spans="1:20" ht="13.7" customHeight="1">
      <c r="A31" s="102"/>
      <c r="B31" s="62" t="s">
        <v>653</v>
      </c>
      <c r="C31" s="102"/>
      <c r="D31" s="46"/>
      <c r="E31" s="802">
        <f t="shared" ref="E31:E40" si="16">N31/M31*100</f>
        <v>77.502102086469236</v>
      </c>
      <c r="F31" s="697">
        <f t="shared" ref="F31:F40" si="17">O31/M31*100</f>
        <v>4.7402248972761418</v>
      </c>
      <c r="G31" s="697">
        <f t="shared" ref="G31:G40" si="18">P31/M31*100</f>
        <v>18.320995188181044</v>
      </c>
      <c r="H31" s="697">
        <f t="shared" ref="H31:H40" si="19">P31/S31*100</f>
        <v>66.765501800021838</v>
      </c>
      <c r="I31" s="697">
        <f t="shared" ref="I31:I40" si="20">Q31/M31*100</f>
        <v>2.5809865021238347</v>
      </c>
      <c r="J31" s="697">
        <f t="shared" ref="J31:J40" si="21">Q31/S31*100</f>
        <v>9.4056494848350791</v>
      </c>
      <c r="K31" s="697">
        <f t="shared" ref="K31:K40" si="22">R31/M31*100</f>
        <v>-2.241201055441302</v>
      </c>
      <c r="L31" s="697">
        <f t="shared" ref="L31:L40" si="23">R31/S31*100</f>
        <v>-8.1674009279696378</v>
      </c>
      <c r="M31" s="220">
        <f>'2'!L32*1000</f>
        <v>113528993694.95789</v>
      </c>
      <c r="N31" s="220">
        <f>'10'!F31*1000</f>
        <v>87987356591.207489</v>
      </c>
      <c r="O31" s="220">
        <f>'22'!F31*1000</f>
        <v>5381529624.755455</v>
      </c>
      <c r="P31" s="220">
        <f>'2'!G32*1000</f>
        <v>20799641472.043594</v>
      </c>
      <c r="Q31" s="220">
        <f>'2'!J32*1000</f>
        <v>2930168003.2638826</v>
      </c>
      <c r="R31" s="220">
        <f>'18'!Z31*1000</f>
        <v>-2544413004.9232855</v>
      </c>
      <c r="S31" s="220">
        <f>'2'!M32*1000</f>
        <v>31153276634.306355</v>
      </c>
      <c r="T31" s="870"/>
    </row>
    <row r="32" spans="1:20" ht="13.7" customHeight="1">
      <c r="A32" s="102"/>
      <c r="B32" s="62" t="s">
        <v>654</v>
      </c>
      <c r="C32" s="102"/>
      <c r="D32" s="46"/>
      <c r="E32" s="802">
        <f t="shared" si="16"/>
        <v>73.118062049679637</v>
      </c>
      <c r="F32" s="697">
        <f t="shared" si="17"/>
        <v>43.292202069010081</v>
      </c>
      <c r="G32" s="697">
        <f t="shared" si="18"/>
        <v>47.047726258799344</v>
      </c>
      <c r="H32" s="697">
        <f t="shared" si="19"/>
        <v>125.47546821880955</v>
      </c>
      <c r="I32" s="697">
        <f t="shared" si="20"/>
        <v>10.443970750937472</v>
      </c>
      <c r="J32" s="697">
        <f t="shared" si="21"/>
        <v>27.853888471227346</v>
      </c>
      <c r="K32" s="697">
        <f t="shared" si="22"/>
        <v>1.3570774871440494</v>
      </c>
      <c r="L32" s="697">
        <f t="shared" si="23"/>
        <v>3.6193020715163162</v>
      </c>
      <c r="M32" s="220">
        <f>'2'!L33*1000</f>
        <v>29443958503.181393</v>
      </c>
      <c r="N32" s="220">
        <f>'10'!F32*1000</f>
        <v>21528851848.238094</v>
      </c>
      <c r="O32" s="220">
        <f>'22'!F32*1000</f>
        <v>12746938012.312765</v>
      </c>
      <c r="P32" s="220">
        <f>'2'!G33*1000</f>
        <v>13852712996.331255</v>
      </c>
      <c r="Q32" s="220">
        <f>'2'!J33*1000</f>
        <v>3075118413.9904313</v>
      </c>
      <c r="R32" s="220">
        <f>'18'!Z32*1000</f>
        <v>399577332.17071068</v>
      </c>
      <c r="S32" s="220">
        <f>'2'!M33*1000</f>
        <v>11040176373.101311</v>
      </c>
      <c r="T32" s="870"/>
    </row>
    <row r="33" spans="1:20" ht="13.7" customHeight="1">
      <c r="A33" s="42"/>
      <c r="B33" s="62" t="s">
        <v>655</v>
      </c>
      <c r="C33" s="42"/>
      <c r="D33" s="46"/>
      <c r="E33" s="802">
        <f t="shared" si="16"/>
        <v>80.873279242332842</v>
      </c>
      <c r="F33" s="697">
        <f t="shared" si="17"/>
        <v>48.214811833064196</v>
      </c>
      <c r="G33" s="697">
        <f t="shared" si="18"/>
        <v>49.627916605101781</v>
      </c>
      <c r="H33" s="697">
        <f t="shared" si="19"/>
        <v>193.87741373410688</v>
      </c>
      <c r="I33" s="697">
        <f t="shared" si="20"/>
        <v>11.268650014402173</v>
      </c>
      <c r="J33" s="697">
        <f t="shared" si="21"/>
        <v>44.022334011146206</v>
      </c>
      <c r="K33" s="697">
        <f t="shared" si="22"/>
        <v>3.1765180544435112</v>
      </c>
      <c r="L33" s="697">
        <f t="shared" si="23"/>
        <v>12.409449100506761</v>
      </c>
      <c r="M33" s="220">
        <f>'2'!L34*1000</f>
        <v>68569928893.618584</v>
      </c>
      <c r="N33" s="220">
        <f>'10'!F33*1000</f>
        <v>55454750070.405228</v>
      </c>
      <c r="O33" s="220">
        <f>'22'!F33*1000</f>
        <v>33060862190.124119</v>
      </c>
      <c r="P33" s="220">
        <f>'2'!G34*1000</f>
        <v>34029827127.502621</v>
      </c>
      <c r="Q33" s="220">
        <f>'2'!J34*1000</f>
        <v>7726905302.1463108</v>
      </c>
      <c r="R33" s="220">
        <f>'18'!Z33*1000</f>
        <v>2178136171.2248721</v>
      </c>
      <c r="S33" s="220">
        <f>'2'!M34*1000</f>
        <v>17552239052.545242</v>
      </c>
      <c r="T33" s="870"/>
    </row>
    <row r="34" spans="1:20" ht="13.7" customHeight="1">
      <c r="A34" s="42"/>
      <c r="B34" s="62" t="s">
        <v>656</v>
      </c>
      <c r="C34" s="42"/>
      <c r="D34" s="46"/>
      <c r="E34" s="802">
        <f t="shared" si="16"/>
        <v>87.692068166453396</v>
      </c>
      <c r="F34" s="697">
        <f t="shared" si="17"/>
        <v>46.955040957060255</v>
      </c>
      <c r="G34" s="697">
        <f t="shared" si="18"/>
        <v>48.53941889707913</v>
      </c>
      <c r="H34" s="697">
        <f t="shared" si="19"/>
        <v>222.96913765295491</v>
      </c>
      <c r="I34" s="697">
        <f t="shared" si="20"/>
        <v>11.340258430415034</v>
      </c>
      <c r="J34" s="697">
        <f t="shared" si="21"/>
        <v>52.092252038547713</v>
      </c>
      <c r="K34" s="697">
        <f t="shared" si="22"/>
        <v>2.5911074602829083</v>
      </c>
      <c r="L34" s="697">
        <f t="shared" si="23"/>
        <v>11.902429182566577</v>
      </c>
      <c r="M34" s="220">
        <f>'2'!L35*1000</f>
        <v>161496366360.9393</v>
      </c>
      <c r="N34" s="220">
        <f>'10'!F34*1000</f>
        <v>141619503675.5802</v>
      </c>
      <c r="O34" s="220">
        <f>'22'!F34*1000</f>
        <v>75830684968.94313</v>
      </c>
      <c r="P34" s="220">
        <f>'2'!G35*1000</f>
        <v>78389397771.497925</v>
      </c>
      <c r="Q34" s="220">
        <f>'2'!J35*1000</f>
        <v>18314105301.060368</v>
      </c>
      <c r="R34" s="220">
        <f>'18'!Z34*1000</f>
        <v>4184544396.8641157</v>
      </c>
      <c r="S34" s="220">
        <f>'2'!M35*1000</f>
        <v>35157061912.984917</v>
      </c>
      <c r="T34" s="870"/>
    </row>
    <row r="35" spans="1:20" ht="13.7" customHeight="1">
      <c r="A35" s="42"/>
      <c r="B35" s="62" t="s">
        <v>657</v>
      </c>
      <c r="C35" s="42"/>
      <c r="D35" s="46"/>
      <c r="E35" s="802">
        <f t="shared" si="16"/>
        <v>94.507476881423344</v>
      </c>
      <c r="F35" s="697">
        <f t="shared" si="17"/>
        <v>31.545306152401348</v>
      </c>
      <c r="G35" s="697">
        <f t="shared" si="18"/>
        <v>32.049839963454538</v>
      </c>
      <c r="H35" s="697">
        <f t="shared" si="19"/>
        <v>292.74984762855951</v>
      </c>
      <c r="I35" s="697">
        <f t="shared" si="20"/>
        <v>6.7871371806651091</v>
      </c>
      <c r="J35" s="697">
        <f t="shared" si="21"/>
        <v>61.995110669491069</v>
      </c>
      <c r="K35" s="697">
        <f t="shared" si="22"/>
        <v>1.16381837134293</v>
      </c>
      <c r="L35" s="697">
        <f t="shared" si="23"/>
        <v>10.630557009534513</v>
      </c>
      <c r="M35" s="220">
        <f>'2'!L36*1000</f>
        <v>202357471884.72772</v>
      </c>
      <c r="N35" s="220">
        <f>'10'!F35*1000</f>
        <v>191242940959.29181</v>
      </c>
      <c r="O35" s="220">
        <f>'22'!F35*1000</f>
        <v>63834284028.296844</v>
      </c>
      <c r="P35" s="220">
        <f>'2'!G36*1000</f>
        <v>64855245893.147743</v>
      </c>
      <c r="Q35" s="220">
        <f>'2'!J36*1000</f>
        <v>13734279212.142302</v>
      </c>
      <c r="R35" s="220">
        <f>'18'!Z35*1000</f>
        <v>2355073433.5795655</v>
      </c>
      <c r="S35" s="220">
        <f>'2'!M36*1000</f>
        <v>22153810298.626003</v>
      </c>
      <c r="T35" s="870"/>
    </row>
    <row r="36" spans="1:20" ht="13.7" customHeight="1">
      <c r="A36" s="42"/>
      <c r="B36" s="62" t="s">
        <v>658</v>
      </c>
      <c r="C36" s="42"/>
      <c r="D36" s="46"/>
      <c r="E36" s="802">
        <f t="shared" si="16"/>
        <v>96.046939733475384</v>
      </c>
      <c r="F36" s="697">
        <f t="shared" si="17"/>
        <v>31.150385714153966</v>
      </c>
      <c r="G36" s="697">
        <f t="shared" si="18"/>
        <v>31.956830232109006</v>
      </c>
      <c r="H36" s="697">
        <f t="shared" si="19"/>
        <v>319.60742354083578</v>
      </c>
      <c r="I36" s="697">
        <f t="shared" si="20"/>
        <v>6.8134530599134173</v>
      </c>
      <c r="J36" s="697">
        <f t="shared" si="21"/>
        <v>68.142871557622485</v>
      </c>
      <c r="K36" s="697">
        <f t="shared" si="22"/>
        <v>1.3597453665814703</v>
      </c>
      <c r="L36" s="697">
        <f t="shared" si="23"/>
        <v>13.599118251973529</v>
      </c>
      <c r="M36" s="220">
        <f>'2'!L37*1000</f>
        <v>330013064465.64862</v>
      </c>
      <c r="N36" s="220">
        <f>'10'!F36*1000</f>
        <v>316967449139.91681</v>
      </c>
      <c r="O36" s="220">
        <f>'22'!F36*1000</f>
        <v>102800342488.14912</v>
      </c>
      <c r="P36" s="220">
        <f>'2'!G37*1000</f>
        <v>105461714755.06778</v>
      </c>
      <c r="Q36" s="220">
        <f>'2'!J37*1000</f>
        <v>22485285238.948772</v>
      </c>
      <c r="R36" s="220">
        <f>'18'!Z36*1000</f>
        <v>4487337353.1851778</v>
      </c>
      <c r="S36" s="220">
        <f>'2'!M37*1000</f>
        <v>32997266955.40696</v>
      </c>
      <c r="T36" s="870"/>
    </row>
    <row r="37" spans="1:20" ht="13.7" customHeight="1">
      <c r="A37" s="42"/>
      <c r="B37" s="62" t="s">
        <v>659</v>
      </c>
      <c r="C37" s="42"/>
      <c r="D37" s="46"/>
      <c r="E37" s="802">
        <f t="shared" si="16"/>
        <v>96.834235237348892</v>
      </c>
      <c r="F37" s="697">
        <f t="shared" si="17"/>
        <v>31.087590165786981</v>
      </c>
      <c r="G37" s="697">
        <f t="shared" si="18"/>
        <v>30.314333821015016</v>
      </c>
      <c r="H37" s="697">
        <f t="shared" si="19"/>
        <v>444.86077342659547</v>
      </c>
      <c r="I37" s="697">
        <f t="shared" si="20"/>
        <v>6.0266883639555981</v>
      </c>
      <c r="J37" s="697">
        <f t="shared" si="21"/>
        <v>88.441239138554209</v>
      </c>
      <c r="K37" s="697">
        <f t="shared" si="22"/>
        <v>1.9697739225149817</v>
      </c>
      <c r="L37" s="697">
        <f t="shared" si="23"/>
        <v>28.906297457148384</v>
      </c>
      <c r="M37" s="220">
        <f>'2'!L38*1000</f>
        <v>207496442777.22015</v>
      </c>
      <c r="N37" s="220">
        <f>'10'!F37*1000</f>
        <v>200927593508.02438</v>
      </c>
      <c r="O37" s="220">
        <f>'22'!F37*1000</f>
        <v>64505643739.168907</v>
      </c>
      <c r="P37" s="220">
        <f>'2'!G38*1000</f>
        <v>62901164330.217918</v>
      </c>
      <c r="Q37" s="220">
        <f>'2'!J38*1000</f>
        <v>12505163972.476513</v>
      </c>
      <c r="R37" s="220">
        <f>'18'!Z37*1000</f>
        <v>4087210819.9719043</v>
      </c>
      <c r="S37" s="220">
        <f>'2'!M38*1000</f>
        <v>14139516920.252121</v>
      </c>
      <c r="T37" s="870"/>
    </row>
    <row r="38" spans="1:20" ht="13.7" customHeight="1">
      <c r="A38" s="42"/>
      <c r="B38" s="62" t="s">
        <v>660</v>
      </c>
      <c r="C38" s="42"/>
      <c r="D38" s="46"/>
      <c r="E38" s="802">
        <f t="shared" si="16"/>
        <v>98.59981030657093</v>
      </c>
      <c r="F38" s="697">
        <f t="shared" si="17"/>
        <v>22.046943207903627</v>
      </c>
      <c r="G38" s="697">
        <f t="shared" si="18"/>
        <v>22.975783874250741</v>
      </c>
      <c r="H38" s="697">
        <f t="shared" si="19"/>
        <v>376.48796637922158</v>
      </c>
      <c r="I38" s="697">
        <f t="shared" si="20"/>
        <v>4.8683095042515143</v>
      </c>
      <c r="J38" s="697">
        <f t="shared" si="21"/>
        <v>79.773554408056498</v>
      </c>
      <c r="K38" s="697">
        <f t="shared" si="22"/>
        <v>1.4927667511405172</v>
      </c>
      <c r="L38" s="697">
        <f t="shared" si="23"/>
        <v>24.460915957921301</v>
      </c>
      <c r="M38" s="220">
        <f>'2'!L39*1000</f>
        <v>228118898886.20694</v>
      </c>
      <c r="N38" s="220">
        <f>'10'!F38*1000</f>
        <v>224924801575.23837</v>
      </c>
      <c r="O38" s="220">
        <f>'22'!F38*1000</f>
        <v>50293244083.937141</v>
      </c>
      <c r="P38" s="220">
        <f>'2'!G39*1000</f>
        <v>52412105184.415489</v>
      </c>
      <c r="Q38" s="220">
        <f>'2'!J39*1000</f>
        <v>11105534035.471113</v>
      </c>
      <c r="R38" s="220">
        <f>'18'!Z38*1000</f>
        <v>3405283075.6411529</v>
      </c>
      <c r="S38" s="220">
        <f>'2'!M39*1000</f>
        <v>13921322821.676279</v>
      </c>
      <c r="T38" s="870"/>
    </row>
    <row r="39" spans="1:20" ht="13.7" customHeight="1">
      <c r="A39" s="42"/>
      <c r="B39" s="62" t="s">
        <v>661</v>
      </c>
      <c r="C39" s="42"/>
      <c r="D39" s="46"/>
      <c r="E39" s="802">
        <f t="shared" si="16"/>
        <v>98.484685837823207</v>
      </c>
      <c r="F39" s="697">
        <f t="shared" si="17"/>
        <v>15.354425523141327</v>
      </c>
      <c r="G39" s="697">
        <f t="shared" si="18"/>
        <v>16.807355408145821</v>
      </c>
      <c r="H39" s="697">
        <f t="shared" si="19"/>
        <v>427.09568404528966</v>
      </c>
      <c r="I39" s="697">
        <f t="shared" si="20"/>
        <v>3.8470649457154962</v>
      </c>
      <c r="J39" s="697">
        <f t="shared" si="21"/>
        <v>97.758677356265721</v>
      </c>
      <c r="K39" s="697">
        <f t="shared" si="22"/>
        <v>1.3699104857556588</v>
      </c>
      <c r="L39" s="697">
        <f t="shared" si="23"/>
        <v>34.81111940496379</v>
      </c>
      <c r="M39" s="220">
        <f>'2'!L40*1000</f>
        <v>443659522151.00006</v>
      </c>
      <c r="N39" s="220">
        <f>'10'!F39*1000</f>
        <v>436936686580.00006</v>
      </c>
      <c r="O39" s="220">
        <f>'22'!F39*1000</f>
        <v>68121370905</v>
      </c>
      <c r="P39" s="220">
        <f>'2'!G40*1000</f>
        <v>74567432690.000015</v>
      </c>
      <c r="Q39" s="220">
        <f>'2'!J40*1000</f>
        <v>17067869955.000002</v>
      </c>
      <c r="R39" s="220">
        <f>'18'!Z39*1000</f>
        <v>6077738315</v>
      </c>
      <c r="S39" s="220">
        <f>'2'!M40*1000</f>
        <v>17459186659.000004</v>
      </c>
      <c r="T39" s="870"/>
    </row>
    <row r="40" spans="1:20" ht="13.7" customHeight="1">
      <c r="A40" s="42"/>
      <c r="B40" s="62" t="s">
        <v>662</v>
      </c>
      <c r="C40" s="42"/>
      <c r="D40" s="46"/>
      <c r="E40" s="802">
        <f t="shared" si="16"/>
        <v>98.459419939212538</v>
      </c>
      <c r="F40" s="697">
        <f t="shared" si="17"/>
        <v>15.771189114482034</v>
      </c>
      <c r="G40" s="697">
        <f t="shared" si="18"/>
        <v>16.467579119504368</v>
      </c>
      <c r="H40" s="697">
        <f t="shared" si="19"/>
        <v>373.81279059542362</v>
      </c>
      <c r="I40" s="697">
        <f t="shared" si="20"/>
        <v>2.5349745326599522</v>
      </c>
      <c r="J40" s="697">
        <f t="shared" si="21"/>
        <v>57.543728635837695</v>
      </c>
      <c r="K40" s="697">
        <f t="shared" si="22"/>
        <v>0.97088320978716924</v>
      </c>
      <c r="L40" s="697">
        <f t="shared" si="23"/>
        <v>22.038974846213279</v>
      </c>
      <c r="M40" s="220">
        <f>'2'!L41*1000</f>
        <v>512283290292.99994</v>
      </c>
      <c r="N40" s="220">
        <f>'10'!F40*1000</f>
        <v>504391156068</v>
      </c>
      <c r="O40" s="220">
        <f>'22'!F40*1000</f>
        <v>80793166514</v>
      </c>
      <c r="P40" s="220">
        <f>'2'!G41*1000</f>
        <v>84360656145.000015</v>
      </c>
      <c r="Q40" s="220">
        <f>'2'!J41*1000</f>
        <v>12986250944.000002</v>
      </c>
      <c r="R40" s="220">
        <f>'18'!Z40*1000</f>
        <v>4973672452</v>
      </c>
      <c r="S40" s="220">
        <f>'2'!M41*1000</f>
        <v>22567621619</v>
      </c>
      <c r="T40" s="870"/>
    </row>
    <row r="41" spans="1:20" ht="13.7" customHeight="1">
      <c r="A41" s="1045" t="s">
        <v>663</v>
      </c>
      <c r="B41" s="1045"/>
      <c r="C41" s="1045"/>
      <c r="D41" s="46"/>
      <c r="E41" s="697"/>
      <c r="F41" s="697"/>
      <c r="G41" s="697"/>
      <c r="H41" s="697"/>
      <c r="I41" s="697"/>
      <c r="J41" s="697"/>
      <c r="K41" s="697"/>
      <c r="L41" s="697"/>
      <c r="M41" s="220"/>
      <c r="N41" s="220"/>
      <c r="O41" s="220"/>
      <c r="P41" s="220"/>
      <c r="Q41" s="220"/>
      <c r="R41" s="220"/>
      <c r="S41" s="220"/>
      <c r="T41" s="870"/>
    </row>
    <row r="42" spans="1:20" ht="13.7" customHeight="1">
      <c r="A42" s="42"/>
      <c r="B42" s="62" t="s">
        <v>653</v>
      </c>
      <c r="C42" s="42"/>
      <c r="D42" s="46"/>
      <c r="E42" s="802">
        <f t="shared" ref="E42:E51" si="24">N42/M42*100</f>
        <v>71.617725882095598</v>
      </c>
      <c r="F42" s="697">
        <f t="shared" ref="F42:F51" si="25">O42/M42*100</f>
        <v>16.901332798054181</v>
      </c>
      <c r="G42" s="697">
        <f t="shared" ref="G42:G51" si="26">P42/M42*100</f>
        <v>13.195496703606166</v>
      </c>
      <c r="H42" s="697">
        <f t="shared" ref="H42:H51" si="27">P42/S42*100</f>
        <v>37.268352753438549</v>
      </c>
      <c r="I42" s="697">
        <f t="shared" ref="I42:I51" si="28">Q42/M42*100</f>
        <v>-6.7565744979662515E-2</v>
      </c>
      <c r="J42" s="697">
        <f t="shared" ref="J42:J51" si="29">Q42/S42*100</f>
        <v>-0.19082752809621609</v>
      </c>
      <c r="K42" s="697">
        <f t="shared" ref="K42:K51" si="30">R42/M42*100</f>
        <v>-4.5904604430160507</v>
      </c>
      <c r="L42" s="697">
        <f t="shared" ref="L42:L51" si="31">R42/S42*100</f>
        <v>-12.964945763979784</v>
      </c>
      <c r="M42" s="220">
        <f>'2'!L43*1000</f>
        <v>84974304372.841644</v>
      </c>
      <c r="N42" s="220">
        <f>'10'!F42*1000</f>
        <v>60856664375.959297</v>
      </c>
      <c r="O42" s="220">
        <f>'22'!F42*1000</f>
        <v>14361789974.885473</v>
      </c>
      <c r="P42" s="220">
        <f>'2'!G43*1000</f>
        <v>11212781532.43059</v>
      </c>
      <c r="Q42" s="220">
        <f>'2'!J43*1000</f>
        <v>-57413521.790796399</v>
      </c>
      <c r="R42" s="220">
        <f>'18'!Z42*1000</f>
        <v>-3900711828.9633536</v>
      </c>
      <c r="S42" s="220">
        <f>'2'!M43*1000</f>
        <v>30086603522.867123</v>
      </c>
      <c r="T42" s="870"/>
    </row>
    <row r="43" spans="1:20" ht="13.7" customHeight="1">
      <c r="A43" s="42"/>
      <c r="B43" s="62" t="s">
        <v>654</v>
      </c>
      <c r="C43" s="42"/>
      <c r="D43" s="46"/>
      <c r="E43" s="802">
        <f t="shared" si="24"/>
        <v>75.966987405228593</v>
      </c>
      <c r="F43" s="697">
        <f t="shared" si="25"/>
        <v>44.228754415568154</v>
      </c>
      <c r="G43" s="697">
        <f t="shared" si="26"/>
        <v>40.770762341811469</v>
      </c>
      <c r="H43" s="697">
        <f t="shared" si="27"/>
        <v>115.87544022614455</v>
      </c>
      <c r="I43" s="697">
        <f t="shared" si="28"/>
        <v>9.7654165698689734</v>
      </c>
      <c r="J43" s="697">
        <f t="shared" si="29"/>
        <v>27.75449560001967</v>
      </c>
      <c r="K43" s="697">
        <f t="shared" si="30"/>
        <v>1.8517774080414127</v>
      </c>
      <c r="L43" s="697">
        <f t="shared" si="31"/>
        <v>5.2629754763642209</v>
      </c>
      <c r="M43" s="220">
        <f>'2'!L44*1000</f>
        <v>32241136705.707523</v>
      </c>
      <c r="N43" s="220">
        <f>'10'!F43*1000</f>
        <v>24492620260.527367</v>
      </c>
      <c r="O43" s="220">
        <f>'22'!F43*1000</f>
        <v>14259853174.354982</v>
      </c>
      <c r="P43" s="220">
        <f>'2'!G44*1000</f>
        <v>13144957222.582558</v>
      </c>
      <c r="Q43" s="220">
        <f>'2'!J44*1000</f>
        <v>3148481306.1732702</v>
      </c>
      <c r="R43" s="220">
        <f>'18'!Z43*1000</f>
        <v>597034085.61203933</v>
      </c>
      <c r="S43" s="220">
        <f>'2'!M44*1000</f>
        <v>11344040805.306652</v>
      </c>
      <c r="T43" s="870"/>
    </row>
    <row r="44" spans="1:20" ht="13.7" customHeight="1">
      <c r="A44" s="42"/>
      <c r="B44" s="62" t="s">
        <v>655</v>
      </c>
      <c r="C44" s="42"/>
      <c r="D44" s="46"/>
      <c r="E44" s="802">
        <f t="shared" si="24"/>
        <v>84.020196709116519</v>
      </c>
      <c r="F44" s="697">
        <f t="shared" si="25"/>
        <v>42.168141137434951</v>
      </c>
      <c r="G44" s="697">
        <f t="shared" si="26"/>
        <v>41.602443807756813</v>
      </c>
      <c r="H44" s="697">
        <f t="shared" si="27"/>
        <v>161.34213876860423</v>
      </c>
      <c r="I44" s="697">
        <f t="shared" si="28"/>
        <v>9.398593578457664</v>
      </c>
      <c r="J44" s="697">
        <f t="shared" si="29"/>
        <v>36.449521964921125</v>
      </c>
      <c r="K44" s="697">
        <f t="shared" si="30"/>
        <v>2.6957815368302542</v>
      </c>
      <c r="L44" s="697">
        <f t="shared" si="31"/>
        <v>10.454750226091585</v>
      </c>
      <c r="M44" s="220">
        <f>'2'!L45*1000</f>
        <v>88953786552.498856</v>
      </c>
      <c r="N44" s="220">
        <f>'10'!F44*1000</f>
        <v>74739146441.617172</v>
      </c>
      <c r="O44" s="220">
        <f>'22'!F44*1000</f>
        <v>37510158260.550346</v>
      </c>
      <c r="P44" s="220">
        <f>'2'!G45*1000</f>
        <v>37006949065.375275</v>
      </c>
      <c r="Q44" s="220">
        <f>'2'!J45*1000</f>
        <v>8360404870.7180939</v>
      </c>
      <c r="R44" s="220">
        <f>'18'!Z44*1000</f>
        <v>2397999754.1936574</v>
      </c>
      <c r="S44" s="220">
        <f>'2'!M45*1000</f>
        <v>22936939690.907642</v>
      </c>
      <c r="T44" s="870"/>
    </row>
    <row r="45" spans="1:20" ht="13.7" customHeight="1">
      <c r="A45" s="102"/>
      <c r="B45" s="62" t="s">
        <v>656</v>
      </c>
      <c r="C45" s="102"/>
      <c r="D45" s="46"/>
      <c r="E45" s="802">
        <f t="shared" si="24"/>
        <v>86.827736328450541</v>
      </c>
      <c r="F45" s="697">
        <f t="shared" si="25"/>
        <v>43.539891714731532</v>
      </c>
      <c r="G45" s="697">
        <f t="shared" si="26"/>
        <v>43.967040850486178</v>
      </c>
      <c r="H45" s="697">
        <f t="shared" si="27"/>
        <v>206.68191336671811</v>
      </c>
      <c r="I45" s="697">
        <f t="shared" si="28"/>
        <v>10.830780574015817</v>
      </c>
      <c r="J45" s="697">
        <f t="shared" si="29"/>
        <v>50.913739223546528</v>
      </c>
      <c r="K45" s="697">
        <f t="shared" si="30"/>
        <v>2.3261271528798857</v>
      </c>
      <c r="L45" s="697">
        <f t="shared" si="31"/>
        <v>10.934745695676606</v>
      </c>
      <c r="M45" s="220">
        <f>'2'!L46*1000</f>
        <v>162981305297.55438</v>
      </c>
      <c r="N45" s="220">
        <f>'10'!F45*1000</f>
        <v>141512978028.42752</v>
      </c>
      <c r="O45" s="220">
        <f>'22'!F45*1000</f>
        <v>70961883841.811188</v>
      </c>
      <c r="P45" s="220">
        <f>'2'!G46*1000</f>
        <v>71658057078.831329</v>
      </c>
      <c r="Q45" s="220">
        <f>'2'!J46*1000</f>
        <v>17652147553.444931</v>
      </c>
      <c r="R45" s="220">
        <f>'18'!Z45*1000</f>
        <v>3791152396.6444759</v>
      </c>
      <c r="S45" s="220">
        <f>'2'!M46*1000</f>
        <v>34670695617.03138</v>
      </c>
      <c r="T45" s="870"/>
    </row>
    <row r="46" spans="1:20" ht="13.7" customHeight="1">
      <c r="A46" s="102"/>
      <c r="B46" s="62" t="s">
        <v>657</v>
      </c>
      <c r="C46" s="102"/>
      <c r="D46" s="46"/>
      <c r="E46" s="802">
        <f t="shared" si="24"/>
        <v>95.321266704415976</v>
      </c>
      <c r="F46" s="697">
        <f t="shared" si="25"/>
        <v>33.18209219683699</v>
      </c>
      <c r="G46" s="697">
        <f t="shared" si="26"/>
        <v>32.455327315731189</v>
      </c>
      <c r="H46" s="697">
        <f t="shared" si="27"/>
        <v>297.86959301857007</v>
      </c>
      <c r="I46" s="697">
        <f t="shared" si="28"/>
        <v>6.7731252874573586</v>
      </c>
      <c r="J46" s="697">
        <f t="shared" si="29"/>
        <v>62.162616731978439</v>
      </c>
      <c r="K46" s="697">
        <f t="shared" si="30"/>
        <v>1.1294595037752315</v>
      </c>
      <c r="L46" s="697">
        <f t="shared" si="31"/>
        <v>10.365991365535079</v>
      </c>
      <c r="M46" s="220">
        <f>'2'!L47*1000</f>
        <v>198177781647.82037</v>
      </c>
      <c r="N46" s="220">
        <f>'10'!F46*1000</f>
        <v>188905571793.414</v>
      </c>
      <c r="O46" s="220">
        <f>'22'!F46*1000</f>
        <v>65759534220.026062</v>
      </c>
      <c r="P46" s="220">
        <f>'2'!G47*1000</f>
        <v>64319247700.855164</v>
      </c>
      <c r="Q46" s="220">
        <f>'2'!J47*1000</f>
        <v>13422829442.910549</v>
      </c>
      <c r="R46" s="220">
        <f>'18'!Z46*1000</f>
        <v>2238337789.192234</v>
      </c>
      <c r="S46" s="220">
        <f>'2'!M47*1000</f>
        <v>21593089462.087296</v>
      </c>
      <c r="T46" s="870"/>
    </row>
    <row r="47" spans="1:20" ht="13.7" customHeight="1">
      <c r="A47" s="102"/>
      <c r="B47" s="62" t="s">
        <v>658</v>
      </c>
      <c r="C47" s="102"/>
      <c r="D47" s="46"/>
      <c r="E47" s="802">
        <f t="shared" si="24"/>
        <v>96.212217143615391</v>
      </c>
      <c r="F47" s="697">
        <f t="shared" si="25"/>
        <v>29.867597344921613</v>
      </c>
      <c r="G47" s="697">
        <f t="shared" si="26"/>
        <v>32.257108716257562</v>
      </c>
      <c r="H47" s="697">
        <f t="shared" si="27"/>
        <v>389.97800515954776</v>
      </c>
      <c r="I47" s="697">
        <f t="shared" si="28"/>
        <v>6.9627878576228568</v>
      </c>
      <c r="J47" s="697">
        <f t="shared" si="29"/>
        <v>84.17785186359113</v>
      </c>
      <c r="K47" s="697">
        <f t="shared" si="30"/>
        <v>1.4177225476615845</v>
      </c>
      <c r="L47" s="697">
        <f t="shared" si="31"/>
        <v>17.139806790189017</v>
      </c>
      <c r="M47" s="220">
        <f>'2'!L48*1000</f>
        <v>343230926980.02197</v>
      </c>
      <c r="N47" s="220">
        <f>'10'!F47*1000</f>
        <v>330230084770.06274</v>
      </c>
      <c r="O47" s="220">
        <f>'22'!F47*1000</f>
        <v>102514831233.63489</v>
      </c>
      <c r="P47" s="220">
        <f>'2'!G48*1000</f>
        <v>110716373263.76428</v>
      </c>
      <c r="Q47" s="220">
        <f>'2'!J48*1000</f>
        <v>23898441307.371346</v>
      </c>
      <c r="R47" s="220">
        <f>'18'!Z47*1000</f>
        <v>4866062242.3436403</v>
      </c>
      <c r="S47" s="220">
        <f>'2'!M48*1000</f>
        <v>28390414792.359383</v>
      </c>
      <c r="T47" s="870"/>
    </row>
    <row r="48" spans="1:20" ht="13.7" customHeight="1">
      <c r="A48" s="102"/>
      <c r="B48" s="62" t="s">
        <v>659</v>
      </c>
      <c r="C48" s="102"/>
      <c r="D48" s="46"/>
      <c r="E48" s="802">
        <f t="shared" si="24"/>
        <v>96.049083499914062</v>
      </c>
      <c r="F48" s="697">
        <f t="shared" si="25"/>
        <v>28.462330883744368</v>
      </c>
      <c r="G48" s="697">
        <f t="shared" si="26"/>
        <v>30.88163090838983</v>
      </c>
      <c r="H48" s="697">
        <f t="shared" si="27"/>
        <v>375.79225179502657</v>
      </c>
      <c r="I48" s="697">
        <f t="shared" si="28"/>
        <v>6.1412409132251273</v>
      </c>
      <c r="J48" s="697">
        <f t="shared" si="29"/>
        <v>74.731504901498951</v>
      </c>
      <c r="K48" s="697">
        <f t="shared" si="30"/>
        <v>2.0125333103770626</v>
      </c>
      <c r="L48" s="697">
        <f t="shared" si="31"/>
        <v>24.490106327694878</v>
      </c>
      <c r="M48" s="220">
        <f>'2'!L49*1000</f>
        <v>186630457522.08951</v>
      </c>
      <c r="N48" s="220">
        <f>'10'!F48*1000</f>
        <v>179256843981.66339</v>
      </c>
      <c r="O48" s="220">
        <f>'22'!F48*1000</f>
        <v>53119378349.783096</v>
      </c>
      <c r="P48" s="220">
        <f>'2'!G49*1000</f>
        <v>57634529054.610939</v>
      </c>
      <c r="Q48" s="220">
        <f>'2'!J49*1000</f>
        <v>11461426013.885803</v>
      </c>
      <c r="R48" s="220">
        <f>'18'!Z48*1000</f>
        <v>3756000124.9411654</v>
      </c>
      <c r="S48" s="220">
        <f>'2'!M49*1000</f>
        <v>15336806115.429789</v>
      </c>
      <c r="T48" s="870"/>
    </row>
    <row r="49" spans="1:20" ht="13.7" customHeight="1">
      <c r="A49" s="102"/>
      <c r="B49" s="62" t="s">
        <v>660</v>
      </c>
      <c r="C49" s="102"/>
      <c r="D49" s="46"/>
      <c r="E49" s="802">
        <f t="shared" si="24"/>
        <v>99.413675864361878</v>
      </c>
      <c r="F49" s="697">
        <f t="shared" si="25"/>
        <v>20.933796818137864</v>
      </c>
      <c r="G49" s="697">
        <f t="shared" si="26"/>
        <v>24.025868050973305</v>
      </c>
      <c r="H49" s="697">
        <f t="shared" si="27"/>
        <v>407.80848708817388</v>
      </c>
      <c r="I49" s="697">
        <f t="shared" si="28"/>
        <v>5.3247766896914328</v>
      </c>
      <c r="J49" s="697">
        <f t="shared" si="29"/>
        <v>90.381297412372547</v>
      </c>
      <c r="K49" s="697">
        <f t="shared" si="30"/>
        <v>1.8788121488685023</v>
      </c>
      <c r="L49" s="697">
        <f t="shared" si="31"/>
        <v>31.890441516093553</v>
      </c>
      <c r="M49" s="220">
        <f>'2'!L50*1000</f>
        <v>236347988510.96585</v>
      </c>
      <c r="N49" s="220">
        <f>'10'!F49*1000</f>
        <v>234962223210.23087</v>
      </c>
      <c r="O49" s="220">
        <f>'22'!F49*1000</f>
        <v>49476607698.641418</v>
      </c>
      <c r="P49" s="220">
        <f>'2'!G50*1000</f>
        <v>56784655860.774208</v>
      </c>
      <c r="Q49" s="220">
        <f>'2'!J50*1000</f>
        <v>12585002598.786495</v>
      </c>
      <c r="R49" s="220">
        <f>'18'!Z49*1000</f>
        <v>4440534721.7503586</v>
      </c>
      <c r="S49" s="220">
        <f>'2'!M50*1000</f>
        <v>13924343817.909943</v>
      </c>
      <c r="T49" s="870"/>
    </row>
    <row r="50" spans="1:20" ht="13.7" customHeight="1">
      <c r="A50" s="102"/>
      <c r="B50" s="62" t="s">
        <v>661</v>
      </c>
      <c r="C50" s="102"/>
      <c r="D50" s="46"/>
      <c r="E50" s="802">
        <f t="shared" si="24"/>
        <v>98.260878842923063</v>
      </c>
      <c r="F50" s="697">
        <f t="shared" si="25"/>
        <v>16.054400220287938</v>
      </c>
      <c r="G50" s="697">
        <f t="shared" si="26"/>
        <v>17.19442608445263</v>
      </c>
      <c r="H50" s="697">
        <f t="shared" si="27"/>
        <v>457.70138143194237</v>
      </c>
      <c r="I50" s="697">
        <f t="shared" si="28"/>
        <v>3.4407616898665241</v>
      </c>
      <c r="J50" s="697">
        <f t="shared" si="29"/>
        <v>91.590226442858679</v>
      </c>
      <c r="K50" s="697">
        <f t="shared" si="30"/>
        <v>1.331867585325136</v>
      </c>
      <c r="L50" s="697">
        <f t="shared" si="31"/>
        <v>35.453212028922806</v>
      </c>
      <c r="M50" s="220">
        <f>'2'!L51*1000</f>
        <v>463317133324.00006</v>
      </c>
      <c r="N50" s="220">
        <f>'10'!F50*1000</f>
        <v>455259487034</v>
      </c>
      <c r="O50" s="220">
        <f>'22'!F50*1000</f>
        <v>74382786873.000031</v>
      </c>
      <c r="P50" s="220">
        <f>'2'!G51*1000</f>
        <v>79664722026.000031</v>
      </c>
      <c r="Q50" s="220">
        <f>'2'!J51*1000</f>
        <v>15941638426</v>
      </c>
      <c r="R50" s="220">
        <f>'18'!Z50*1000</f>
        <v>6170770716.000001</v>
      </c>
      <c r="S50" s="220">
        <f>'2'!M51*1000</f>
        <v>17405392524.000004</v>
      </c>
      <c r="T50" s="870"/>
    </row>
    <row r="51" spans="1:20" ht="13.7" customHeight="1">
      <c r="A51" s="102"/>
      <c r="B51" s="62" t="s">
        <v>662</v>
      </c>
      <c r="C51" s="102"/>
      <c r="D51" s="46"/>
      <c r="E51" s="802">
        <f t="shared" si="24"/>
        <v>98.330848243468466</v>
      </c>
      <c r="F51" s="697">
        <f t="shared" si="25"/>
        <v>15.000854882286566</v>
      </c>
      <c r="G51" s="697">
        <f t="shared" si="26"/>
        <v>17.893476999231915</v>
      </c>
      <c r="H51" s="697">
        <f t="shared" si="27"/>
        <v>398.55260400415989</v>
      </c>
      <c r="I51" s="697">
        <f t="shared" si="28"/>
        <v>3.1028425077467192</v>
      </c>
      <c r="J51" s="697">
        <f t="shared" si="29"/>
        <v>69.111551730853435</v>
      </c>
      <c r="K51" s="697">
        <f t="shared" si="30"/>
        <v>1.049158713233965</v>
      </c>
      <c r="L51" s="697">
        <f t="shared" si="31"/>
        <v>23.368568176604214</v>
      </c>
      <c r="M51" s="220">
        <f>'2'!L52*1000</f>
        <v>500113116997</v>
      </c>
      <c r="N51" s="220">
        <f>'10'!F51*1000</f>
        <v>491765470120</v>
      </c>
      <c r="O51" s="220">
        <f>'22'!F51*1000</f>
        <v>75021242928</v>
      </c>
      <c r="P51" s="220">
        <f>'2'!G52*1000</f>
        <v>89487625560</v>
      </c>
      <c r="Q51" s="220">
        <f>'2'!J52*1000</f>
        <v>15517722381</v>
      </c>
      <c r="R51" s="220">
        <f>'18'!Z51*1000</f>
        <v>5246980342.999999</v>
      </c>
      <c r="S51" s="220">
        <f>'2'!M52*1000</f>
        <v>22453152898.999996</v>
      </c>
      <c r="T51" s="870"/>
    </row>
    <row r="52" spans="1:20" ht="13.7" customHeight="1">
      <c r="A52" s="1045" t="s">
        <v>664</v>
      </c>
      <c r="B52" s="1045"/>
      <c r="C52" s="1045"/>
      <c r="D52" s="2"/>
      <c r="E52" s="697"/>
      <c r="F52" s="697"/>
      <c r="G52" s="697"/>
      <c r="H52" s="697"/>
      <c r="I52" s="697"/>
      <c r="J52" s="697"/>
      <c r="K52" s="697"/>
      <c r="L52" s="697"/>
      <c r="M52" s="220"/>
      <c r="N52" s="220"/>
      <c r="O52" s="220"/>
      <c r="P52" s="220"/>
      <c r="Q52" s="220"/>
      <c r="R52" s="220"/>
      <c r="S52" s="220"/>
      <c r="T52" s="870"/>
    </row>
    <row r="53" spans="1:20" ht="13.7" customHeight="1">
      <c r="A53" s="44"/>
      <c r="B53" s="62" t="s">
        <v>653</v>
      </c>
      <c r="C53" s="44"/>
      <c r="D53" s="231"/>
      <c r="E53" s="802">
        <f t="shared" ref="E53:E62" si="32">N53/M53*100</f>
        <v>62.030604286397626</v>
      </c>
      <c r="F53" s="697">
        <f t="shared" ref="F53:F62" si="33">O53/M53*100</f>
        <v>129.85857989003227</v>
      </c>
      <c r="G53" s="697">
        <f t="shared" ref="G53:G62" si="34">P53/M53*100</f>
        <v>127.13737241890438</v>
      </c>
      <c r="H53" s="697">
        <f t="shared" ref="H53:H62" si="35">P53/S53*100</f>
        <v>269.52451906762872</v>
      </c>
      <c r="I53" s="697">
        <f t="shared" ref="I53:I62" si="36">Q53/M53*100</f>
        <v>22.546512676915754</v>
      </c>
      <c r="J53" s="697">
        <f t="shared" ref="J53:J62" si="37">Q53/S53*100</f>
        <v>47.797416843533355</v>
      </c>
      <c r="K53" s="697">
        <f t="shared" ref="K53:K62" si="38">R53/M53*100</f>
        <v>4.8482597125524354</v>
      </c>
      <c r="L53" s="697">
        <f t="shared" ref="L53:L62" si="39">R53/S53*100</f>
        <v>10.278054693746014</v>
      </c>
      <c r="M53" s="220">
        <f>'2'!L54*1000</f>
        <v>14987308053.652166</v>
      </c>
      <c r="N53" s="220">
        <f>'10'!F53*1000</f>
        <v>9296717751.9443779</v>
      </c>
      <c r="O53" s="220">
        <f>'22'!F53*1000</f>
        <v>19462305402.21714</v>
      </c>
      <c r="P53" s="220">
        <f>'2'!G54*1000</f>
        <v>19054469655.740204</v>
      </c>
      <c r="Q53" s="220">
        <f>'2'!J54*1000</f>
        <v>3379115310.2451015</v>
      </c>
      <c r="R53" s="220">
        <f>'18'!Z53*1000</f>
        <v>726623618.36134458</v>
      </c>
      <c r="S53" s="220">
        <f>'2'!M54*1000</f>
        <v>7069660942.7801571</v>
      </c>
      <c r="T53" s="870"/>
    </row>
    <row r="54" spans="1:20" ht="13.7" customHeight="1">
      <c r="A54" s="6"/>
      <c r="B54" s="62" t="s">
        <v>654</v>
      </c>
      <c r="C54" s="6"/>
      <c r="D54" s="2"/>
      <c r="E54" s="802">
        <f t="shared" si="32"/>
        <v>59.788393637843548</v>
      </c>
      <c r="F54" s="697">
        <f t="shared" si="33"/>
        <v>98.681695722485998</v>
      </c>
      <c r="G54" s="697">
        <f t="shared" si="34"/>
        <v>98.970740213861617</v>
      </c>
      <c r="H54" s="697">
        <f t="shared" si="35"/>
        <v>204.12673474800607</v>
      </c>
      <c r="I54" s="697">
        <f t="shared" si="36"/>
        <v>19.081200875005866</v>
      </c>
      <c r="J54" s="697">
        <f t="shared" si="37"/>
        <v>39.354896419580584</v>
      </c>
      <c r="K54" s="697">
        <f t="shared" si="38"/>
        <v>6.9526412661082695</v>
      </c>
      <c r="L54" s="697">
        <f t="shared" si="39"/>
        <v>14.339793321320951</v>
      </c>
      <c r="M54" s="220">
        <f>'2'!L55*1000</f>
        <v>17871322917.241226</v>
      </c>
      <c r="N54" s="220">
        <f>'10'!F54*1000</f>
        <v>10684976894.050329</v>
      </c>
      <c r="O54" s="220">
        <f>'22'!F54*1000</f>
        <v>17635724502.774895</v>
      </c>
      <c r="P54" s="220">
        <f>'2'!G55*1000</f>
        <v>17687380577.203129</v>
      </c>
      <c r="Q54" s="220">
        <f>'2'!J55*1000</f>
        <v>3410063024.8597565</v>
      </c>
      <c r="R54" s="220">
        <f>'18'!Z54*1000</f>
        <v>1242528971.9435778</v>
      </c>
      <c r="S54" s="220">
        <f>'2'!M55*1000</f>
        <v>8664901537.2916031</v>
      </c>
      <c r="T54" s="870"/>
    </row>
    <row r="55" spans="1:20" ht="13.7" customHeight="1">
      <c r="A55" s="102"/>
      <c r="B55" s="62" t="s">
        <v>655</v>
      </c>
      <c r="C55" s="102"/>
      <c r="D55" s="46"/>
      <c r="E55" s="802">
        <f t="shared" si="32"/>
        <v>60.582517470733642</v>
      </c>
      <c r="F55" s="697">
        <f t="shared" si="33"/>
        <v>80.408900871426297</v>
      </c>
      <c r="G55" s="697">
        <f t="shared" si="34"/>
        <v>82.689780620347904</v>
      </c>
      <c r="H55" s="697">
        <f t="shared" si="35"/>
        <v>179.58665871543639</v>
      </c>
      <c r="I55" s="697">
        <f t="shared" si="36"/>
        <v>17.888764263816299</v>
      </c>
      <c r="J55" s="697">
        <f t="shared" si="37"/>
        <v>38.851033085173462</v>
      </c>
      <c r="K55" s="697">
        <f t="shared" si="38"/>
        <v>4.4581851545074214</v>
      </c>
      <c r="L55" s="697">
        <f t="shared" si="39"/>
        <v>9.6823400645923847</v>
      </c>
      <c r="M55" s="220">
        <f>'2'!L56*1000</f>
        <v>33414818373.219704</v>
      </c>
      <c r="N55" s="220">
        <f>'10'!F55*1000</f>
        <v>20243538178.769741</v>
      </c>
      <c r="O55" s="220">
        <f>'22'!F55*1000</f>
        <v>26868488182.089371</v>
      </c>
      <c r="P55" s="220">
        <f>'2'!G56*1000</f>
        <v>27630640007.503078</v>
      </c>
      <c r="Q55" s="220">
        <f>'2'!J56*1000</f>
        <v>5977498087.9676485</v>
      </c>
      <c r="R55" s="220">
        <f>'18'!Z55*1000</f>
        <v>1489694472.1204991</v>
      </c>
      <c r="S55" s="220">
        <f>'2'!M56*1000</f>
        <v>15385686333.9081</v>
      </c>
      <c r="T55" s="870"/>
    </row>
    <row r="56" spans="1:20" ht="13.7" customHeight="1">
      <c r="A56" s="102"/>
      <c r="B56" s="62" t="s">
        <v>656</v>
      </c>
      <c r="C56" s="102"/>
      <c r="D56" s="46"/>
      <c r="E56" s="802">
        <f t="shared" si="32"/>
        <v>74.285314303128501</v>
      </c>
      <c r="F56" s="697">
        <f t="shared" si="33"/>
        <v>67.658919101758656</v>
      </c>
      <c r="G56" s="697">
        <f t="shared" si="34"/>
        <v>65.085859411897928</v>
      </c>
      <c r="H56" s="697">
        <f t="shared" si="35"/>
        <v>198.52326567509505</v>
      </c>
      <c r="I56" s="697">
        <f t="shared" si="36"/>
        <v>16.453144469970578</v>
      </c>
      <c r="J56" s="697">
        <f t="shared" si="37"/>
        <v>50.184971056948079</v>
      </c>
      <c r="K56" s="697">
        <f t="shared" si="38"/>
        <v>3.7610592834136236</v>
      </c>
      <c r="L56" s="697">
        <f t="shared" si="39"/>
        <v>11.471889256553531</v>
      </c>
      <c r="M56" s="220">
        <f>'2'!L57*1000</f>
        <v>74853966119.42926</v>
      </c>
      <c r="N56" s="220">
        <f>'10'!F56*1000</f>
        <v>55605504000.175346</v>
      </c>
      <c r="O56" s="220">
        <f>'22'!F56*1000</f>
        <v>50645384381.202477</v>
      </c>
      <c r="P56" s="220">
        <f>'2'!G57*1000</f>
        <v>48719347152.721436</v>
      </c>
      <c r="Q56" s="220">
        <f>'2'!J57*1000</f>
        <v>12315831187.132524</v>
      </c>
      <c r="R56" s="220">
        <f>'18'!Z56*1000</f>
        <v>2815302041.7380829</v>
      </c>
      <c r="S56" s="220">
        <f>'2'!M57*1000</f>
        <v>24540875341.258972</v>
      </c>
      <c r="T56" s="870"/>
    </row>
    <row r="57" spans="1:20" ht="13.7" customHeight="1">
      <c r="A57" s="102"/>
      <c r="B57" s="62" t="s">
        <v>657</v>
      </c>
      <c r="C57" s="102"/>
      <c r="D57" s="46"/>
      <c r="E57" s="802">
        <f t="shared" si="32"/>
        <v>82.39838639108433</v>
      </c>
      <c r="F57" s="697">
        <f t="shared" si="33"/>
        <v>51.204110649567802</v>
      </c>
      <c r="G57" s="697">
        <f t="shared" si="34"/>
        <v>53.252287808548239</v>
      </c>
      <c r="H57" s="697">
        <f t="shared" si="35"/>
        <v>214.25484413005358</v>
      </c>
      <c r="I57" s="697">
        <f t="shared" si="36"/>
        <v>10.887002613938281</v>
      </c>
      <c r="J57" s="697">
        <f t="shared" si="37"/>
        <v>43.802682365101994</v>
      </c>
      <c r="K57" s="697">
        <f t="shared" si="38"/>
        <v>0.89993360333191996</v>
      </c>
      <c r="L57" s="697">
        <f t="shared" si="39"/>
        <v>3.620785920080726</v>
      </c>
      <c r="M57" s="220">
        <f>'2'!L58*1000</f>
        <v>91097396482.786667</v>
      </c>
      <c r="N57" s="220">
        <f>'10'!F57*1000</f>
        <v>75062784746.10463</v>
      </c>
      <c r="O57" s="220">
        <f>'22'!F57*1000</f>
        <v>46645611693.92157</v>
      </c>
      <c r="P57" s="220">
        <f>'2'!G58*1000</f>
        <v>48511447761.107857</v>
      </c>
      <c r="Q57" s="220">
        <f>'2'!J58*1000</f>
        <v>9917775936.3107033</v>
      </c>
      <c r="R57" s="220">
        <f>'18'!Z57*1000</f>
        <v>819816082.70910788</v>
      </c>
      <c r="S57" s="220">
        <f>'2'!M58*1000</f>
        <v>22641937435.804817</v>
      </c>
      <c r="T57" s="870"/>
    </row>
    <row r="58" spans="1:20" ht="13.7" customHeight="1">
      <c r="A58" s="102"/>
      <c r="B58" s="62" t="s">
        <v>658</v>
      </c>
      <c r="C58" s="102"/>
      <c r="D58" s="46"/>
      <c r="E58" s="802">
        <f t="shared" si="32"/>
        <v>92.680058759194011</v>
      </c>
      <c r="F58" s="697">
        <f t="shared" si="33"/>
        <v>42.277561521226964</v>
      </c>
      <c r="G58" s="697">
        <f t="shared" si="34"/>
        <v>42.964822910856341</v>
      </c>
      <c r="H58" s="697">
        <f t="shared" si="35"/>
        <v>274.5350383460688</v>
      </c>
      <c r="I58" s="697">
        <f t="shared" si="36"/>
        <v>8.3142090189202467</v>
      </c>
      <c r="J58" s="697">
        <f t="shared" si="37"/>
        <v>53.125825668182813</v>
      </c>
      <c r="K58" s="697">
        <f t="shared" si="38"/>
        <v>0.97226802394954015</v>
      </c>
      <c r="L58" s="697">
        <f t="shared" si="39"/>
        <v>6.2125623045497953</v>
      </c>
      <c r="M58" s="220">
        <f>'2'!L59*1000</f>
        <v>189897775750.03671</v>
      </c>
      <c r="N58" s="220">
        <f>'10'!F58*1000</f>
        <v>175997370147.5365</v>
      </c>
      <c r="O58" s="220">
        <f>'22'!F58*1000</f>
        <v>80284148970.163391</v>
      </c>
      <c r="P58" s="220">
        <f>'2'!G59*1000</f>
        <v>81589243062.658371</v>
      </c>
      <c r="Q58" s="220">
        <f>'2'!J59*1000</f>
        <v>15788497998.138496</v>
      </c>
      <c r="R58" s="220">
        <f>'18'!Z58*1000</f>
        <v>1846315351.809011</v>
      </c>
      <c r="S58" s="220">
        <f>'2'!M59*1000</f>
        <v>29719063750.183308</v>
      </c>
      <c r="T58" s="870"/>
    </row>
    <row r="59" spans="1:20" ht="13.7" customHeight="1">
      <c r="A59" s="102"/>
      <c r="B59" s="62" t="s">
        <v>659</v>
      </c>
      <c r="C59" s="102"/>
      <c r="D59" s="46"/>
      <c r="E59" s="802">
        <f t="shared" si="32"/>
        <v>95.675525860247774</v>
      </c>
      <c r="F59" s="697">
        <f t="shared" si="33"/>
        <v>29.810909097202792</v>
      </c>
      <c r="G59" s="697">
        <f t="shared" si="34"/>
        <v>33.842141790558138</v>
      </c>
      <c r="H59" s="697">
        <f t="shared" si="35"/>
        <v>306.59380557899783</v>
      </c>
      <c r="I59" s="697">
        <f t="shared" si="36"/>
        <v>6.7444410942966773</v>
      </c>
      <c r="J59" s="697">
        <f t="shared" si="37"/>
        <v>61.101447845736232</v>
      </c>
      <c r="K59" s="697">
        <f t="shared" si="38"/>
        <v>1.3244214997799706</v>
      </c>
      <c r="L59" s="697">
        <f t="shared" si="39"/>
        <v>11.99863266105322</v>
      </c>
      <c r="M59" s="220">
        <f>'2'!L60*1000</f>
        <v>133568750127.14139</v>
      </c>
      <c r="N59" s="220">
        <f>'10'!F59*1000</f>
        <v>127792604069.10289</v>
      </c>
      <c r="O59" s="220">
        <f>'22'!F59*1000</f>
        <v>39818058682.672058</v>
      </c>
      <c r="P59" s="220">
        <f>'2'!G60*1000</f>
        <v>45202525805.903496</v>
      </c>
      <c r="Q59" s="220">
        <f>'2'!J60*1000</f>
        <v>9008465672.7133694</v>
      </c>
      <c r="R59" s="220">
        <f>'18'!Z59*1000</f>
        <v>1769013243.6712475</v>
      </c>
      <c r="S59" s="220">
        <f>'2'!M60*1000</f>
        <v>14743456972.504452</v>
      </c>
      <c r="T59" s="870"/>
    </row>
    <row r="60" spans="1:20" ht="13.7" customHeight="1">
      <c r="A60" s="102"/>
      <c r="B60" s="62" t="s">
        <v>660</v>
      </c>
      <c r="C60" s="102"/>
      <c r="D60" s="46"/>
      <c r="E60" s="802">
        <f t="shared" si="32"/>
        <v>96.666506901819361</v>
      </c>
      <c r="F60" s="697">
        <f t="shared" si="33"/>
        <v>28.088248319575211</v>
      </c>
      <c r="G60" s="697">
        <f t="shared" si="34"/>
        <v>31.287959311736085</v>
      </c>
      <c r="H60" s="697">
        <f t="shared" si="35"/>
        <v>345.77068301891688</v>
      </c>
      <c r="I60" s="697">
        <f t="shared" si="36"/>
        <v>6.7489312551665677</v>
      </c>
      <c r="J60" s="697">
        <f t="shared" si="37"/>
        <v>74.584045143248929</v>
      </c>
      <c r="K60" s="697">
        <f t="shared" si="38"/>
        <v>1.6943139266947598</v>
      </c>
      <c r="L60" s="697">
        <f t="shared" si="39"/>
        <v>18.724266349386379</v>
      </c>
      <c r="M60" s="220">
        <f>'2'!L61*1000</f>
        <v>177035144300.49518</v>
      </c>
      <c r="N60" s="220">
        <f>'10'!F60*1000</f>
        <v>171133689983.88403</v>
      </c>
      <c r="O60" s="220">
        <f>'22'!F60*1000</f>
        <v>49726070944.041389</v>
      </c>
      <c r="P60" s="220">
        <f>'2'!G61*1000</f>
        <v>55390683916.212196</v>
      </c>
      <c r="Q60" s="220">
        <f>'2'!J61*1000</f>
        <v>11947980186.325354</v>
      </c>
      <c r="R60" s="220">
        <f>'18'!Z60*1000</f>
        <v>2999531105.0274544</v>
      </c>
      <c r="S60" s="220">
        <f>'2'!M61*1000</f>
        <v>16019485351.562269</v>
      </c>
      <c r="T60" s="870"/>
    </row>
    <row r="61" spans="1:20" ht="13.7" customHeight="1">
      <c r="A61" s="102"/>
      <c r="B61" s="62" t="s">
        <v>661</v>
      </c>
      <c r="C61" s="102"/>
      <c r="D61" s="46"/>
      <c r="E61" s="802">
        <f t="shared" si="32"/>
        <v>97.333021079557994</v>
      </c>
      <c r="F61" s="697">
        <f t="shared" si="33"/>
        <v>18.802274531931161</v>
      </c>
      <c r="G61" s="697">
        <f t="shared" si="34"/>
        <v>20.949144587405531</v>
      </c>
      <c r="H61" s="697">
        <f t="shared" si="35"/>
        <v>280.29471036376361</v>
      </c>
      <c r="I61" s="697">
        <f t="shared" si="36"/>
        <v>4.3150924073188346</v>
      </c>
      <c r="J61" s="697">
        <f t="shared" si="37"/>
        <v>57.734938601237637</v>
      </c>
      <c r="K61" s="697">
        <f t="shared" si="38"/>
        <v>0.79270726441146666</v>
      </c>
      <c r="L61" s="697">
        <f t="shared" si="39"/>
        <v>10.606239894637195</v>
      </c>
      <c r="M61" s="220">
        <f>'2'!L62*1000</f>
        <v>343123318935.19183</v>
      </c>
      <c r="N61" s="220">
        <f>'10'!F61*1000</f>
        <v>333972292348.06927</v>
      </c>
      <c r="O61" s="220">
        <f>'22'!F61*1000</f>
        <v>64514988409.268501</v>
      </c>
      <c r="P61" s="220">
        <f>'2'!G62*1000</f>
        <v>71881400196.837952</v>
      </c>
      <c r="Q61" s="220">
        <f>'2'!J62*1000</f>
        <v>14806088283.112852</v>
      </c>
      <c r="R61" s="220">
        <f>'18'!Z61*1000</f>
        <v>2719963475.0889912</v>
      </c>
      <c r="S61" s="220">
        <f>'2'!M62*1000</f>
        <v>25644936396.962688</v>
      </c>
      <c r="T61" s="870"/>
    </row>
    <row r="62" spans="1:20" ht="13.7" customHeight="1" thickBot="1">
      <c r="A62" s="104"/>
      <c r="B62" s="63" t="s">
        <v>662</v>
      </c>
      <c r="C62" s="104"/>
      <c r="D62" s="232"/>
      <c r="E62" s="804">
        <f t="shared" si="32"/>
        <v>98.450066018686485</v>
      </c>
      <c r="F62" s="700">
        <f t="shared" si="33"/>
        <v>13.247472173614511</v>
      </c>
      <c r="G62" s="700">
        <f t="shared" si="34"/>
        <v>14.409970249321052</v>
      </c>
      <c r="H62" s="700">
        <f t="shared" si="35"/>
        <v>327.6073867352053</v>
      </c>
      <c r="I62" s="700">
        <f t="shared" si="36"/>
        <v>2.8972925406644716</v>
      </c>
      <c r="J62" s="700">
        <f t="shared" si="37"/>
        <v>65.869285045832257</v>
      </c>
      <c r="K62" s="700">
        <f t="shared" si="38"/>
        <v>1.0789596505558452</v>
      </c>
      <c r="L62" s="700">
        <f t="shared" si="39"/>
        <v>24.529901547019868</v>
      </c>
      <c r="M62" s="220">
        <f>'2'!L63*1000</f>
        <v>1221118136851.3064</v>
      </c>
      <c r="N62" s="220">
        <f>'10'!F62*1000</f>
        <v>1202191611896.2656</v>
      </c>
      <c r="O62" s="220">
        <f>'22'!F62*1000</f>
        <v>161767285386.33676</v>
      </c>
      <c r="P62" s="220">
        <f>'2'!G63*1000</f>
        <v>175962760229.33679</v>
      </c>
      <c r="Q62" s="220">
        <f>'2'!J63*1000</f>
        <v>35379364691.693871</v>
      </c>
      <c r="R62" s="220">
        <f>'18'!Z62*1000</f>
        <v>13175371982.244904</v>
      </c>
      <c r="S62" s="220">
        <f>'2'!M63*1000</f>
        <v>53711475184.642868</v>
      </c>
      <c r="T62" s="870"/>
    </row>
    <row r="63" spans="1:20" ht="13.7" customHeight="1">
      <c r="A63" s="859"/>
      <c r="B63" s="859"/>
      <c r="C63" s="859"/>
      <c r="D63" s="27"/>
    </row>
  </sheetData>
  <mergeCells count="30">
    <mergeCell ref="A15:C15"/>
    <mergeCell ref="A17:C17"/>
    <mergeCell ref="A16:C16"/>
    <mergeCell ref="A18:C18"/>
    <mergeCell ref="A19:C19"/>
    <mergeCell ref="A11:C11"/>
    <mergeCell ref="A3:C5"/>
    <mergeCell ref="A13:C13"/>
    <mergeCell ref="A14:C14"/>
    <mergeCell ref="A12:C12"/>
    <mergeCell ref="A6:C6"/>
    <mergeCell ref="A7:C7"/>
    <mergeCell ref="A9:C9"/>
    <mergeCell ref="A10:C10"/>
    <mergeCell ref="A8:C8"/>
    <mergeCell ref="K3:K4"/>
    <mergeCell ref="L3:L4"/>
    <mergeCell ref="E3:E4"/>
    <mergeCell ref="F3:F4"/>
    <mergeCell ref="G3:G4"/>
    <mergeCell ref="H3:H4"/>
    <mergeCell ref="I3:I4"/>
    <mergeCell ref="J3:J4"/>
    <mergeCell ref="A52:C52"/>
    <mergeCell ref="A30:C30"/>
    <mergeCell ref="A41:C41"/>
    <mergeCell ref="A23:C23"/>
    <mergeCell ref="A20:C20"/>
    <mergeCell ref="A21:C21"/>
    <mergeCell ref="A22:C22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7" max="51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AW197"/>
  <sheetViews>
    <sheetView view="pageBreakPreview" topLeftCell="A39" zoomScaleNormal="100" workbookViewId="0">
      <selection activeCell="A33" sqref="A33:C33"/>
    </sheetView>
  </sheetViews>
  <sheetFormatPr defaultRowHeight="15.75"/>
  <cols>
    <col min="1" max="1" width="2.28515625" style="767" customWidth="1"/>
    <col min="2" max="2" width="17.28515625" style="767" customWidth="1"/>
    <col min="3" max="3" width="2.28515625" style="767" customWidth="1"/>
    <col min="4" max="4" width="1.7109375" style="768" customWidth="1"/>
    <col min="5" max="5" width="10.5703125" style="747" hidden="1" customWidth="1"/>
    <col min="6" max="9" width="8" style="747" customWidth="1"/>
    <col min="10" max="10" width="7.7109375" style="747" customWidth="1"/>
    <col min="11" max="11" width="8.5703125" style="747" customWidth="1"/>
    <col min="12" max="12" width="9.28515625" style="747" customWidth="1"/>
    <col min="13" max="13" width="6.85546875" style="747" customWidth="1"/>
    <col min="14" max="14" width="10.42578125" style="747" customWidth="1"/>
    <col min="15" max="15" width="8.7109375" style="747" customWidth="1"/>
    <col min="16" max="16" width="9" style="747" customWidth="1"/>
    <col min="17" max="17" width="8.85546875" style="747" customWidth="1"/>
    <col min="18" max="18" width="6" style="747" customWidth="1"/>
    <col min="19" max="19" width="7.85546875" style="747" customWidth="1"/>
    <col min="20" max="20" width="6.85546875" style="747" customWidth="1"/>
    <col min="21" max="21" width="7" style="747" customWidth="1"/>
    <col min="22" max="22" width="6.85546875" style="747" customWidth="1"/>
    <col min="23" max="23" width="8.5703125" style="747" customWidth="1"/>
    <col min="24" max="24" width="6.140625" style="747" customWidth="1"/>
    <col min="25" max="26" width="6" style="747" customWidth="1"/>
    <col min="27" max="27" width="5.85546875" style="747" customWidth="1"/>
    <col min="28" max="28" width="7" style="747" customWidth="1"/>
    <col min="29" max="29" width="5.42578125" style="747" customWidth="1"/>
    <col min="30" max="49" width="9.140625" style="747"/>
    <col min="50" max="50" width="9.7109375" style="747" bestFit="1" customWidth="1"/>
    <col min="51" max="16384" width="9.140625" style="747"/>
  </cols>
  <sheetData>
    <row r="1" spans="1:49" s="782" customFormat="1" ht="35.1" customHeight="1">
      <c r="A1" s="885"/>
      <c r="B1" s="885"/>
      <c r="C1" s="885"/>
      <c r="D1" s="885"/>
      <c r="E1" s="885"/>
      <c r="F1" s="885"/>
      <c r="G1" s="885"/>
      <c r="H1" s="885"/>
      <c r="I1" s="885"/>
      <c r="J1" s="885"/>
      <c r="L1" s="885"/>
      <c r="M1" s="885"/>
      <c r="N1" s="885" t="s">
        <v>629</v>
      </c>
      <c r="O1" s="886" t="s">
        <v>417</v>
      </c>
      <c r="T1" s="887"/>
      <c r="V1" s="887"/>
      <c r="W1" s="887"/>
      <c r="X1" s="885"/>
      <c r="Y1" s="885"/>
      <c r="Z1" s="885"/>
      <c r="AA1" s="887"/>
      <c r="AB1" s="887"/>
      <c r="AC1" s="887"/>
    </row>
    <row r="2" spans="1:49" ht="14.25" customHeight="1" thickBot="1">
      <c r="A2" s="747"/>
      <c r="B2" s="748"/>
      <c r="C2" s="748"/>
      <c r="D2" s="749"/>
      <c r="J2" s="750"/>
      <c r="K2" s="750"/>
      <c r="L2" s="750"/>
      <c r="M2" s="750"/>
      <c r="N2" s="750"/>
      <c r="O2" s="750"/>
      <c r="P2" s="750"/>
      <c r="Q2" s="750"/>
      <c r="R2" s="750"/>
      <c r="S2" s="750"/>
      <c r="T2" s="750"/>
      <c r="U2" s="750"/>
      <c r="V2" s="752"/>
      <c r="W2" s="752"/>
      <c r="X2" s="750"/>
      <c r="Y2" s="750"/>
      <c r="Z2" s="750"/>
      <c r="AA2" s="752"/>
      <c r="AB2" s="752"/>
      <c r="AC2" s="752" t="s">
        <v>1</v>
      </c>
    </row>
    <row r="3" spans="1:49" s="889" customFormat="1" ht="20.100000000000001" customHeight="1">
      <c r="A3" s="1393" t="s">
        <v>25</v>
      </c>
      <c r="B3" s="1393"/>
      <c r="C3" s="1393"/>
      <c r="D3" s="888"/>
      <c r="E3" s="1396" t="s">
        <v>3</v>
      </c>
      <c r="F3" s="1396" t="s">
        <v>26</v>
      </c>
      <c r="G3" s="1398" t="s">
        <v>3</v>
      </c>
      <c r="H3" s="1396" t="s">
        <v>418</v>
      </c>
      <c r="I3" s="1390" t="s">
        <v>419</v>
      </c>
      <c r="J3" s="1386" t="s">
        <v>420</v>
      </c>
      <c r="K3" s="1384" t="s">
        <v>4</v>
      </c>
      <c r="L3" s="1385"/>
      <c r="M3" s="1385"/>
      <c r="N3" s="1385"/>
      <c r="O3" s="1378" t="s">
        <v>514</v>
      </c>
      <c r="P3" s="1378"/>
      <c r="Q3" s="1378"/>
      <c r="R3" s="1378"/>
      <c r="S3" s="1378"/>
      <c r="T3" s="1378"/>
      <c r="U3" s="1378"/>
      <c r="V3" s="1378"/>
      <c r="W3" s="1378"/>
      <c r="X3" s="1378"/>
      <c r="Y3" s="1378"/>
      <c r="Z3" s="1378"/>
      <c r="AA3" s="1378"/>
      <c r="AB3" s="1378"/>
      <c r="AC3" s="1378"/>
    </row>
    <row r="4" spans="1:49" s="889" customFormat="1" ht="36" customHeight="1">
      <c r="A4" s="1394"/>
      <c r="B4" s="1394"/>
      <c r="C4" s="1394"/>
      <c r="D4" s="890"/>
      <c r="E4" s="1397"/>
      <c r="F4" s="1397"/>
      <c r="G4" s="1399"/>
      <c r="H4" s="1397"/>
      <c r="I4" s="1391"/>
      <c r="J4" s="1387"/>
      <c r="K4" s="1379" t="s">
        <v>527</v>
      </c>
      <c r="L4" s="1380"/>
      <c r="M4" s="1381"/>
      <c r="N4" s="891" t="s">
        <v>528</v>
      </c>
      <c r="O4" s="1379" t="s">
        <v>529</v>
      </c>
      <c r="P4" s="1380"/>
      <c r="Q4" s="1381"/>
      <c r="R4" s="892" t="s">
        <v>530</v>
      </c>
      <c r="S4" s="1379" t="s">
        <v>531</v>
      </c>
      <c r="T4" s="1380"/>
      <c r="U4" s="1380"/>
      <c r="V4" s="1380"/>
      <c r="W4" s="1381"/>
      <c r="X4" s="1379" t="s">
        <v>532</v>
      </c>
      <c r="Y4" s="1380"/>
      <c r="Z4" s="1380"/>
      <c r="AA4" s="1380"/>
      <c r="AB4" s="1381"/>
      <c r="AC4" s="1382" t="s">
        <v>146</v>
      </c>
    </row>
    <row r="5" spans="1:49" s="894" customFormat="1" ht="65.099999999999994" customHeight="1">
      <c r="A5" s="1395"/>
      <c r="B5" s="1395"/>
      <c r="C5" s="1395"/>
      <c r="D5" s="893"/>
      <c r="E5" s="1383"/>
      <c r="F5" s="1383"/>
      <c r="G5" s="1400"/>
      <c r="H5" s="1383"/>
      <c r="I5" s="1392"/>
      <c r="J5" s="1388"/>
      <c r="K5" s="892" t="s">
        <v>5</v>
      </c>
      <c r="L5" s="892" t="s">
        <v>9</v>
      </c>
      <c r="M5" s="892" t="s">
        <v>7</v>
      </c>
      <c r="N5" s="892" t="s">
        <v>6</v>
      </c>
      <c r="O5" s="892" t="s">
        <v>633</v>
      </c>
      <c r="P5" s="892" t="s">
        <v>11</v>
      </c>
      <c r="Q5" s="892" t="s">
        <v>8</v>
      </c>
      <c r="R5" s="892" t="s">
        <v>13</v>
      </c>
      <c r="S5" s="892" t="s">
        <v>634</v>
      </c>
      <c r="T5" s="892" t="s">
        <v>12</v>
      </c>
      <c r="U5" s="892" t="s">
        <v>10</v>
      </c>
      <c r="V5" s="892" t="s">
        <v>14</v>
      </c>
      <c r="W5" s="892" t="s">
        <v>15</v>
      </c>
      <c r="X5" s="892" t="s">
        <v>821</v>
      </c>
      <c r="Y5" s="892" t="s">
        <v>822</v>
      </c>
      <c r="Z5" s="892" t="s">
        <v>826</v>
      </c>
      <c r="AA5" s="892" t="s">
        <v>823</v>
      </c>
      <c r="AB5" s="892" t="s">
        <v>824</v>
      </c>
      <c r="AC5" s="1383"/>
      <c r="AF5" s="895">
        <v>1</v>
      </c>
      <c r="AG5" s="895">
        <v>2</v>
      </c>
      <c r="AH5" s="895">
        <v>3</v>
      </c>
      <c r="AI5" s="895">
        <v>4</v>
      </c>
      <c r="AJ5" s="895">
        <v>5</v>
      </c>
      <c r="AK5" s="895">
        <v>6</v>
      </c>
      <c r="AL5" s="895">
        <v>7</v>
      </c>
      <c r="AM5" s="895">
        <v>8</v>
      </c>
      <c r="AN5" s="895">
        <v>9</v>
      </c>
      <c r="AO5" s="895">
        <v>11</v>
      </c>
      <c r="AP5" s="895">
        <v>12</v>
      </c>
      <c r="AQ5" s="895">
        <v>13</v>
      </c>
      <c r="AR5" s="895">
        <v>14</v>
      </c>
      <c r="AS5" s="895">
        <v>15</v>
      </c>
      <c r="AT5" s="895">
        <v>16</v>
      </c>
      <c r="AU5" s="895">
        <v>17</v>
      </c>
      <c r="AV5" s="895">
        <v>18</v>
      </c>
    </row>
    <row r="6" spans="1:49" s="897" customFormat="1" ht="24.95" hidden="1" customHeight="1">
      <c r="A6" s="1401" t="s">
        <v>938</v>
      </c>
      <c r="B6" s="1401"/>
      <c r="C6" s="1401"/>
      <c r="D6" s="756"/>
      <c r="E6" s="896" t="s">
        <v>16</v>
      </c>
      <c r="F6" s="896" t="s">
        <v>16</v>
      </c>
      <c r="G6" s="896"/>
      <c r="H6" s="896"/>
      <c r="I6" s="896"/>
      <c r="J6" s="896"/>
      <c r="K6" s="896" t="s">
        <v>16</v>
      </c>
      <c r="L6" s="896"/>
      <c r="M6" s="896"/>
      <c r="N6" s="896"/>
      <c r="O6" s="896"/>
      <c r="P6" s="896"/>
      <c r="Q6" s="896" t="s">
        <v>16</v>
      </c>
      <c r="R6" s="896"/>
      <c r="S6" s="896"/>
      <c r="T6" s="896" t="s">
        <v>16</v>
      </c>
      <c r="U6" s="896"/>
      <c r="V6" s="896" t="s">
        <v>16</v>
      </c>
      <c r="W6" s="896"/>
      <c r="X6" s="896"/>
      <c r="Y6" s="896"/>
      <c r="Z6" s="896"/>
      <c r="AA6" s="896"/>
      <c r="AB6" s="896"/>
      <c r="AC6" s="896" t="s">
        <v>16</v>
      </c>
    </row>
    <row r="7" spans="1:49" s="897" customFormat="1" ht="24.95" hidden="1" customHeight="1">
      <c r="A7" s="1389" t="s">
        <v>879</v>
      </c>
      <c r="B7" s="1389"/>
      <c r="C7" s="1389"/>
      <c r="D7" s="898"/>
      <c r="E7" s="899" t="s">
        <v>16</v>
      </c>
      <c r="F7" s="896" t="s">
        <v>16</v>
      </c>
      <c r="G7" s="896"/>
      <c r="H7" s="896"/>
      <c r="I7" s="896"/>
      <c r="J7" s="896"/>
      <c r="K7" s="896" t="s">
        <v>16</v>
      </c>
      <c r="L7" s="896"/>
      <c r="M7" s="896"/>
      <c r="N7" s="896"/>
      <c r="O7" s="896"/>
      <c r="P7" s="896"/>
      <c r="Q7" s="896" t="s">
        <v>16</v>
      </c>
      <c r="R7" s="896"/>
      <c r="S7" s="896"/>
      <c r="T7" s="896" t="s">
        <v>16</v>
      </c>
      <c r="U7" s="896"/>
      <c r="V7" s="896" t="s">
        <v>16</v>
      </c>
      <c r="W7" s="896"/>
      <c r="X7" s="896"/>
      <c r="Y7" s="896"/>
      <c r="Z7" s="896"/>
      <c r="AA7" s="896"/>
      <c r="AB7" s="896"/>
      <c r="AC7" s="896" t="s">
        <v>16</v>
      </c>
    </row>
    <row r="8" spans="1:49" s="897" customFormat="1" ht="24.95" hidden="1" customHeight="1">
      <c r="A8" s="1389" t="s">
        <v>880</v>
      </c>
      <c r="B8" s="1389"/>
      <c r="C8" s="1389"/>
      <c r="D8" s="898"/>
      <c r="E8" s="900">
        <v>17631</v>
      </c>
      <c r="F8" s="896" t="s">
        <v>16</v>
      </c>
      <c r="G8" s="896"/>
      <c r="H8" s="896"/>
      <c r="I8" s="896"/>
      <c r="J8" s="896"/>
      <c r="K8" s="896" t="s">
        <v>16</v>
      </c>
      <c r="L8" s="896"/>
      <c r="M8" s="896"/>
      <c r="N8" s="896"/>
      <c r="O8" s="896"/>
      <c r="P8" s="896"/>
      <c r="Q8" s="896" t="s">
        <v>16</v>
      </c>
      <c r="R8" s="896"/>
      <c r="S8" s="896"/>
      <c r="T8" s="896" t="s">
        <v>16</v>
      </c>
      <c r="U8" s="896"/>
      <c r="V8" s="896" t="s">
        <v>16</v>
      </c>
      <c r="W8" s="896"/>
      <c r="X8" s="896"/>
      <c r="Y8" s="896"/>
      <c r="Z8" s="896"/>
      <c r="AA8" s="896"/>
      <c r="AB8" s="896"/>
      <c r="AC8" s="896" t="s">
        <v>16</v>
      </c>
    </row>
    <row r="9" spans="1:49" s="897" customFormat="1" ht="19.5" hidden="1" customHeight="1">
      <c r="A9" s="1389" t="s">
        <v>881</v>
      </c>
      <c r="B9" s="1389"/>
      <c r="C9" s="1389"/>
      <c r="D9" s="898"/>
      <c r="E9" s="901"/>
      <c r="F9" s="902" t="s">
        <v>17</v>
      </c>
      <c r="G9" s="903"/>
      <c r="H9" s="903"/>
      <c r="I9" s="903"/>
      <c r="J9" s="903"/>
      <c r="K9" s="904" t="s">
        <v>17</v>
      </c>
      <c r="L9" s="904" t="s">
        <v>17</v>
      </c>
      <c r="M9" s="904" t="s">
        <v>17</v>
      </c>
      <c r="N9" s="904" t="s">
        <v>17</v>
      </c>
      <c r="O9" s="904" t="s">
        <v>17</v>
      </c>
      <c r="P9" s="904" t="s">
        <v>17</v>
      </c>
      <c r="Q9" s="904" t="s">
        <v>17</v>
      </c>
      <c r="R9" s="904" t="s">
        <v>17</v>
      </c>
      <c r="S9" s="904" t="s">
        <v>17</v>
      </c>
      <c r="T9" s="904" t="s">
        <v>17</v>
      </c>
      <c r="U9" s="904" t="s">
        <v>17</v>
      </c>
      <c r="V9" s="904" t="s">
        <v>17</v>
      </c>
      <c r="W9" s="904"/>
      <c r="X9" s="904" t="s">
        <v>17</v>
      </c>
      <c r="Y9" s="904"/>
      <c r="Z9" s="904"/>
      <c r="AA9" s="904"/>
      <c r="AB9" s="904"/>
      <c r="AC9" s="904" t="s">
        <v>17</v>
      </c>
    </row>
    <row r="10" spans="1:49" s="897" customFormat="1" ht="19.5" hidden="1" customHeight="1">
      <c r="A10" s="1389" t="s">
        <v>882</v>
      </c>
      <c r="B10" s="1389"/>
      <c r="C10" s="1389"/>
      <c r="D10" s="898"/>
      <c r="E10" s="901"/>
      <c r="F10" s="905" t="s">
        <v>17</v>
      </c>
      <c r="G10" s="904"/>
      <c r="H10" s="904"/>
      <c r="I10" s="904"/>
      <c r="J10" s="904"/>
      <c r="K10" s="904" t="s">
        <v>17</v>
      </c>
      <c r="L10" s="904" t="s">
        <v>17</v>
      </c>
      <c r="M10" s="904" t="s">
        <v>17</v>
      </c>
      <c r="N10" s="904" t="s">
        <v>17</v>
      </c>
      <c r="O10" s="904" t="s">
        <v>17</v>
      </c>
      <c r="P10" s="904" t="s">
        <v>17</v>
      </c>
      <c r="Q10" s="904" t="s">
        <v>17</v>
      </c>
      <c r="R10" s="904" t="s">
        <v>17</v>
      </c>
      <c r="S10" s="904" t="s">
        <v>17</v>
      </c>
      <c r="T10" s="904" t="s">
        <v>17</v>
      </c>
      <c r="U10" s="904" t="s">
        <v>17</v>
      </c>
      <c r="V10" s="904" t="s">
        <v>17</v>
      </c>
      <c r="W10" s="904"/>
      <c r="X10" s="904" t="s">
        <v>17</v>
      </c>
      <c r="Y10" s="904"/>
      <c r="Z10" s="904"/>
      <c r="AA10" s="904"/>
      <c r="AB10" s="904"/>
      <c r="AC10" s="904" t="s">
        <v>17</v>
      </c>
    </row>
    <row r="11" spans="1:49" s="897" customFormat="1" ht="19.5" hidden="1" customHeight="1">
      <c r="A11" s="1389" t="s">
        <v>883</v>
      </c>
      <c r="B11" s="1389"/>
      <c r="C11" s="1389"/>
      <c r="D11" s="898"/>
      <c r="E11" s="901"/>
      <c r="F11" s="905" t="s">
        <v>17</v>
      </c>
      <c r="G11" s="904"/>
      <c r="H11" s="904"/>
      <c r="I11" s="904"/>
      <c r="J11" s="904"/>
      <c r="K11" s="904" t="s">
        <v>17</v>
      </c>
      <c r="L11" s="904" t="s">
        <v>17</v>
      </c>
      <c r="M11" s="904" t="s">
        <v>17</v>
      </c>
      <c r="N11" s="904" t="s">
        <v>17</v>
      </c>
      <c r="O11" s="904" t="s">
        <v>17</v>
      </c>
      <c r="P11" s="904" t="s">
        <v>17</v>
      </c>
      <c r="Q11" s="904" t="s">
        <v>17</v>
      </c>
      <c r="R11" s="904" t="s">
        <v>17</v>
      </c>
      <c r="S11" s="904" t="s">
        <v>17</v>
      </c>
      <c r="T11" s="904" t="s">
        <v>17</v>
      </c>
      <c r="U11" s="904" t="s">
        <v>17</v>
      </c>
      <c r="V11" s="904" t="s">
        <v>17</v>
      </c>
      <c r="W11" s="904" t="s">
        <v>17</v>
      </c>
      <c r="X11" s="904" t="s">
        <v>17</v>
      </c>
      <c r="Y11" s="904"/>
      <c r="Z11" s="904"/>
      <c r="AA11" s="904" t="s">
        <v>17</v>
      </c>
      <c r="AB11" s="904" t="s">
        <v>17</v>
      </c>
      <c r="AC11" s="904" t="s">
        <v>17</v>
      </c>
    </row>
    <row r="12" spans="1:49" s="897" customFormat="1" ht="19.5" hidden="1" customHeight="1">
      <c r="A12" s="1389" t="s">
        <v>884</v>
      </c>
      <c r="B12" s="1389"/>
      <c r="C12" s="1389"/>
      <c r="D12" s="898"/>
      <c r="E12" s="901"/>
      <c r="F12" s="905" t="s">
        <v>17</v>
      </c>
      <c r="G12" s="904"/>
      <c r="H12" s="904"/>
      <c r="I12" s="904"/>
      <c r="J12" s="904"/>
      <c r="K12" s="904" t="s">
        <v>17</v>
      </c>
      <c r="L12" s="904" t="s">
        <v>17</v>
      </c>
      <c r="M12" s="904" t="s">
        <v>17</v>
      </c>
      <c r="N12" s="904" t="s">
        <v>17</v>
      </c>
      <c r="O12" s="904" t="s">
        <v>17</v>
      </c>
      <c r="P12" s="904" t="s">
        <v>17</v>
      </c>
      <c r="Q12" s="904" t="s">
        <v>17</v>
      </c>
      <c r="R12" s="904" t="s">
        <v>17</v>
      </c>
      <c r="S12" s="904" t="s">
        <v>17</v>
      </c>
      <c r="T12" s="904" t="s">
        <v>17</v>
      </c>
      <c r="U12" s="904" t="s">
        <v>17</v>
      </c>
      <c r="V12" s="904" t="s">
        <v>17</v>
      </c>
      <c r="W12" s="904" t="s">
        <v>17</v>
      </c>
      <c r="X12" s="904" t="s">
        <v>17</v>
      </c>
      <c r="Y12" s="904"/>
      <c r="Z12" s="904"/>
      <c r="AA12" s="904" t="s">
        <v>17</v>
      </c>
      <c r="AB12" s="904" t="s">
        <v>17</v>
      </c>
      <c r="AC12" s="904" t="s">
        <v>17</v>
      </c>
    </row>
    <row r="13" spans="1:49" s="897" customFormat="1" ht="17.100000000000001" hidden="1" customHeight="1">
      <c r="A13" s="1389" t="s">
        <v>18</v>
      </c>
      <c r="B13" s="1389"/>
      <c r="C13" s="1389"/>
      <c r="D13" s="756"/>
      <c r="E13" s="901"/>
      <c r="F13" s="906">
        <v>0</v>
      </c>
      <c r="G13" s="906">
        <v>0</v>
      </c>
      <c r="H13" s="906">
        <v>0</v>
      </c>
      <c r="I13" s="906">
        <v>0</v>
      </c>
      <c r="J13" s="906">
        <v>0</v>
      </c>
      <c r="K13" s="906">
        <v>0</v>
      </c>
      <c r="L13" s="906">
        <v>0</v>
      </c>
      <c r="M13" s="906">
        <v>0</v>
      </c>
      <c r="N13" s="906">
        <v>0</v>
      </c>
      <c r="O13" s="906">
        <v>0</v>
      </c>
      <c r="P13" s="906">
        <v>0</v>
      </c>
      <c r="Q13" s="906">
        <v>0</v>
      </c>
      <c r="R13" s="906">
        <v>0</v>
      </c>
      <c r="S13" s="906">
        <v>0</v>
      </c>
      <c r="T13" s="906">
        <v>0</v>
      </c>
      <c r="U13" s="906">
        <v>0</v>
      </c>
      <c r="V13" s="906">
        <v>0</v>
      </c>
      <c r="W13" s="906">
        <v>0</v>
      </c>
      <c r="X13" s="906">
        <v>0</v>
      </c>
      <c r="Y13" s="906"/>
      <c r="Z13" s="906"/>
      <c r="AA13" s="906">
        <v>0</v>
      </c>
      <c r="AB13" s="906">
        <v>0</v>
      </c>
      <c r="AC13" s="906">
        <v>0</v>
      </c>
    </row>
    <row r="14" spans="1:49" s="897" customFormat="1" ht="17.100000000000001" hidden="1" customHeight="1">
      <c r="A14" s="1389" t="s">
        <v>885</v>
      </c>
      <c r="B14" s="1389"/>
      <c r="C14" s="1389"/>
      <c r="D14" s="898"/>
      <c r="E14" s="901"/>
      <c r="F14" s="907">
        <v>13367.838154574758</v>
      </c>
      <c r="G14" s="906">
        <v>0</v>
      </c>
      <c r="H14" s="906">
        <v>0</v>
      </c>
      <c r="I14" s="906">
        <v>0</v>
      </c>
      <c r="J14" s="906">
        <v>0</v>
      </c>
      <c r="K14" s="908">
        <v>94.252571804564056</v>
      </c>
      <c r="L14" s="906">
        <v>0</v>
      </c>
      <c r="M14" s="908">
        <v>54.686949063437474</v>
      </c>
      <c r="N14" s="908">
        <v>6.6085333674067881</v>
      </c>
      <c r="O14" s="908">
        <v>40.081608024850077</v>
      </c>
      <c r="P14" s="906">
        <v>0</v>
      </c>
      <c r="Q14" s="908">
        <v>24.230093245365726</v>
      </c>
      <c r="R14" s="908">
        <v>16.286863161545575</v>
      </c>
      <c r="S14" s="908">
        <v>8.8803062545150446</v>
      </c>
      <c r="T14" s="908">
        <v>4.3178282698899197</v>
      </c>
      <c r="U14" s="908">
        <v>24.987195989366796</v>
      </c>
      <c r="V14" s="908">
        <v>4.0803166777754427</v>
      </c>
      <c r="W14" s="906">
        <v>0</v>
      </c>
      <c r="X14" s="908">
        <v>10.824839305710512</v>
      </c>
      <c r="Y14" s="908"/>
      <c r="Z14" s="908"/>
      <c r="AA14" s="906">
        <v>0</v>
      </c>
      <c r="AB14" s="906">
        <v>0</v>
      </c>
      <c r="AC14" s="906">
        <v>0</v>
      </c>
      <c r="AE14" s="907">
        <v>13367.838154574758</v>
      </c>
      <c r="AF14" s="909">
        <v>12599.531255358484</v>
      </c>
      <c r="AG14" s="909">
        <v>883.41804494600865</v>
      </c>
      <c r="AH14" s="909">
        <v>1447.0469988801751</v>
      </c>
      <c r="AI14" s="909">
        <v>1187.1049677341509</v>
      </c>
      <c r="AJ14" s="909">
        <v>7310.4628424750572</v>
      </c>
      <c r="AK14" s="909">
        <v>3239.0396497430406</v>
      </c>
      <c r="AL14" s="904" t="s">
        <v>17</v>
      </c>
      <c r="AM14" s="904" t="s">
        <v>17</v>
      </c>
      <c r="AN14" s="909">
        <v>3340.247919224948</v>
      </c>
      <c r="AO14" s="909">
        <v>417.36532794567876</v>
      </c>
      <c r="AP14" s="909">
        <v>577.20029491135983</v>
      </c>
      <c r="AQ14" s="909">
        <v>5358.0444905130062</v>
      </c>
      <c r="AR14" s="909">
        <v>2177.2015078924701</v>
      </c>
      <c r="AS14" s="909">
        <v>545.45012967914283</v>
      </c>
      <c r="AT14" s="909">
        <v>157.84997267647904</v>
      </c>
      <c r="AU14" s="904" t="s">
        <v>17</v>
      </c>
    </row>
    <row r="15" spans="1:49" s="897" customFormat="1" ht="17.100000000000001" hidden="1" customHeight="1">
      <c r="A15" s="1389" t="s">
        <v>886</v>
      </c>
      <c r="B15" s="1389"/>
      <c r="C15" s="1389"/>
      <c r="D15" s="898"/>
      <c r="E15" s="901"/>
      <c r="F15" s="907">
        <v>13388.599999999951</v>
      </c>
      <c r="G15" s="908">
        <v>100</v>
      </c>
      <c r="H15" s="908">
        <v>10.667666946263559</v>
      </c>
      <c r="I15" s="908">
        <v>89.332333053736988</v>
      </c>
      <c r="J15" s="910">
        <v>11960.348743232586</v>
      </c>
      <c r="K15" s="908">
        <v>66.8932735692498</v>
      </c>
      <c r="L15" s="908">
        <v>49.001000821920755</v>
      </c>
      <c r="M15" s="908">
        <v>56.998521787884378</v>
      </c>
      <c r="N15" s="908">
        <v>6.3347644613798595</v>
      </c>
      <c r="O15" s="908">
        <v>33.908215071234338</v>
      </c>
      <c r="P15" s="908">
        <v>28.339569780614493</v>
      </c>
      <c r="Q15" s="908">
        <v>31.88602656084873</v>
      </c>
      <c r="R15" s="908">
        <v>22.008036478988767</v>
      </c>
      <c r="S15" s="908">
        <v>8.9164511906750263</v>
      </c>
      <c r="T15" s="908">
        <v>7.3182560134989707</v>
      </c>
      <c r="U15" s="908">
        <v>6.8400342019406137</v>
      </c>
      <c r="V15" s="908">
        <v>4.557962107534415</v>
      </c>
      <c r="W15" s="906">
        <v>0</v>
      </c>
      <c r="X15" s="908">
        <v>5.9672699343507905</v>
      </c>
      <c r="Y15" s="908"/>
      <c r="Z15" s="908"/>
      <c r="AA15" s="906">
        <v>0</v>
      </c>
      <c r="AB15" s="906">
        <v>0</v>
      </c>
      <c r="AC15" s="908">
        <v>2.0991751162984631</v>
      </c>
      <c r="AE15" s="907">
        <v>13388.6</v>
      </c>
      <c r="AF15" s="909">
        <v>8956.0728250925367</v>
      </c>
      <c r="AG15" s="909">
        <v>848.13627467630045</v>
      </c>
      <c r="AH15" s="909">
        <v>798.93390243048646</v>
      </c>
      <c r="AI15" s="909">
        <v>1193.7879841147126</v>
      </c>
      <c r="AJ15" s="909">
        <v>7631.3040880926319</v>
      </c>
      <c r="AK15" s="909">
        <v>4269.0925521257805</v>
      </c>
      <c r="AL15" s="909">
        <v>6560.5479960436405</v>
      </c>
      <c r="AM15" s="909">
        <v>3794.2716396473397</v>
      </c>
      <c r="AN15" s="909">
        <v>915.78481916101828</v>
      </c>
      <c r="AO15" s="909">
        <v>405.81454825509616</v>
      </c>
      <c r="AP15" s="909">
        <v>979.81202462332044</v>
      </c>
      <c r="AQ15" s="909">
        <v>4539.8352830272597</v>
      </c>
      <c r="AR15" s="909">
        <v>2946.567972025879</v>
      </c>
      <c r="AS15" s="909">
        <v>610.24731472935059</v>
      </c>
      <c r="AT15" s="909">
        <v>281.05015962073503</v>
      </c>
      <c r="AU15" s="909">
        <v>1429.6512567674386</v>
      </c>
    </row>
    <row r="16" spans="1:49" s="897" customFormat="1" ht="17.100000000000001" hidden="1" customHeight="1">
      <c r="A16" s="1238" t="s">
        <v>224</v>
      </c>
      <c r="B16" s="1238"/>
      <c r="C16" s="1238"/>
      <c r="D16" s="898"/>
      <c r="E16" s="901"/>
      <c r="F16" s="907">
        <v>13660.999999999885</v>
      </c>
      <c r="G16" s="908">
        <v>100</v>
      </c>
      <c r="H16" s="908">
        <v>30.1841582674992</v>
      </c>
      <c r="I16" s="908">
        <v>69.815841732501553</v>
      </c>
      <c r="J16" s="910">
        <v>9537.542139076957</v>
      </c>
      <c r="K16" s="908">
        <v>45.449641258887951</v>
      </c>
      <c r="L16" s="908">
        <v>33.296105414359083</v>
      </c>
      <c r="M16" s="908">
        <v>48.440529888332073</v>
      </c>
      <c r="N16" s="908">
        <v>5.3195793857065103</v>
      </c>
      <c r="O16" s="908">
        <v>24.42805317215873</v>
      </c>
      <c r="P16" s="908">
        <v>23.702338574272368</v>
      </c>
      <c r="Q16" s="908">
        <v>26.784183048978097</v>
      </c>
      <c r="R16" s="908">
        <v>15.009603399232073</v>
      </c>
      <c r="S16" s="908">
        <v>8.5705971360146158</v>
      </c>
      <c r="T16" s="908">
        <v>6.1064547580365414</v>
      </c>
      <c r="U16" s="908">
        <v>4.9581800873083237</v>
      </c>
      <c r="V16" s="908">
        <v>2.5544588835896853</v>
      </c>
      <c r="W16" s="908">
        <v>3.8296832563733196</v>
      </c>
      <c r="X16" s="908">
        <v>6.5814012824238768</v>
      </c>
      <c r="Y16" s="908"/>
      <c r="Z16" s="908"/>
      <c r="AA16" s="908">
        <v>1.5448217921037901</v>
      </c>
      <c r="AB16" s="908">
        <v>1.5448217921037901</v>
      </c>
      <c r="AC16" s="908">
        <v>1.5434638839443544</v>
      </c>
      <c r="AE16" s="907">
        <v>13614.999999999931</v>
      </c>
      <c r="AF16" s="909">
        <v>6208.8754923766355</v>
      </c>
      <c r="AG16" s="909">
        <v>726.70773988136023</v>
      </c>
      <c r="AH16" s="909">
        <v>899.08522919191864</v>
      </c>
      <c r="AI16" s="909">
        <v>1170.8292747509465</v>
      </c>
      <c r="AJ16" s="909">
        <v>6616.4607880449976</v>
      </c>
      <c r="AK16" s="909">
        <v>3658.9872463208699</v>
      </c>
      <c r="AL16" s="909">
        <v>4548.580960655544</v>
      </c>
      <c r="AM16" s="909">
        <v>3236.9764726313228</v>
      </c>
      <c r="AN16" s="909">
        <v>677.33698172718414</v>
      </c>
      <c r="AO16" s="909">
        <v>408.84061304301656</v>
      </c>
      <c r="AP16" s="909">
        <v>834.20278449536477</v>
      </c>
      <c r="AQ16" s="909">
        <v>3337.1163438485778</v>
      </c>
      <c r="AR16" s="909">
        <v>2050.4619203690763</v>
      </c>
      <c r="AS16" s="909">
        <v>348.96462808718405</v>
      </c>
      <c r="AT16" s="909">
        <v>211.03810501929698</v>
      </c>
      <c r="AU16" s="909">
        <v>523.17302965315491</v>
      </c>
      <c r="AV16" s="897">
        <v>210.85260118563642</v>
      </c>
      <c r="AW16" s="897">
        <v>4078.4578609230357</v>
      </c>
    </row>
    <row r="17" spans="1:49" s="897" customFormat="1" ht="17.100000000000001" hidden="1" customHeight="1">
      <c r="A17" s="1238" t="s">
        <v>367</v>
      </c>
      <c r="B17" s="1238"/>
      <c r="C17" s="1238"/>
      <c r="D17" s="898"/>
      <c r="E17" s="901"/>
      <c r="F17" s="911">
        <v>13884.21580122613</v>
      </c>
      <c r="G17" s="912">
        <v>100</v>
      </c>
      <c r="H17" s="912">
        <v>31.959976648065279</v>
      </c>
      <c r="I17" s="912">
        <v>68.040023351935218</v>
      </c>
      <c r="J17" s="913">
        <f>F17*I17/100</f>
        <v>9446.8236733873382</v>
      </c>
      <c r="K17" s="912">
        <v>46.837704727785955</v>
      </c>
      <c r="L17" s="912">
        <v>30.918403741670083</v>
      </c>
      <c r="M17" s="912">
        <v>43.257701079433097</v>
      </c>
      <c r="N17" s="912">
        <v>5.8350185141666211</v>
      </c>
      <c r="O17" s="912">
        <v>22.311868515514398</v>
      </c>
      <c r="P17" s="912">
        <v>19.344399932197771</v>
      </c>
      <c r="Q17" s="912">
        <v>25.178381282166551</v>
      </c>
      <c r="R17" s="914">
        <v>14.383044928114559</v>
      </c>
      <c r="S17" s="912">
        <v>5.0047200545872323</v>
      </c>
      <c r="T17" s="912">
        <v>4.5066059204939215</v>
      </c>
      <c r="U17" s="912">
        <v>3.2097667789273787</v>
      </c>
      <c r="V17" s="912">
        <v>2.3291500928197668</v>
      </c>
      <c r="W17" s="912">
        <v>2.4053260678117616</v>
      </c>
      <c r="X17" s="914">
        <v>7.9144494701392185</v>
      </c>
      <c r="Y17" s="914">
        <v>0</v>
      </c>
      <c r="Z17" s="914"/>
      <c r="AA17" s="912">
        <v>3.1638701511291862</v>
      </c>
      <c r="AB17" s="912">
        <v>3.1638701511291862</v>
      </c>
      <c r="AC17" s="912">
        <v>1.3109576595375692</v>
      </c>
      <c r="AE17" s="907"/>
      <c r="AF17" s="909"/>
      <c r="AG17" s="909"/>
      <c r="AH17" s="909"/>
      <c r="AI17" s="909"/>
      <c r="AJ17" s="909"/>
      <c r="AK17" s="909"/>
      <c r="AL17" s="909"/>
      <c r="AM17" s="909"/>
      <c r="AN17" s="909"/>
      <c r="AO17" s="909"/>
      <c r="AP17" s="909"/>
      <c r="AQ17" s="909"/>
      <c r="AR17" s="909"/>
      <c r="AS17" s="909"/>
      <c r="AT17" s="909"/>
      <c r="AU17" s="909"/>
    </row>
    <row r="18" spans="1:49" s="897" customFormat="1" ht="17.100000000000001" customHeight="1">
      <c r="A18" s="1238" t="s">
        <v>1023</v>
      </c>
      <c r="B18" s="1238"/>
      <c r="C18" s="1238"/>
      <c r="D18" s="756"/>
      <c r="E18" s="901"/>
      <c r="F18" s="915">
        <v>0</v>
      </c>
      <c r="G18" s="873">
        <v>0</v>
      </c>
      <c r="H18" s="873">
        <v>0</v>
      </c>
      <c r="I18" s="873">
        <v>0</v>
      </c>
      <c r="J18" s="915">
        <v>0</v>
      </c>
      <c r="K18" s="873">
        <v>0</v>
      </c>
      <c r="L18" s="873">
        <v>0</v>
      </c>
      <c r="M18" s="873">
        <v>0</v>
      </c>
      <c r="N18" s="873">
        <v>0</v>
      </c>
      <c r="O18" s="873">
        <v>0</v>
      </c>
      <c r="P18" s="873">
        <v>0</v>
      </c>
      <c r="Q18" s="873">
        <v>0</v>
      </c>
      <c r="R18" s="879">
        <v>0</v>
      </c>
      <c r="S18" s="873">
        <v>0</v>
      </c>
      <c r="T18" s="873">
        <v>0</v>
      </c>
      <c r="U18" s="873">
        <v>0</v>
      </c>
      <c r="V18" s="873">
        <v>0</v>
      </c>
      <c r="W18" s="873">
        <v>0</v>
      </c>
      <c r="X18" s="879">
        <v>0</v>
      </c>
      <c r="Y18" s="1373">
        <v>0</v>
      </c>
      <c r="Z18" s="1373"/>
      <c r="AA18" s="873">
        <v>0</v>
      </c>
      <c r="AB18" s="873">
        <v>0</v>
      </c>
      <c r="AC18" s="873">
        <v>0</v>
      </c>
      <c r="AE18" s="907"/>
      <c r="AF18" s="909"/>
      <c r="AG18" s="909"/>
      <c r="AH18" s="909"/>
      <c r="AI18" s="909"/>
      <c r="AJ18" s="909"/>
      <c r="AK18" s="909"/>
      <c r="AL18" s="909"/>
      <c r="AM18" s="909"/>
      <c r="AN18" s="909"/>
      <c r="AO18" s="909"/>
      <c r="AP18" s="909"/>
      <c r="AQ18" s="909"/>
      <c r="AR18" s="909"/>
      <c r="AS18" s="909"/>
      <c r="AT18" s="909"/>
      <c r="AU18" s="909"/>
    </row>
    <row r="19" spans="1:49" s="897" customFormat="1" ht="17.100000000000001" customHeight="1">
      <c r="A19" s="1238" t="s">
        <v>1066</v>
      </c>
      <c r="B19" s="1238"/>
      <c r="C19" s="1238"/>
      <c r="D19" s="898"/>
      <c r="E19" s="901"/>
      <c r="F19" s="872">
        <v>14412</v>
      </c>
      <c r="G19" s="873">
        <v>100</v>
      </c>
      <c r="H19" s="873">
        <v>36.9024536691077</v>
      </c>
      <c r="I19" s="873">
        <v>63.097546330892463</v>
      </c>
      <c r="J19" s="916">
        <f>F19*I19/100</f>
        <v>9093.6183772082222</v>
      </c>
      <c r="K19" s="873">
        <v>38.054037984144117</v>
      </c>
      <c r="L19" s="873">
        <v>23.042182113954709</v>
      </c>
      <c r="M19" s="873">
        <v>40.129342152462463</v>
      </c>
      <c r="N19" s="873">
        <v>9.0078709910734815</v>
      </c>
      <c r="O19" s="873">
        <v>23.667657294699584</v>
      </c>
      <c r="P19" s="873">
        <v>22.020343974793185</v>
      </c>
      <c r="Q19" s="873">
        <v>23.206907176580287</v>
      </c>
      <c r="R19" s="879">
        <v>12.210828783222437</v>
      </c>
      <c r="S19" s="873">
        <v>5.4748381442300618</v>
      </c>
      <c r="T19" s="873">
        <v>5.1244897688869111</v>
      </c>
      <c r="U19" s="873">
        <v>3.0288521084220572</v>
      </c>
      <c r="V19" s="873">
        <v>2.4648229911985209</v>
      </c>
      <c r="W19" s="873">
        <v>1.5047947720592594</v>
      </c>
      <c r="X19" s="879">
        <v>18.448617145675364</v>
      </c>
      <c r="Y19" s="1373">
        <v>0</v>
      </c>
      <c r="Z19" s="1373"/>
      <c r="AA19" s="873">
        <v>3.163735885968407</v>
      </c>
      <c r="AB19" s="873">
        <v>3.8832363736535083</v>
      </c>
      <c r="AC19" s="873">
        <v>1.4402477984800641</v>
      </c>
      <c r="AE19" s="907"/>
      <c r="AF19" s="909"/>
      <c r="AG19" s="909"/>
      <c r="AH19" s="909"/>
      <c r="AI19" s="909"/>
      <c r="AJ19" s="909"/>
      <c r="AK19" s="909"/>
      <c r="AL19" s="909"/>
      <c r="AM19" s="909"/>
      <c r="AN19" s="909"/>
      <c r="AO19" s="909"/>
      <c r="AP19" s="909"/>
      <c r="AQ19" s="909"/>
      <c r="AR19" s="909"/>
      <c r="AS19" s="909"/>
      <c r="AT19" s="909"/>
      <c r="AU19" s="909"/>
    </row>
    <row r="20" spans="1:49" s="897" customFormat="1" ht="17.100000000000001" customHeight="1">
      <c r="A20" s="1238" t="s">
        <v>1025</v>
      </c>
      <c r="B20" s="1238"/>
      <c r="C20" s="1238"/>
      <c r="D20" s="898"/>
      <c r="E20" s="901"/>
      <c r="F20" s="872">
        <v>14563.000000000737</v>
      </c>
      <c r="G20" s="873">
        <v>100</v>
      </c>
      <c r="H20" s="873">
        <v>44.641924459145294</v>
      </c>
      <c r="I20" s="873">
        <v>55.358075540854294</v>
      </c>
      <c r="J20" s="916">
        <f>F20*I20/100</f>
        <v>8061.7965410150191</v>
      </c>
      <c r="K20" s="873">
        <v>38.764604804886808</v>
      </c>
      <c r="L20" s="873">
        <v>26.963021526697787</v>
      </c>
      <c r="M20" s="873">
        <v>31.862583569221641</v>
      </c>
      <c r="N20" s="873">
        <v>10.874997010534011</v>
      </c>
      <c r="O20" s="873">
        <v>23.651287116756748</v>
      </c>
      <c r="P20" s="873">
        <v>19.372337341254664</v>
      </c>
      <c r="Q20" s="873">
        <v>22.993241566829916</v>
      </c>
      <c r="R20" s="879">
        <v>14.799410565372433</v>
      </c>
      <c r="S20" s="873">
        <v>6.9268454349390076</v>
      </c>
      <c r="T20" s="873">
        <v>5.8295973048164438</v>
      </c>
      <c r="U20" s="873">
        <v>5.627762043009267</v>
      </c>
      <c r="V20" s="873">
        <v>3.6717508846580884</v>
      </c>
      <c r="W20" s="873">
        <v>2.6559132423011937</v>
      </c>
      <c r="X20" s="879">
        <v>24.840612405177783</v>
      </c>
      <c r="Y20" s="1373">
        <v>0</v>
      </c>
      <c r="Z20" s="1373"/>
      <c r="AA20" s="873">
        <v>5.7365314627381894</v>
      </c>
      <c r="AB20" s="873">
        <v>6.4262541548153509</v>
      </c>
      <c r="AC20" s="873">
        <v>0.63153711882436725</v>
      </c>
      <c r="AE20" s="907"/>
      <c r="AF20" s="909"/>
      <c r="AG20" s="909"/>
      <c r="AH20" s="909"/>
      <c r="AI20" s="909"/>
      <c r="AJ20" s="909"/>
      <c r="AK20" s="909"/>
      <c r="AL20" s="909"/>
      <c r="AM20" s="909"/>
      <c r="AN20" s="909"/>
      <c r="AO20" s="909"/>
      <c r="AP20" s="909"/>
      <c r="AQ20" s="909"/>
      <c r="AR20" s="909"/>
      <c r="AS20" s="909"/>
      <c r="AT20" s="909"/>
      <c r="AU20" s="909"/>
    </row>
    <row r="21" spans="1:49" s="897" customFormat="1" ht="17.100000000000001" customHeight="1">
      <c r="A21" s="1238" t="s">
        <v>1026</v>
      </c>
      <c r="B21" s="1238"/>
      <c r="C21" s="1238"/>
      <c r="D21" s="898"/>
      <c r="E21" s="901"/>
      <c r="F21" s="872">
        <v>14821.000000244734</v>
      </c>
      <c r="G21" s="873">
        <v>100</v>
      </c>
      <c r="H21" s="873">
        <v>50.490188376544324</v>
      </c>
      <c r="I21" s="873">
        <v>49.509811623455626</v>
      </c>
      <c r="J21" s="916">
        <f>F21*I21/100</f>
        <v>7337.8491808335266</v>
      </c>
      <c r="K21" s="873">
        <v>8.6626223813076582</v>
      </c>
      <c r="L21" s="873">
        <v>15.671839856466189</v>
      </c>
      <c r="M21" s="873">
        <v>28.415931163335898</v>
      </c>
      <c r="N21" s="873">
        <v>8.920580310781677</v>
      </c>
      <c r="O21" s="873">
        <v>23.826359450112637</v>
      </c>
      <c r="P21" s="873">
        <v>16.527172333208245</v>
      </c>
      <c r="Q21" s="873">
        <v>19.978549951841732</v>
      </c>
      <c r="R21" s="879">
        <v>13.011500128738938</v>
      </c>
      <c r="S21" s="873">
        <v>3.4758403563447797</v>
      </c>
      <c r="T21" s="873">
        <v>5.1332744878888317</v>
      </c>
      <c r="U21" s="873">
        <v>2.8686217092422597</v>
      </c>
      <c r="V21" s="873">
        <v>4.5547333383744792</v>
      </c>
      <c r="W21" s="873">
        <v>2.1098510156545802</v>
      </c>
      <c r="X21" s="879">
        <v>27.716638283904171</v>
      </c>
      <c r="Y21" s="1373">
        <v>15.428156003345826</v>
      </c>
      <c r="Z21" s="1373"/>
      <c r="AA21" s="873">
        <v>4.9116955830147289</v>
      </c>
      <c r="AB21" s="873">
        <v>4.0749409091529056</v>
      </c>
      <c r="AC21" s="873">
        <v>0.95856025484746488</v>
      </c>
      <c r="AE21" s="907"/>
      <c r="AF21" s="909"/>
      <c r="AG21" s="909"/>
      <c r="AH21" s="909"/>
      <c r="AI21" s="909"/>
      <c r="AJ21" s="909"/>
      <c r="AK21" s="909"/>
      <c r="AL21" s="909"/>
      <c r="AM21" s="909"/>
      <c r="AN21" s="909"/>
      <c r="AO21" s="909"/>
      <c r="AP21" s="909"/>
      <c r="AQ21" s="909"/>
      <c r="AR21" s="909"/>
      <c r="AS21" s="909"/>
      <c r="AT21" s="909"/>
      <c r="AU21" s="909"/>
    </row>
    <row r="22" spans="1:49" s="897" customFormat="1" ht="17.100000000000001" customHeight="1">
      <c r="A22" s="1238" t="s">
        <v>1027</v>
      </c>
      <c r="B22" s="1238"/>
      <c r="C22" s="1238"/>
      <c r="D22" s="898"/>
      <c r="E22" s="901"/>
      <c r="F22" s="872">
        <v>14935.000010349095</v>
      </c>
      <c r="G22" s="873">
        <v>100</v>
      </c>
      <c r="H22" s="873">
        <v>46.87617653306129</v>
      </c>
      <c r="I22" s="873">
        <v>53.123823466938759</v>
      </c>
      <c r="J22" s="916">
        <f>F22*I22/100</f>
        <v>7934.043040285138</v>
      </c>
      <c r="K22" s="873">
        <v>7.9313305149359437</v>
      </c>
      <c r="L22" s="873">
        <v>20.13790059229202</v>
      </c>
      <c r="M22" s="873">
        <v>29.170713329849214</v>
      </c>
      <c r="N22" s="873">
        <v>10.782034824318647</v>
      </c>
      <c r="O22" s="873">
        <v>26.483454170231898</v>
      </c>
      <c r="P22" s="873">
        <v>16.129187155292122</v>
      </c>
      <c r="Q22" s="873">
        <v>18.843721140382407</v>
      </c>
      <c r="R22" s="879">
        <v>14.664978622115109</v>
      </c>
      <c r="S22" s="873">
        <v>4.0262994523163123</v>
      </c>
      <c r="T22" s="873">
        <v>6.0926075539643874</v>
      </c>
      <c r="U22" s="873">
        <v>4.4527456081689465</v>
      </c>
      <c r="V22" s="873">
        <v>4.0652481429440543</v>
      </c>
      <c r="W22" s="873">
        <v>1.3872043255035895</v>
      </c>
      <c r="X22" s="879">
        <v>28.500103425548151</v>
      </c>
      <c r="Y22" s="880">
        <v>6.6168995868994207</v>
      </c>
      <c r="Z22" s="880">
        <v>5.7407940533837314</v>
      </c>
      <c r="AA22" s="873">
        <v>5.0374437057570773</v>
      </c>
      <c r="AB22" s="873">
        <v>1.9260826683294556</v>
      </c>
      <c r="AC22" s="873">
        <v>1.1924718328542314</v>
      </c>
      <c r="AE22" s="907"/>
      <c r="AF22" s="909"/>
      <c r="AG22" s="909"/>
      <c r="AH22" s="909"/>
      <c r="AI22" s="909"/>
      <c r="AJ22" s="909"/>
      <c r="AK22" s="909"/>
      <c r="AL22" s="909"/>
      <c r="AM22" s="909"/>
      <c r="AN22" s="909"/>
      <c r="AO22" s="909"/>
      <c r="AP22" s="909"/>
      <c r="AQ22" s="909"/>
      <c r="AR22" s="909"/>
      <c r="AS22" s="909"/>
      <c r="AT22" s="909"/>
      <c r="AU22" s="909"/>
    </row>
    <row r="23" spans="1:49" ht="17.100000000000001" customHeight="1">
      <c r="A23" s="1326" t="s">
        <v>628</v>
      </c>
      <c r="B23" s="1326"/>
      <c r="C23" s="917"/>
      <c r="D23" s="898"/>
      <c r="E23" s="901"/>
      <c r="F23" s="874"/>
      <c r="G23" s="873"/>
      <c r="H23" s="873"/>
      <c r="I23" s="873"/>
      <c r="J23" s="915"/>
      <c r="K23" s="881"/>
      <c r="L23" s="881"/>
      <c r="M23" s="881"/>
      <c r="N23" s="881"/>
      <c r="O23" s="881"/>
      <c r="P23" s="881"/>
      <c r="Q23" s="881"/>
      <c r="R23" s="882"/>
      <c r="S23" s="881"/>
      <c r="T23" s="881"/>
      <c r="U23" s="881"/>
      <c r="V23" s="881"/>
      <c r="W23" s="881"/>
      <c r="X23" s="882"/>
      <c r="Y23" s="882"/>
      <c r="Z23" s="882"/>
      <c r="AA23" s="881"/>
      <c r="AB23" s="881"/>
      <c r="AC23" s="881"/>
      <c r="AE23" s="918"/>
      <c r="AF23" s="919"/>
      <c r="AG23" s="919"/>
      <c r="AH23" s="919"/>
      <c r="AI23" s="919"/>
      <c r="AJ23" s="919"/>
      <c r="AK23" s="919"/>
      <c r="AL23" s="919"/>
      <c r="AM23" s="919"/>
      <c r="AN23" s="919"/>
      <c r="AO23" s="919"/>
      <c r="AP23" s="919"/>
      <c r="AQ23" s="919"/>
      <c r="AR23" s="919"/>
      <c r="AS23" s="919"/>
      <c r="AT23" s="919"/>
      <c r="AU23" s="919"/>
    </row>
    <row r="24" spans="1:49" ht="17.100000000000001" customHeight="1">
      <c r="A24" s="761"/>
      <c r="B24" s="761" t="s">
        <v>66</v>
      </c>
      <c r="C24" s="761"/>
      <c r="D24" s="920"/>
      <c r="E24" s="921"/>
      <c r="F24" s="875">
        <v>10247.966904793726</v>
      </c>
      <c r="G24" s="876">
        <v>100</v>
      </c>
      <c r="H24" s="876">
        <v>47.421375487843186</v>
      </c>
      <c r="I24" s="876">
        <v>52.578624512157468</v>
      </c>
      <c r="J24" s="922">
        <f>F24*I24/100</f>
        <v>5388.2400390016592</v>
      </c>
      <c r="K24" s="876">
        <v>7.9140866108407613</v>
      </c>
      <c r="L24" s="876">
        <v>19.482103722552431</v>
      </c>
      <c r="M24" s="876">
        <v>28.777244581722599</v>
      </c>
      <c r="N24" s="876">
        <v>11.83407663401699</v>
      </c>
      <c r="O24" s="876">
        <v>28.076367257967927</v>
      </c>
      <c r="P24" s="876">
        <v>16.358546979486974</v>
      </c>
      <c r="Q24" s="876">
        <v>18.486931088868918</v>
      </c>
      <c r="R24" s="883">
        <v>14.712429408413513</v>
      </c>
      <c r="S24" s="876">
        <v>4.0077384700617209</v>
      </c>
      <c r="T24" s="876">
        <v>7.4149184315936072</v>
      </c>
      <c r="U24" s="876">
        <v>3.7153083790874959</v>
      </c>
      <c r="V24" s="876">
        <v>3.6864259669632511</v>
      </c>
      <c r="W24" s="876">
        <v>2.0216592040379382</v>
      </c>
      <c r="X24" s="883">
        <v>28.216034000278221</v>
      </c>
      <c r="Y24" s="883">
        <v>7.4684826786396812</v>
      </c>
      <c r="Z24" s="883">
        <v>7.06718801043941</v>
      </c>
      <c r="AA24" s="876">
        <v>5.8804613417290374</v>
      </c>
      <c r="AB24" s="876">
        <v>2.2597223057675913</v>
      </c>
      <c r="AC24" s="876">
        <v>1.2060473503007303</v>
      </c>
      <c r="AE24" s="918">
        <v>8611.2978275636742</v>
      </c>
      <c r="AF24" s="919">
        <v>4126.5327718824092</v>
      </c>
      <c r="AG24" s="919">
        <v>568.49960308689776</v>
      </c>
      <c r="AH24" s="919">
        <v>484.15770420854994</v>
      </c>
      <c r="AI24" s="919">
        <v>544.21812152749987</v>
      </c>
      <c r="AJ24" s="919">
        <v>4080.8349851160801</v>
      </c>
      <c r="AK24" s="919">
        <v>2372.0990690405642</v>
      </c>
      <c r="AL24" s="919">
        <v>3075.632778446005</v>
      </c>
      <c r="AM24" s="919">
        <v>1961.843580378629</v>
      </c>
      <c r="AN24" s="919">
        <v>438.51365701589128</v>
      </c>
      <c r="AO24" s="919">
        <v>323.56208399376311</v>
      </c>
      <c r="AP24" s="919">
        <v>608.2680809172341</v>
      </c>
      <c r="AQ24" s="919">
        <v>2236.20393375202</v>
      </c>
      <c r="AR24" s="919">
        <v>1437.7592741900714</v>
      </c>
      <c r="AS24" s="919">
        <v>201.88490053464443</v>
      </c>
      <c r="AT24" s="919">
        <v>152.72590012031108</v>
      </c>
      <c r="AU24" s="919">
        <v>374.67525410815989</v>
      </c>
      <c r="AV24" s="747">
        <v>153.77960110834528</v>
      </c>
      <c r="AW24" s="747">
        <v>2548.1893124217104</v>
      </c>
    </row>
    <row r="25" spans="1:49" ht="17.100000000000001" customHeight="1">
      <c r="A25" s="761"/>
      <c r="B25" s="761" t="s">
        <v>27</v>
      </c>
      <c r="C25" s="761"/>
      <c r="D25" s="920"/>
      <c r="E25" s="921"/>
      <c r="F25" s="875">
        <v>4687.0331055553106</v>
      </c>
      <c r="G25" s="876">
        <v>100</v>
      </c>
      <c r="H25" s="876">
        <v>45.68412588624431</v>
      </c>
      <c r="I25" s="876">
        <v>54.315874113755676</v>
      </c>
      <c r="J25" s="922">
        <f>F25*I25/100</f>
        <v>2545.8030012834756</v>
      </c>
      <c r="K25" s="876">
        <v>7.9690334614476495</v>
      </c>
      <c r="L25" s="876">
        <v>21.571768129816792</v>
      </c>
      <c r="M25" s="876">
        <v>30.03101335719365</v>
      </c>
      <c r="N25" s="876">
        <v>8.4817972528219716</v>
      </c>
      <c r="O25" s="876">
        <v>23.000628203847825</v>
      </c>
      <c r="P25" s="876">
        <v>15.627703202714269</v>
      </c>
      <c r="Q25" s="876">
        <v>19.623825005135853</v>
      </c>
      <c r="R25" s="883">
        <v>14.561229816284154</v>
      </c>
      <c r="S25" s="876">
        <v>4.0668821253169201</v>
      </c>
      <c r="T25" s="876">
        <v>3.2014399844988888</v>
      </c>
      <c r="U25" s="876">
        <v>6.0651157680964642</v>
      </c>
      <c r="V25" s="876">
        <v>4.8935241620854866</v>
      </c>
      <c r="W25" s="876">
        <v>0</v>
      </c>
      <c r="X25" s="883">
        <v>29.121207224747121</v>
      </c>
      <c r="Y25" s="883">
        <v>4.7549551234621799</v>
      </c>
      <c r="Z25" s="883">
        <v>2.8406990319694811</v>
      </c>
      <c r="AA25" s="876">
        <v>3.1942271892451393</v>
      </c>
      <c r="AB25" s="876">
        <v>1.1965960430822897</v>
      </c>
      <c r="AC25" s="876">
        <v>1.1627896329691456</v>
      </c>
      <c r="AE25" s="918">
        <v>5003.702172436313</v>
      </c>
      <c r="AF25" s="919">
        <v>2082.342720494235</v>
      </c>
      <c r="AG25" s="919">
        <v>158.20813679446229</v>
      </c>
      <c r="AH25" s="919">
        <v>414.92752498336858</v>
      </c>
      <c r="AI25" s="919">
        <v>626.61115322344642</v>
      </c>
      <c r="AJ25" s="919">
        <v>2535.6258029289233</v>
      </c>
      <c r="AK25" s="919">
        <v>1286.8881772803045</v>
      </c>
      <c r="AL25" s="919">
        <v>1472.948182209549</v>
      </c>
      <c r="AM25" s="919">
        <v>1275.1328922526895</v>
      </c>
      <c r="AN25" s="919">
        <v>238.82332471129286</v>
      </c>
      <c r="AO25" s="919">
        <v>85.278529049253308</v>
      </c>
      <c r="AP25" s="919">
        <v>225.93470357813038</v>
      </c>
      <c r="AQ25" s="919">
        <v>1100.9124100965546</v>
      </c>
      <c r="AR25" s="919">
        <v>612.70264617900614</v>
      </c>
      <c r="AS25" s="919">
        <v>147.07972755253951</v>
      </c>
      <c r="AT25" s="919">
        <v>58.312204898985868</v>
      </c>
      <c r="AU25" s="919">
        <v>148.49777554499494</v>
      </c>
      <c r="AV25" s="747">
        <v>57.073000077291169</v>
      </c>
      <c r="AW25" s="747">
        <v>1530.268548501328</v>
      </c>
    </row>
    <row r="26" spans="1:49" ht="17.100000000000001" customHeight="1">
      <c r="A26" s="1326" t="s">
        <v>28</v>
      </c>
      <c r="B26" s="1326"/>
      <c r="C26" s="1326"/>
      <c r="D26" s="898"/>
      <c r="E26" s="921"/>
      <c r="F26" s="875"/>
      <c r="G26" s="876"/>
      <c r="H26" s="876"/>
      <c r="I26" s="876"/>
      <c r="J26" s="923"/>
      <c r="K26" s="876"/>
      <c r="L26" s="876"/>
      <c r="M26" s="876"/>
      <c r="N26" s="876"/>
      <c r="O26" s="876"/>
      <c r="P26" s="876"/>
      <c r="Q26" s="876"/>
      <c r="R26" s="883"/>
      <c r="S26" s="876"/>
      <c r="T26" s="876"/>
      <c r="U26" s="876"/>
      <c r="V26" s="876"/>
      <c r="W26" s="876"/>
      <c r="X26" s="883"/>
      <c r="Y26" s="883"/>
      <c r="Z26" s="883"/>
      <c r="AA26" s="876"/>
      <c r="AB26" s="876"/>
      <c r="AC26" s="876"/>
      <c r="AE26" s="918"/>
      <c r="AF26" s="919"/>
      <c r="AG26" s="919"/>
      <c r="AH26" s="919"/>
      <c r="AI26" s="919"/>
      <c r="AJ26" s="919"/>
      <c r="AK26" s="919"/>
      <c r="AL26" s="919"/>
      <c r="AM26" s="919"/>
      <c r="AN26" s="919"/>
      <c r="AO26" s="919"/>
      <c r="AP26" s="919"/>
      <c r="AQ26" s="919"/>
      <c r="AR26" s="919"/>
      <c r="AS26" s="919"/>
      <c r="AT26" s="919"/>
      <c r="AU26" s="919"/>
    </row>
    <row r="27" spans="1:49" ht="17.100000000000001" customHeight="1">
      <c r="A27" s="761"/>
      <c r="B27" s="924" t="s">
        <v>83</v>
      </c>
      <c r="C27" s="761"/>
      <c r="D27" s="920"/>
      <c r="E27" s="921"/>
      <c r="F27" s="875">
        <v>2203.0000033755896</v>
      </c>
      <c r="G27" s="876">
        <v>100</v>
      </c>
      <c r="H27" s="876">
        <v>45.035916796753689</v>
      </c>
      <c r="I27" s="876">
        <v>54.964083203246993</v>
      </c>
      <c r="J27" s="922">
        <f>F27*I27/100</f>
        <v>1210.8587548228932</v>
      </c>
      <c r="K27" s="876">
        <v>8.0330161674466378</v>
      </c>
      <c r="L27" s="876">
        <v>20.431126255278098</v>
      </c>
      <c r="M27" s="876">
        <v>27.13883053499778</v>
      </c>
      <c r="N27" s="876">
        <v>15.693168835715023</v>
      </c>
      <c r="O27" s="876">
        <v>26.809642425780318</v>
      </c>
      <c r="P27" s="876">
        <v>17.723258984642943</v>
      </c>
      <c r="Q27" s="876">
        <v>19.307195499772476</v>
      </c>
      <c r="R27" s="883">
        <v>12.466369701506277</v>
      </c>
      <c r="S27" s="876">
        <v>3.1290235342641441</v>
      </c>
      <c r="T27" s="876">
        <v>11.44724298467013</v>
      </c>
      <c r="U27" s="876">
        <v>3.4727410571655537</v>
      </c>
      <c r="V27" s="876">
        <v>3.9655332564950192</v>
      </c>
      <c r="W27" s="876">
        <v>4.5392646321730845E-2</v>
      </c>
      <c r="X27" s="883">
        <v>25.961623353813735</v>
      </c>
      <c r="Y27" s="883">
        <v>9.4187768273147441</v>
      </c>
      <c r="Z27" s="883">
        <v>12.959567294040689</v>
      </c>
      <c r="AA27" s="876">
        <v>7.7164833306567964</v>
      </c>
      <c r="AB27" s="876">
        <v>2.9883169948979655</v>
      </c>
      <c r="AC27" s="876">
        <v>1.6303661550206856</v>
      </c>
      <c r="AE27" s="918">
        <v>1763</v>
      </c>
      <c r="AF27" s="919">
        <v>870.70879702346508</v>
      </c>
      <c r="AG27" s="919">
        <v>157.85413818255407</v>
      </c>
      <c r="AH27" s="919">
        <v>112.99555224031444</v>
      </c>
      <c r="AI27" s="919">
        <v>91.09850203593713</v>
      </c>
      <c r="AJ27" s="919">
        <v>808.89313425078399</v>
      </c>
      <c r="AK27" s="919">
        <v>496.67173390697656</v>
      </c>
      <c r="AL27" s="919">
        <v>705.10210066595027</v>
      </c>
      <c r="AM27" s="919">
        <v>427.20574654869972</v>
      </c>
      <c r="AN27" s="919">
        <v>107.87386760385537</v>
      </c>
      <c r="AO27" s="919">
        <v>75.096039610889179</v>
      </c>
      <c r="AP27" s="919">
        <v>196.82316735587392</v>
      </c>
      <c r="AQ27" s="919">
        <v>468.90851119123209</v>
      </c>
      <c r="AR27" s="919">
        <v>197.96755693874107</v>
      </c>
      <c r="AS27" s="919">
        <v>33.183483037181432</v>
      </c>
      <c r="AT27" s="919">
        <v>47.135962917350177</v>
      </c>
      <c r="AU27" s="919">
        <v>28.201692309718116</v>
      </c>
      <c r="AV27" s="747">
        <v>40.77154550302015</v>
      </c>
      <c r="AW27" s="747">
        <v>449.68635136235122</v>
      </c>
    </row>
    <row r="28" spans="1:49" ht="17.100000000000001" customHeight="1">
      <c r="A28" s="761"/>
      <c r="B28" s="924" t="s">
        <v>84</v>
      </c>
      <c r="C28" s="761"/>
      <c r="D28" s="920"/>
      <c r="E28" s="921"/>
      <c r="F28" s="875">
        <v>1072.0000028236757</v>
      </c>
      <c r="G28" s="876">
        <v>100</v>
      </c>
      <c r="H28" s="876">
        <v>42.641266847574727</v>
      </c>
      <c r="I28" s="876">
        <v>57.35873315242516</v>
      </c>
      <c r="J28" s="922">
        <f>F28*I28/100</f>
        <v>614.88562101362231</v>
      </c>
      <c r="K28" s="876">
        <v>7.4112540846249111</v>
      </c>
      <c r="L28" s="876">
        <v>23.626586168744264</v>
      </c>
      <c r="M28" s="876">
        <v>26.41009554302153</v>
      </c>
      <c r="N28" s="876">
        <v>9.5292788893994818</v>
      </c>
      <c r="O28" s="876">
        <v>27.789179135336521</v>
      </c>
      <c r="P28" s="876">
        <v>14.815819235152427</v>
      </c>
      <c r="Q28" s="876">
        <v>24.434558771628343</v>
      </c>
      <c r="R28" s="883">
        <v>15.032699467914489</v>
      </c>
      <c r="S28" s="876">
        <v>3.8151130248233422</v>
      </c>
      <c r="T28" s="876">
        <v>7.6055052164036328</v>
      </c>
      <c r="U28" s="876">
        <v>4.1756093549028614</v>
      </c>
      <c r="V28" s="876">
        <v>4.1962888429762604</v>
      </c>
      <c r="W28" s="876">
        <v>0</v>
      </c>
      <c r="X28" s="883">
        <v>29.615347201040613</v>
      </c>
      <c r="Y28" s="883">
        <v>8.4698198237971916</v>
      </c>
      <c r="Z28" s="883">
        <v>10.350718699968299</v>
      </c>
      <c r="AA28" s="876">
        <v>6.2822338158451094</v>
      </c>
      <c r="AB28" s="876">
        <v>2.9826683735831216</v>
      </c>
      <c r="AC28" s="876">
        <v>1.2685081547984705</v>
      </c>
      <c r="AE28" s="918">
        <v>1099</v>
      </c>
      <c r="AF28" s="919">
        <v>545.88070980939415</v>
      </c>
      <c r="AG28" s="919">
        <v>81.286565926425084</v>
      </c>
      <c r="AH28" s="919">
        <v>77.825275774166414</v>
      </c>
      <c r="AI28" s="919">
        <v>53.82620356813517</v>
      </c>
      <c r="AJ28" s="919">
        <v>478.24426898327698</v>
      </c>
      <c r="AK28" s="919">
        <v>254.75082799487049</v>
      </c>
      <c r="AL28" s="919">
        <v>439.98450799425723</v>
      </c>
      <c r="AM28" s="919">
        <v>315.32988917225464</v>
      </c>
      <c r="AN28" s="919">
        <v>90.660666786572421</v>
      </c>
      <c r="AO28" s="919">
        <v>43.120957911361366</v>
      </c>
      <c r="AP28" s="919">
        <v>72.440987469182488</v>
      </c>
      <c r="AQ28" s="919">
        <v>253.83520022789202</v>
      </c>
      <c r="AR28" s="919">
        <v>184.10881672490444</v>
      </c>
      <c r="AS28" s="919">
        <v>23.204194646149862</v>
      </c>
      <c r="AT28" s="919">
        <v>16.481862000542463</v>
      </c>
      <c r="AU28" s="919">
        <v>37.52982639647238</v>
      </c>
      <c r="AV28" s="747">
        <v>20.726669128018607</v>
      </c>
      <c r="AW28" s="747">
        <v>297.1060563583427</v>
      </c>
    </row>
    <row r="29" spans="1:49" ht="17.100000000000001" customHeight="1">
      <c r="A29" s="761"/>
      <c r="B29" s="924" t="s">
        <v>85</v>
      </c>
      <c r="C29" s="761"/>
      <c r="D29" s="920"/>
      <c r="E29" s="921"/>
      <c r="F29" s="875">
        <v>5658.9999928497255</v>
      </c>
      <c r="G29" s="876">
        <v>100</v>
      </c>
      <c r="H29" s="876">
        <v>48.166424640744957</v>
      </c>
      <c r="I29" s="876">
        <v>51.833575359255121</v>
      </c>
      <c r="J29" s="922">
        <f>F29*I29/100</f>
        <v>2933.2620258740044</v>
      </c>
      <c r="K29" s="876">
        <v>8.0708269700465092</v>
      </c>
      <c r="L29" s="876">
        <v>19.399875272862261</v>
      </c>
      <c r="M29" s="876">
        <v>29.858160820930927</v>
      </c>
      <c r="N29" s="876">
        <v>11.308804543865685</v>
      </c>
      <c r="O29" s="876">
        <v>28.776144840068799</v>
      </c>
      <c r="P29" s="876">
        <v>15.970766752867492</v>
      </c>
      <c r="Q29" s="876">
        <v>17.558012774506242</v>
      </c>
      <c r="R29" s="883">
        <v>15.788243265850642</v>
      </c>
      <c r="S29" s="876">
        <v>4.76858329395849</v>
      </c>
      <c r="T29" s="876">
        <v>5.9025009839622005</v>
      </c>
      <c r="U29" s="876">
        <v>4.3378080120345128</v>
      </c>
      <c r="V29" s="876">
        <v>3.4637039685975552</v>
      </c>
      <c r="W29" s="876">
        <v>3.6433816295818335</v>
      </c>
      <c r="X29" s="883">
        <v>30.185041517061141</v>
      </c>
      <c r="Y29" s="883">
        <v>6.1279554879427263</v>
      </c>
      <c r="Z29" s="883">
        <v>4.3834042118103982</v>
      </c>
      <c r="AA29" s="876">
        <v>5.8365092392438962</v>
      </c>
      <c r="AB29" s="876">
        <v>2.1871137240533955</v>
      </c>
      <c r="AC29" s="876">
        <v>0.86086451777199957</v>
      </c>
      <c r="AE29" s="918">
        <v>5313</v>
      </c>
      <c r="AF29" s="919">
        <v>2560.2332801489679</v>
      </c>
      <c r="AG29" s="919">
        <v>344.54720405993982</v>
      </c>
      <c r="AH29" s="919">
        <v>284.99902043375346</v>
      </c>
      <c r="AI29" s="919">
        <v>404.56258287446968</v>
      </c>
      <c r="AJ29" s="919">
        <v>2635.763775093993</v>
      </c>
      <c r="AK29" s="919">
        <v>1511.6190821586922</v>
      </c>
      <c r="AL29" s="919">
        <v>1822.7017423556269</v>
      </c>
      <c r="AM29" s="919">
        <v>1148.6207823052839</v>
      </c>
      <c r="AN29" s="919">
        <v>226.97912262546356</v>
      </c>
      <c r="AO29" s="919">
        <v>207.69471513245961</v>
      </c>
      <c r="AP29" s="919">
        <v>332.0263560261958</v>
      </c>
      <c r="AQ29" s="919">
        <v>1391.7641671631718</v>
      </c>
      <c r="AR29" s="919">
        <v>1002.7387825390592</v>
      </c>
      <c r="AS29" s="919">
        <v>142.35616547785804</v>
      </c>
      <c r="AT29" s="919">
        <v>98.627709879195635</v>
      </c>
      <c r="AU29" s="919">
        <v>318.3261653359877</v>
      </c>
      <c r="AV29" s="747">
        <v>87.281386477306512</v>
      </c>
      <c r="AW29" s="747">
        <v>1591.2613455736257</v>
      </c>
    </row>
    <row r="30" spans="1:49" ht="17.100000000000001" customHeight="1">
      <c r="A30" s="761"/>
      <c r="B30" s="924" t="s">
        <v>346</v>
      </c>
      <c r="C30" s="761"/>
      <c r="D30" s="920"/>
      <c r="E30" s="921"/>
      <c r="F30" s="875">
        <v>5671.0000113001051</v>
      </c>
      <c r="G30" s="876">
        <v>100</v>
      </c>
      <c r="H30" s="876">
        <v>47.310233951320164</v>
      </c>
      <c r="I30" s="876">
        <v>52.689766048679537</v>
      </c>
      <c r="J30" s="922">
        <f>F30*I30/100</f>
        <v>2988.0366385746152</v>
      </c>
      <c r="K30" s="876">
        <v>7.8363626211722952</v>
      </c>
      <c r="L30" s="876">
        <v>20.179541464802327</v>
      </c>
      <c r="M30" s="876">
        <v>29.430224902409957</v>
      </c>
      <c r="N30" s="876">
        <v>8.6661483490711362</v>
      </c>
      <c r="O30" s="876">
        <v>23.511645588181384</v>
      </c>
      <c r="P30" s="876">
        <v>15.549981193845696</v>
      </c>
      <c r="Q30" s="876">
        <v>18.434593939265568</v>
      </c>
      <c r="R30" s="883">
        <v>14.300356342153609</v>
      </c>
      <c r="S30" s="876">
        <v>3.7496613407330743</v>
      </c>
      <c r="T30" s="876">
        <v>3.8828183502499605</v>
      </c>
      <c r="U30" s="876">
        <v>5.0127664146444841</v>
      </c>
      <c r="V30" s="876">
        <v>4.7397088416312316</v>
      </c>
      <c r="W30" s="876">
        <v>0</v>
      </c>
      <c r="X30" s="883">
        <v>28.212094214118771</v>
      </c>
      <c r="Y30" s="883">
        <v>5.6632133688909532</v>
      </c>
      <c r="Z30" s="883">
        <v>3.3657516376761092</v>
      </c>
      <c r="AA30" s="876">
        <v>2.6400015081686758</v>
      </c>
      <c r="AB30" s="876">
        <v>0.98897641628066368</v>
      </c>
      <c r="AC30" s="876">
        <v>1.284852253754861</v>
      </c>
      <c r="AE30" s="918">
        <v>5222.9999999999909</v>
      </c>
      <c r="AF30" s="919">
        <v>2140.0827053948096</v>
      </c>
      <c r="AG30" s="919">
        <v>133.0198317124412</v>
      </c>
      <c r="AH30" s="919">
        <v>404.26538074368437</v>
      </c>
      <c r="AI30" s="919">
        <v>614.34198627240448</v>
      </c>
      <c r="AJ30" s="919">
        <v>2586.3296097169373</v>
      </c>
      <c r="AK30" s="919">
        <v>1336.5456022603228</v>
      </c>
      <c r="AL30" s="919">
        <v>1517.1626096397129</v>
      </c>
      <c r="AM30" s="919">
        <v>1290.510054605081</v>
      </c>
      <c r="AN30" s="919">
        <v>238.82332471129286</v>
      </c>
      <c r="AO30" s="919">
        <v>71.928900388306332</v>
      </c>
      <c r="AP30" s="919">
        <v>218.75227364411217</v>
      </c>
      <c r="AQ30" s="919">
        <v>1156.528465266277</v>
      </c>
      <c r="AR30" s="919">
        <v>639.32676416637321</v>
      </c>
      <c r="AS30" s="919">
        <v>142.22078492599459</v>
      </c>
      <c r="AT30" s="919">
        <v>43.792570222208653</v>
      </c>
      <c r="AU30" s="919">
        <v>136.11534561097673</v>
      </c>
      <c r="AV30" s="747">
        <v>57.073000077291169</v>
      </c>
      <c r="AW30" s="747">
        <v>1669.7841076287166</v>
      </c>
    </row>
    <row r="31" spans="1:49" ht="17.100000000000001" customHeight="1">
      <c r="A31" s="761"/>
      <c r="B31" s="924" t="s">
        <v>345</v>
      </c>
      <c r="C31" s="761"/>
      <c r="D31" s="920"/>
      <c r="E31" s="921"/>
      <c r="F31" s="875">
        <v>330</v>
      </c>
      <c r="G31" s="876">
        <v>100</v>
      </c>
      <c r="H31" s="876">
        <v>43.333333333333336</v>
      </c>
      <c r="I31" s="876">
        <v>56.666666666666664</v>
      </c>
      <c r="J31" s="922">
        <f>F31*I31/100</f>
        <v>187</v>
      </c>
      <c r="K31" s="876">
        <v>8.1818181818181817</v>
      </c>
      <c r="L31" s="876">
        <v>18.787878787878789</v>
      </c>
      <c r="M31" s="876">
        <v>35.454545454545453</v>
      </c>
      <c r="N31" s="876">
        <v>9.3939393939393945</v>
      </c>
      <c r="O31" s="876">
        <v>31.818181818181817</v>
      </c>
      <c r="P31" s="876">
        <v>22.424242424242426</v>
      </c>
      <c r="Q31" s="876">
        <v>26.666666666666668</v>
      </c>
      <c r="R31" s="883">
        <v>15.151515151515152</v>
      </c>
      <c r="S31" s="876">
        <v>2.7272727272727271</v>
      </c>
      <c r="T31" s="876">
        <v>6.666666666666667</v>
      </c>
      <c r="U31" s="876">
        <v>4.2424242424242422</v>
      </c>
      <c r="V31" s="876">
        <v>3.0303030303030303</v>
      </c>
      <c r="W31" s="876">
        <v>0</v>
      </c>
      <c r="X31" s="883">
        <v>17.878787878787879</v>
      </c>
      <c r="Y31" s="883">
        <v>6.666666666666667</v>
      </c>
      <c r="Z31" s="883">
        <v>6.666666666666667</v>
      </c>
      <c r="AA31" s="876">
        <v>10.606060606060606</v>
      </c>
      <c r="AB31" s="876">
        <v>3.0303030303030303</v>
      </c>
      <c r="AC31" s="876">
        <v>2.1212121212121211</v>
      </c>
      <c r="AE31" s="918">
        <v>217</v>
      </c>
      <c r="AF31" s="919">
        <v>91.97</v>
      </c>
      <c r="AG31" s="919">
        <v>10</v>
      </c>
      <c r="AH31" s="919">
        <v>19</v>
      </c>
      <c r="AI31" s="919">
        <v>7</v>
      </c>
      <c r="AJ31" s="919">
        <v>107.23</v>
      </c>
      <c r="AK31" s="919">
        <v>59.4</v>
      </c>
      <c r="AL31" s="919">
        <v>63.63</v>
      </c>
      <c r="AM31" s="919">
        <v>55.31</v>
      </c>
      <c r="AN31" s="919">
        <v>13</v>
      </c>
      <c r="AO31" s="919">
        <v>11</v>
      </c>
      <c r="AP31" s="919">
        <v>14.16</v>
      </c>
      <c r="AQ31" s="919">
        <v>66.08</v>
      </c>
      <c r="AR31" s="919">
        <v>26.32</v>
      </c>
      <c r="AS31" s="919">
        <v>8</v>
      </c>
      <c r="AT31" s="919">
        <v>5</v>
      </c>
      <c r="AU31" s="919">
        <v>3</v>
      </c>
      <c r="AV31" s="747">
        <v>5</v>
      </c>
      <c r="AW31" s="747">
        <v>70.62</v>
      </c>
    </row>
    <row r="32" spans="1:49" ht="17.100000000000001" customHeight="1">
      <c r="A32" s="1326" t="s">
        <v>29</v>
      </c>
      <c r="B32" s="1326"/>
      <c r="C32" s="1326"/>
      <c r="D32" s="898"/>
      <c r="E32" s="921"/>
      <c r="F32" s="875"/>
      <c r="G32" s="876"/>
      <c r="H32" s="876"/>
      <c r="I32" s="876"/>
      <c r="J32" s="923"/>
      <c r="K32" s="876"/>
      <c r="L32" s="876"/>
      <c r="M32" s="876"/>
      <c r="N32" s="876"/>
      <c r="O32" s="876"/>
      <c r="P32" s="876"/>
      <c r="Q32" s="876"/>
      <c r="R32" s="883"/>
      <c r="S32" s="876"/>
      <c r="T32" s="876"/>
      <c r="U32" s="876"/>
      <c r="V32" s="876"/>
      <c r="W32" s="876"/>
      <c r="X32" s="883"/>
      <c r="Y32" s="883"/>
      <c r="Z32" s="883"/>
      <c r="AA32" s="876"/>
      <c r="AB32" s="876"/>
      <c r="AC32" s="876"/>
      <c r="AE32" s="918"/>
      <c r="AF32" s="919"/>
      <c r="AG32" s="919"/>
      <c r="AH32" s="919"/>
      <c r="AI32" s="919"/>
      <c r="AJ32" s="919"/>
      <c r="AK32" s="919"/>
      <c r="AL32" s="919"/>
      <c r="AM32" s="919"/>
      <c r="AN32" s="919"/>
      <c r="AO32" s="919"/>
      <c r="AP32" s="919"/>
      <c r="AQ32" s="919"/>
      <c r="AR32" s="919"/>
      <c r="AS32" s="919"/>
      <c r="AT32" s="919"/>
      <c r="AU32" s="919"/>
    </row>
    <row r="33" spans="1:49" ht="17.100000000000001" customHeight="1">
      <c r="A33" s="1059" t="s">
        <v>67</v>
      </c>
      <c r="B33" s="1059"/>
      <c r="C33" s="763"/>
      <c r="D33" s="898"/>
      <c r="E33" s="921"/>
      <c r="F33" s="875">
        <v>14611.00001620583</v>
      </c>
      <c r="G33" s="876">
        <v>100</v>
      </c>
      <c r="H33" s="876">
        <v>46.563404018690598</v>
      </c>
      <c r="I33" s="876">
        <v>53.436595981309345</v>
      </c>
      <c r="J33" s="922">
        <f t="shared" ref="J33:J47" si="0">F33*I33/100</f>
        <v>7807.6210474889513</v>
      </c>
      <c r="K33" s="876">
        <v>7.910716317821902</v>
      </c>
      <c r="L33" s="876">
        <v>20.471670160858856</v>
      </c>
      <c r="M33" s="876">
        <v>29.211793998493864</v>
      </c>
      <c r="N33" s="876">
        <v>10.82463520379209</v>
      </c>
      <c r="O33" s="876">
        <v>26.515663011120616</v>
      </c>
      <c r="P33" s="876">
        <v>15.896470378857655</v>
      </c>
      <c r="Q33" s="876">
        <v>19.059956884208944</v>
      </c>
      <c r="R33" s="883">
        <v>14.899629255975903</v>
      </c>
      <c r="S33" s="876">
        <v>4.1155829371922685</v>
      </c>
      <c r="T33" s="876">
        <v>6.1371652323263008</v>
      </c>
      <c r="U33" s="876">
        <v>4.1725201823676077</v>
      </c>
      <c r="V33" s="876">
        <v>3.9587645394481763</v>
      </c>
      <c r="W33" s="876">
        <v>1.4179656828946072</v>
      </c>
      <c r="X33" s="883">
        <v>28.683238579268824</v>
      </c>
      <c r="Y33" s="883">
        <v>6.5363390841670714</v>
      </c>
      <c r="Z33" s="883">
        <v>5.8680965814523764</v>
      </c>
      <c r="AA33" s="876">
        <v>5.133750036597819</v>
      </c>
      <c r="AB33" s="876">
        <v>1.9687936923911915</v>
      </c>
      <c r="AC33" s="876">
        <v>1.2189149829762111</v>
      </c>
      <c r="AE33" s="918">
        <v>13420.999999999927</v>
      </c>
      <c r="AF33" s="919">
        <v>6065.4704290854961</v>
      </c>
      <c r="AG33" s="919">
        <v>680.06280317249957</v>
      </c>
      <c r="AH33" s="919">
        <v>877.55358362229822</v>
      </c>
      <c r="AI33" s="919">
        <v>1155.8292747509465</v>
      </c>
      <c r="AJ33" s="919">
        <v>6504.194965260187</v>
      </c>
      <c r="AK33" s="919">
        <v>3570.423955181629</v>
      </c>
      <c r="AL33" s="919">
        <v>4464.9100745795959</v>
      </c>
      <c r="AM33" s="919">
        <v>3172.3055865553729</v>
      </c>
      <c r="AN33" s="919">
        <v>630.38698172718432</v>
      </c>
      <c r="AO33" s="919">
        <v>388.30896747339631</v>
      </c>
      <c r="AP33" s="919">
        <v>794.13949335612415</v>
      </c>
      <c r="AQ33" s="919">
        <v>3260.287862835919</v>
      </c>
      <c r="AR33" s="919">
        <v>1995.9302747994564</v>
      </c>
      <c r="AS33" s="919">
        <v>322.9329825175638</v>
      </c>
      <c r="AT33" s="919">
        <v>206.98810501929697</v>
      </c>
      <c r="AU33" s="919">
        <v>500.6413840835346</v>
      </c>
      <c r="AV33" s="747">
        <v>168.80260118563641</v>
      </c>
      <c r="AW33" s="747">
        <v>4048.8945697837953</v>
      </c>
    </row>
    <row r="34" spans="1:49" ht="17.100000000000001" customHeight="1">
      <c r="A34" s="7"/>
      <c r="B34" s="102" t="s">
        <v>30</v>
      </c>
      <c r="C34" s="763"/>
      <c r="D34" s="898"/>
      <c r="E34" s="921"/>
      <c r="F34" s="875">
        <v>4793.9999998711646</v>
      </c>
      <c r="G34" s="876">
        <v>100</v>
      </c>
      <c r="H34" s="876">
        <v>45.296619834077134</v>
      </c>
      <c r="I34" s="876">
        <v>54.703380165922653</v>
      </c>
      <c r="J34" s="922">
        <f t="shared" si="0"/>
        <v>2622.4800450838547</v>
      </c>
      <c r="K34" s="876">
        <v>7.6249761280449473</v>
      </c>
      <c r="L34" s="876">
        <v>18.391321312927399</v>
      </c>
      <c r="M34" s="876">
        <v>32.384879707765727</v>
      </c>
      <c r="N34" s="876">
        <v>13.908871313484344</v>
      </c>
      <c r="O34" s="876">
        <v>30.95129138206973</v>
      </c>
      <c r="P34" s="876">
        <v>18.557589589162269</v>
      </c>
      <c r="Q34" s="876">
        <v>18.236188446846736</v>
      </c>
      <c r="R34" s="883">
        <v>16.488806519961717</v>
      </c>
      <c r="S34" s="876">
        <v>3.5625251985173856</v>
      </c>
      <c r="T34" s="876">
        <v>8.7360655765573139</v>
      </c>
      <c r="U34" s="876">
        <v>2.8600271206949057</v>
      </c>
      <c r="V34" s="876">
        <v>4.0269325608781594</v>
      </c>
      <c r="W34" s="876">
        <v>2.0661996478857985</v>
      </c>
      <c r="X34" s="883">
        <v>27.057108661970929</v>
      </c>
      <c r="Y34" s="883">
        <v>8.0451146953328543</v>
      </c>
      <c r="Z34" s="883">
        <v>5.5845093933899994</v>
      </c>
      <c r="AA34" s="876">
        <v>4.1047275614219254</v>
      </c>
      <c r="AB34" s="876">
        <v>2.1498234442038191</v>
      </c>
      <c r="AC34" s="876">
        <v>1.0882291879575203</v>
      </c>
      <c r="AE34" s="918">
        <v>4652.0000000000064</v>
      </c>
      <c r="AF34" s="919">
        <v>1952.2260932037379</v>
      </c>
      <c r="AG34" s="919">
        <v>244.79035531946982</v>
      </c>
      <c r="AH34" s="919">
        <v>207.52872993562849</v>
      </c>
      <c r="AI34" s="919">
        <v>386.4568516326699</v>
      </c>
      <c r="AJ34" s="919">
        <v>2199.2320891667905</v>
      </c>
      <c r="AK34" s="919">
        <v>1082.021584822621</v>
      </c>
      <c r="AL34" s="919">
        <v>1383.521764080278</v>
      </c>
      <c r="AM34" s="919">
        <v>942.14036164142635</v>
      </c>
      <c r="AN34" s="919">
        <v>192.59483309108558</v>
      </c>
      <c r="AO34" s="919">
        <v>127.42228824896483</v>
      </c>
      <c r="AP34" s="919">
        <v>272.36518780311167</v>
      </c>
      <c r="AQ34" s="919">
        <v>1160.5903451809311</v>
      </c>
      <c r="AR34" s="919">
        <v>570.46312189101707</v>
      </c>
      <c r="AS34" s="919">
        <v>93.075519856564199</v>
      </c>
      <c r="AT34" s="919">
        <v>79.115588066954587</v>
      </c>
      <c r="AU34" s="919">
        <v>129.19608163271181</v>
      </c>
      <c r="AV34" s="747">
        <v>67.3488288789476</v>
      </c>
      <c r="AW34" s="747">
        <v>1576.5451284598782</v>
      </c>
    </row>
    <row r="35" spans="1:49" ht="17.100000000000001" customHeight="1">
      <c r="A35" s="42"/>
      <c r="B35" s="42" t="s">
        <v>898</v>
      </c>
      <c r="C35" s="765"/>
      <c r="D35" s="920"/>
      <c r="E35" s="921"/>
      <c r="F35" s="875">
        <v>1448.000000020279</v>
      </c>
      <c r="G35" s="876">
        <v>100</v>
      </c>
      <c r="H35" s="876">
        <v>50.033513957618453</v>
      </c>
      <c r="I35" s="876">
        <v>49.966486042381504</v>
      </c>
      <c r="J35" s="922">
        <f t="shared" si="0"/>
        <v>723.51471790381697</v>
      </c>
      <c r="K35" s="876">
        <v>5.6192897928001235</v>
      </c>
      <c r="L35" s="876">
        <v>16.925838932119476</v>
      </c>
      <c r="M35" s="876">
        <v>29.799701303944435</v>
      </c>
      <c r="N35" s="876">
        <v>12.77938223782624</v>
      </c>
      <c r="O35" s="876">
        <v>32.937003695647704</v>
      </c>
      <c r="P35" s="876">
        <v>18.742137138239549</v>
      </c>
      <c r="Q35" s="876">
        <v>15.94634189245369</v>
      </c>
      <c r="R35" s="883">
        <v>14.241475014176819</v>
      </c>
      <c r="S35" s="876">
        <v>4.3976539884232899</v>
      </c>
      <c r="T35" s="876">
        <v>9.267589573496215</v>
      </c>
      <c r="U35" s="876">
        <v>2.7434392410439785</v>
      </c>
      <c r="V35" s="876">
        <v>1.2551795652750031</v>
      </c>
      <c r="W35" s="876">
        <v>2.5212937592230431</v>
      </c>
      <c r="X35" s="883">
        <v>21.768464075599933</v>
      </c>
      <c r="Y35" s="883">
        <v>8.1228923205863115</v>
      </c>
      <c r="Z35" s="883">
        <v>4.7016260011524942</v>
      </c>
      <c r="AA35" s="876">
        <v>6.2747840880053261</v>
      </c>
      <c r="AB35" s="876">
        <v>1.4120461790736796</v>
      </c>
      <c r="AC35" s="876">
        <v>1.5748322809566346</v>
      </c>
      <c r="AE35" s="918">
        <v>982</v>
      </c>
      <c r="AF35" s="919">
        <v>436.6775643931922</v>
      </c>
      <c r="AG35" s="919">
        <v>86.481866068380199</v>
      </c>
      <c r="AH35" s="919">
        <v>45.894207351769644</v>
      </c>
      <c r="AI35" s="919">
        <v>59.87707956488515</v>
      </c>
      <c r="AJ35" s="919">
        <v>465.41319227939067</v>
      </c>
      <c r="AK35" s="919">
        <v>202.92680569192066</v>
      </c>
      <c r="AL35" s="919">
        <v>312.71247389742189</v>
      </c>
      <c r="AM35" s="919">
        <v>222.85687666774817</v>
      </c>
      <c r="AN35" s="919">
        <v>44.568374476128255</v>
      </c>
      <c r="AO35" s="919">
        <v>32.962702064809179</v>
      </c>
      <c r="AP35" s="919">
        <v>130.02467236678689</v>
      </c>
      <c r="AQ35" s="919">
        <v>259.04205147072861</v>
      </c>
      <c r="AR35" s="919">
        <v>128.36562895355712</v>
      </c>
      <c r="AS35" s="919">
        <v>33.322846992345411</v>
      </c>
      <c r="AT35" s="919">
        <v>10.447359735973599</v>
      </c>
      <c r="AU35" s="919">
        <v>12.180693069306923</v>
      </c>
      <c r="AV35" s="747">
        <v>20.790833791025268</v>
      </c>
      <c r="AW35" s="747">
        <v>351.03549872164342</v>
      </c>
    </row>
    <row r="36" spans="1:49" ht="17.100000000000001" customHeight="1">
      <c r="A36" s="42"/>
      <c r="B36" s="42" t="s">
        <v>899</v>
      </c>
      <c r="C36" s="765"/>
      <c r="D36" s="920"/>
      <c r="E36" s="921"/>
      <c r="F36" s="875">
        <v>1011.0000008480786</v>
      </c>
      <c r="G36" s="876">
        <v>100</v>
      </c>
      <c r="H36" s="876">
        <v>38.908115348292469</v>
      </c>
      <c r="I36" s="876">
        <v>61.091884651707353</v>
      </c>
      <c r="J36" s="922">
        <f t="shared" si="0"/>
        <v>617.63895434686856</v>
      </c>
      <c r="K36" s="876">
        <v>10.449157658466612</v>
      </c>
      <c r="L36" s="876">
        <v>17.436126111005311</v>
      </c>
      <c r="M36" s="876">
        <v>36.989294994057104</v>
      </c>
      <c r="N36" s="876">
        <v>14.741572193772555</v>
      </c>
      <c r="O36" s="876">
        <v>35.412463820867437</v>
      </c>
      <c r="P36" s="876">
        <v>16.01611572889259</v>
      </c>
      <c r="Q36" s="876">
        <v>22.306079187121604</v>
      </c>
      <c r="R36" s="883">
        <v>19.961048284888054</v>
      </c>
      <c r="S36" s="876">
        <v>2.782431807213356</v>
      </c>
      <c r="T36" s="876">
        <v>12.818980260062974</v>
      </c>
      <c r="U36" s="876">
        <v>3.0184533056143197</v>
      </c>
      <c r="V36" s="876">
        <v>5.4087634412785013</v>
      </c>
      <c r="W36" s="876">
        <v>9.89119682651977E-2</v>
      </c>
      <c r="X36" s="883">
        <v>28.578847302864617</v>
      </c>
      <c r="Y36" s="883">
        <v>10.081122598509561</v>
      </c>
      <c r="Z36" s="883">
        <v>7.0847367335295859</v>
      </c>
      <c r="AA36" s="876">
        <v>5.5658786894313614</v>
      </c>
      <c r="AB36" s="876">
        <v>3.2155215056435704</v>
      </c>
      <c r="AC36" s="876">
        <v>0.98911968265197703</v>
      </c>
      <c r="AE36" s="918">
        <v>3669.9999999999945</v>
      </c>
      <c r="AF36" s="919">
        <v>1515.5485288105458</v>
      </c>
      <c r="AG36" s="919">
        <v>158.30848925108961</v>
      </c>
      <c r="AH36" s="919">
        <v>161.63452258385877</v>
      </c>
      <c r="AI36" s="919">
        <v>326.57977206778475</v>
      </c>
      <c r="AJ36" s="919">
        <v>1733.818896887399</v>
      </c>
      <c r="AK36" s="919">
        <v>879.0947791307002</v>
      </c>
      <c r="AL36" s="919">
        <v>1070.8092901828556</v>
      </c>
      <c r="AM36" s="919">
        <v>719.28348497367858</v>
      </c>
      <c r="AN36" s="919">
        <v>148.02645861495733</v>
      </c>
      <c r="AO36" s="919">
        <v>94.45958618415564</v>
      </c>
      <c r="AP36" s="919">
        <v>142.34051543632481</v>
      </c>
      <c r="AQ36" s="919">
        <v>901.54829371020185</v>
      </c>
      <c r="AR36" s="919">
        <v>442.09749293745995</v>
      </c>
      <c r="AS36" s="919">
        <v>59.752672864218766</v>
      </c>
      <c r="AT36" s="919">
        <v>68.66822833098098</v>
      </c>
      <c r="AU36" s="919">
        <v>117.01538856340487</v>
      </c>
      <c r="AV36" s="747">
        <v>46.557995087922343</v>
      </c>
      <c r="AW36" s="747">
        <v>1225.509629738234</v>
      </c>
    </row>
    <row r="37" spans="1:49" ht="17.100000000000001" customHeight="1">
      <c r="A37" s="42"/>
      <c r="B37" s="42" t="s">
        <v>900</v>
      </c>
      <c r="C37" s="765"/>
      <c r="D37" s="920"/>
      <c r="E37" s="921"/>
      <c r="F37" s="875">
        <v>1158.9999999869187</v>
      </c>
      <c r="G37" s="876">
        <v>100</v>
      </c>
      <c r="H37" s="876">
        <v>39.630490662441282</v>
      </c>
      <c r="I37" s="876">
        <v>60.369509337558746</v>
      </c>
      <c r="J37" s="922">
        <f t="shared" si="0"/>
        <v>699.68261321440878</v>
      </c>
      <c r="K37" s="876">
        <v>9.750445129376125</v>
      </c>
      <c r="L37" s="876">
        <v>21.929392897650263</v>
      </c>
      <c r="M37" s="876">
        <v>35.749921319486766</v>
      </c>
      <c r="N37" s="876">
        <v>16.472932923623361</v>
      </c>
      <c r="O37" s="876">
        <v>32.821374571260016</v>
      </c>
      <c r="P37" s="876">
        <v>20.888601711400764</v>
      </c>
      <c r="Q37" s="876">
        <v>21.982270621615797</v>
      </c>
      <c r="R37" s="883">
        <v>21.259580564766946</v>
      </c>
      <c r="S37" s="876">
        <v>2.2261014323992878</v>
      </c>
      <c r="T37" s="876">
        <v>8.1459939305468261</v>
      </c>
      <c r="U37" s="876">
        <v>2.6028652048604144</v>
      </c>
      <c r="V37" s="876">
        <v>5.6077091335404292</v>
      </c>
      <c r="W37" s="876">
        <v>3.2826104383897983</v>
      </c>
      <c r="X37" s="883">
        <v>37.043699595252924</v>
      </c>
      <c r="Y37" s="883">
        <v>6.1416860583973598</v>
      </c>
      <c r="Z37" s="883">
        <v>7.6347326586967954</v>
      </c>
      <c r="AA37" s="876">
        <v>2.6614110144408754</v>
      </c>
      <c r="AB37" s="876">
        <v>2.7445662878371171</v>
      </c>
      <c r="AC37" s="876">
        <v>0.43648178056517617</v>
      </c>
      <c r="AE37" s="918"/>
      <c r="AF37" s="919"/>
      <c r="AG37" s="919"/>
      <c r="AH37" s="919"/>
      <c r="AI37" s="919"/>
      <c r="AJ37" s="919"/>
      <c r="AK37" s="919"/>
      <c r="AL37" s="919"/>
      <c r="AM37" s="919"/>
      <c r="AN37" s="919"/>
      <c r="AO37" s="919"/>
      <c r="AP37" s="919"/>
      <c r="AQ37" s="919"/>
      <c r="AR37" s="919"/>
      <c r="AS37" s="919"/>
      <c r="AT37" s="919"/>
      <c r="AU37" s="919"/>
    </row>
    <row r="38" spans="1:49" ht="17.100000000000001" customHeight="1">
      <c r="A38" s="42"/>
      <c r="B38" s="42" t="s">
        <v>31</v>
      </c>
      <c r="C38" s="765"/>
      <c r="D38" s="920"/>
      <c r="E38" s="921"/>
      <c r="F38" s="875">
        <v>1175.9999990158794</v>
      </c>
      <c r="G38" s="876">
        <v>100</v>
      </c>
      <c r="H38" s="876">
        <v>50.540496589668386</v>
      </c>
      <c r="I38" s="876">
        <v>49.459503410331664</v>
      </c>
      <c r="J38" s="922">
        <f t="shared" si="0"/>
        <v>581.64375961875919</v>
      </c>
      <c r="K38" s="876">
        <v>5.5718874454669649</v>
      </c>
      <c r="L38" s="876">
        <v>17.530008277126292</v>
      </c>
      <c r="M38" s="876">
        <v>28.293205590821177</v>
      </c>
      <c r="N38" s="876">
        <v>12.056738815999735</v>
      </c>
      <c r="O38" s="876">
        <v>22.828006353370697</v>
      </c>
      <c r="P38" s="876">
        <v>18.217931573722069</v>
      </c>
      <c r="Q38" s="876">
        <v>13.864869589812695</v>
      </c>
      <c r="R38" s="883">
        <v>11.569055219305667</v>
      </c>
      <c r="S38" s="876">
        <v>4.5219835976048994</v>
      </c>
      <c r="T38" s="876">
        <v>5.1530889933322008</v>
      </c>
      <c r="U38" s="876">
        <v>3.1208273225269751</v>
      </c>
      <c r="V38" s="876">
        <v>4.6938945246489485</v>
      </c>
      <c r="W38" s="876">
        <v>1.9982842280679769</v>
      </c>
      <c r="X38" s="883">
        <v>22.418520819990043</v>
      </c>
      <c r="Y38" s="883">
        <v>8.0749172438071852</v>
      </c>
      <c r="Z38" s="883">
        <v>3.3612751613940315</v>
      </c>
      <c r="AA38" s="876">
        <v>1.5990627937967852</v>
      </c>
      <c r="AB38" s="876">
        <v>1.5559235994388168</v>
      </c>
      <c r="AC38" s="876">
        <v>1.2166081646249718</v>
      </c>
      <c r="AE38" s="918">
        <v>4112</v>
      </c>
      <c r="AF38" s="919">
        <v>1905.5762061050821</v>
      </c>
      <c r="AG38" s="919">
        <v>222.31662999437495</v>
      </c>
      <c r="AH38" s="919">
        <v>313.01326567640194</v>
      </c>
      <c r="AI38" s="919">
        <v>422.58701483603153</v>
      </c>
      <c r="AJ38" s="919">
        <v>2107.8890696787666</v>
      </c>
      <c r="AK38" s="919">
        <v>1391.4869692478362</v>
      </c>
      <c r="AL38" s="919">
        <v>1574.6442066502791</v>
      </c>
      <c r="AM38" s="919">
        <v>1196.9853799098275</v>
      </c>
      <c r="AN38" s="919">
        <v>271.48119441493088</v>
      </c>
      <c r="AO38" s="919">
        <v>162.55017669180376</v>
      </c>
      <c r="AP38" s="919">
        <v>251.33072965983081</v>
      </c>
      <c r="AQ38" s="919">
        <v>1014.3144967865683</v>
      </c>
      <c r="AR38" s="919">
        <v>639.24486032479024</v>
      </c>
      <c r="AS38" s="919">
        <v>126.92027137067309</v>
      </c>
      <c r="AT38" s="919">
        <v>69.630150695794015</v>
      </c>
      <c r="AU38" s="919">
        <v>141.44395629444332</v>
      </c>
      <c r="AV38" s="747">
        <v>65.106799951014864</v>
      </c>
      <c r="AW38" s="747">
        <v>1202.554407118804</v>
      </c>
    </row>
    <row r="39" spans="1:49" ht="17.100000000000001" customHeight="1">
      <c r="A39" s="42"/>
      <c r="B39" s="102" t="s">
        <v>32</v>
      </c>
      <c r="C39" s="765"/>
      <c r="D39" s="920"/>
      <c r="E39" s="921"/>
      <c r="F39" s="875">
        <v>4528.0000020727457</v>
      </c>
      <c r="G39" s="876">
        <v>100</v>
      </c>
      <c r="H39" s="876">
        <v>40.525553418543204</v>
      </c>
      <c r="I39" s="876">
        <v>59.474446581456682</v>
      </c>
      <c r="J39" s="922">
        <f t="shared" si="0"/>
        <v>2693.0029424411127</v>
      </c>
      <c r="K39" s="876">
        <v>9.6110440177021896</v>
      </c>
      <c r="L39" s="876">
        <v>23.227829354807259</v>
      </c>
      <c r="M39" s="876">
        <v>26.481448021351142</v>
      </c>
      <c r="N39" s="876">
        <v>11.087992394553002</v>
      </c>
      <c r="O39" s="876">
        <v>27.855386014231055</v>
      </c>
      <c r="P39" s="876">
        <v>14.571567948039295</v>
      </c>
      <c r="Q39" s="876">
        <v>22.304843000948413</v>
      </c>
      <c r="R39" s="883">
        <v>16.752348265904626</v>
      </c>
      <c r="S39" s="876">
        <v>4.5338000869349413</v>
      </c>
      <c r="T39" s="876">
        <v>6.4111361496100061</v>
      </c>
      <c r="U39" s="876">
        <v>4.7056303443691521</v>
      </c>
      <c r="V39" s="876">
        <v>4.0760287848896635</v>
      </c>
      <c r="W39" s="876">
        <v>1.6063045170446222</v>
      </c>
      <c r="X39" s="883">
        <v>37.025250580082364</v>
      </c>
      <c r="Y39" s="883">
        <v>7.9557410861242248</v>
      </c>
      <c r="Z39" s="883">
        <v>7.7498450303724278</v>
      </c>
      <c r="AA39" s="876">
        <v>6.7401477462579704</v>
      </c>
      <c r="AB39" s="876">
        <v>2.8065159367714494</v>
      </c>
      <c r="AC39" s="876">
        <v>0.91790819169193472</v>
      </c>
      <c r="AE39" s="918">
        <v>4008</v>
      </c>
      <c r="AF39" s="919">
        <v>1882.1322602647026</v>
      </c>
      <c r="AG39" s="919">
        <v>199.37031854264933</v>
      </c>
      <c r="AH39" s="919">
        <v>275.37730064904059</v>
      </c>
      <c r="AI39" s="919">
        <v>272.49934721544935</v>
      </c>
      <c r="AJ39" s="919">
        <v>1812.9564265642866</v>
      </c>
      <c r="AK39" s="919">
        <v>939.75251044625884</v>
      </c>
      <c r="AL39" s="919">
        <v>1241.0072854809723</v>
      </c>
      <c r="AM39" s="919">
        <v>913.00022468383122</v>
      </c>
      <c r="AN39" s="919">
        <v>159.95801304469717</v>
      </c>
      <c r="AO39" s="919">
        <v>75.467945092877315</v>
      </c>
      <c r="AP39" s="919">
        <v>222.17059675239872</v>
      </c>
      <c r="AQ39" s="919">
        <v>974.91654192871511</v>
      </c>
      <c r="AR39" s="919">
        <v>651.26132696477134</v>
      </c>
      <c r="AS39" s="919">
        <v>82.993552439437238</v>
      </c>
      <c r="AT39" s="919">
        <v>49.000536191188871</v>
      </c>
      <c r="AU39" s="919">
        <v>172.51243812842381</v>
      </c>
      <c r="AV39" s="747">
        <v>36.346972355673969</v>
      </c>
      <c r="AW39" s="747">
        <v>1113.6206374265714</v>
      </c>
    </row>
    <row r="40" spans="1:49" s="751" customFormat="1" ht="17.100000000000001" customHeight="1">
      <c r="A40" s="42"/>
      <c r="B40" s="42" t="s">
        <v>901</v>
      </c>
      <c r="C40" s="765"/>
      <c r="D40" s="920"/>
      <c r="E40" s="921"/>
      <c r="F40" s="875">
        <v>2133.0000002842571</v>
      </c>
      <c r="G40" s="876">
        <v>100</v>
      </c>
      <c r="H40" s="876">
        <v>42.963443091127729</v>
      </c>
      <c r="I40" s="876">
        <v>57.036556908872463</v>
      </c>
      <c r="J40" s="922">
        <f t="shared" si="0"/>
        <v>1216.5897590283801</v>
      </c>
      <c r="K40" s="876">
        <v>10.873375468431261</v>
      </c>
      <c r="L40" s="876">
        <v>20.658527241635987</v>
      </c>
      <c r="M40" s="876">
        <v>29.572529664198758</v>
      </c>
      <c r="N40" s="876">
        <v>10.625145769689384</v>
      </c>
      <c r="O40" s="876">
        <v>25.162020598911386</v>
      </c>
      <c r="P40" s="876">
        <v>12.273305282632691</v>
      </c>
      <c r="Q40" s="876">
        <v>16.483133528944318</v>
      </c>
      <c r="R40" s="883">
        <v>13.97570830301653</v>
      </c>
      <c r="S40" s="876">
        <v>4.4253036483609174</v>
      </c>
      <c r="T40" s="876">
        <v>5.6020881094402073</v>
      </c>
      <c r="U40" s="876">
        <v>5.1007451695920274</v>
      </c>
      <c r="V40" s="876">
        <v>3.6079922459226768</v>
      </c>
      <c r="W40" s="876">
        <v>0.57143362338291737</v>
      </c>
      <c r="X40" s="883">
        <v>31.846955263469233</v>
      </c>
      <c r="Y40" s="883">
        <v>7.4202692605340133</v>
      </c>
      <c r="Z40" s="883">
        <v>10.513326743180487</v>
      </c>
      <c r="AA40" s="876">
        <v>8.956443433548726</v>
      </c>
      <c r="AB40" s="876">
        <v>5.0317347834225377</v>
      </c>
      <c r="AC40" s="876">
        <v>0.52508202978666352</v>
      </c>
      <c r="AE40" s="918">
        <v>885.00000000000125</v>
      </c>
      <c r="AF40" s="919">
        <v>396.58703007518761</v>
      </c>
      <c r="AG40" s="919">
        <v>66.018358395989978</v>
      </c>
      <c r="AH40" s="919">
        <v>47.243358395989993</v>
      </c>
      <c r="AI40" s="919">
        <v>48.843107769423625</v>
      </c>
      <c r="AJ40" s="919">
        <v>484.92963659147841</v>
      </c>
      <c r="AK40" s="919">
        <v>219.91290726817033</v>
      </c>
      <c r="AL40" s="919">
        <v>287.22030075187956</v>
      </c>
      <c r="AM40" s="919">
        <v>222.18408521303255</v>
      </c>
      <c r="AN40" s="919">
        <v>49.857142857142875</v>
      </c>
      <c r="AO40" s="919">
        <v>24.438596491228086</v>
      </c>
      <c r="AP40" s="919">
        <v>85.547180451127801</v>
      </c>
      <c r="AQ40" s="919">
        <v>297.56629072681687</v>
      </c>
      <c r="AR40" s="919">
        <v>133.91503759398498</v>
      </c>
      <c r="AS40" s="919">
        <v>26.976190476190471</v>
      </c>
      <c r="AT40" s="919">
        <v>3.3095238095238093</v>
      </c>
      <c r="AU40" s="919">
        <v>33.833583959899755</v>
      </c>
      <c r="AV40" s="751">
        <v>15.238345864661648</v>
      </c>
      <c r="AW40" s="751">
        <v>201.76647869674184</v>
      </c>
    </row>
    <row r="41" spans="1:49" ht="17.100000000000001" customHeight="1">
      <c r="A41" s="42"/>
      <c r="B41" s="42" t="s">
        <v>902</v>
      </c>
      <c r="C41" s="765"/>
      <c r="D41" s="920"/>
      <c r="E41" s="921"/>
      <c r="F41" s="875">
        <v>2395.0000017884827</v>
      </c>
      <c r="G41" s="876">
        <v>100</v>
      </c>
      <c r="H41" s="876">
        <v>38.354355644667514</v>
      </c>
      <c r="I41" s="876">
        <v>61.645644355332536</v>
      </c>
      <c r="J41" s="922">
        <f t="shared" si="0"/>
        <v>1476.4131834127359</v>
      </c>
      <c r="K41" s="876">
        <v>8.4868047764691159</v>
      </c>
      <c r="L41" s="876">
        <v>25.516063761501382</v>
      </c>
      <c r="M41" s="876">
        <v>23.728513933606312</v>
      </c>
      <c r="N41" s="876">
        <v>11.50020611072356</v>
      </c>
      <c r="O41" s="876">
        <v>30.254111871163257</v>
      </c>
      <c r="P41" s="876">
        <v>16.61841315150691</v>
      </c>
      <c r="Q41" s="876">
        <v>27.489689053627636</v>
      </c>
      <c r="R41" s="883">
        <v>19.225238886867871</v>
      </c>
      <c r="S41" s="876">
        <v>4.6304276039856447</v>
      </c>
      <c r="T41" s="876">
        <v>7.1316787252356937</v>
      </c>
      <c r="U41" s="876">
        <v>4.3537389365681793</v>
      </c>
      <c r="V41" s="876">
        <v>4.4928646667285532</v>
      </c>
      <c r="W41" s="876">
        <v>2.5279661516275946</v>
      </c>
      <c r="X41" s="883">
        <v>41.637068493886098</v>
      </c>
      <c r="Y41" s="883">
        <v>8.4326352002299707</v>
      </c>
      <c r="Z41" s="883">
        <v>5.2886732183459921</v>
      </c>
      <c r="AA41" s="876">
        <v>4.7663027783703056</v>
      </c>
      <c r="AB41" s="876">
        <v>0.82472395472765503</v>
      </c>
      <c r="AC41" s="876">
        <v>1.2677613035207058</v>
      </c>
      <c r="AE41" s="918">
        <v>3123</v>
      </c>
      <c r="AF41" s="919">
        <v>1485.545230189515</v>
      </c>
      <c r="AG41" s="919">
        <v>133.35196014665945</v>
      </c>
      <c r="AH41" s="919">
        <v>228.13394225305066</v>
      </c>
      <c r="AI41" s="919">
        <v>223.65623944602578</v>
      </c>
      <c r="AJ41" s="919">
        <v>1328.0267899728085</v>
      </c>
      <c r="AK41" s="919">
        <v>719.83960317808737</v>
      </c>
      <c r="AL41" s="919">
        <v>953.78698472909241</v>
      </c>
      <c r="AM41" s="919">
        <v>690.81613947079779</v>
      </c>
      <c r="AN41" s="919">
        <v>110.10087018755436</v>
      </c>
      <c r="AO41" s="919">
        <v>51.029348601649218</v>
      </c>
      <c r="AP41" s="919">
        <v>136.62341630127111</v>
      </c>
      <c r="AQ41" s="919">
        <v>677.35025120189732</v>
      </c>
      <c r="AR41" s="919">
        <v>517.34628937078594</v>
      </c>
      <c r="AS41" s="919">
        <v>56.017361963246749</v>
      </c>
      <c r="AT41" s="919">
        <v>45.691012381665061</v>
      </c>
      <c r="AU41" s="919">
        <v>138.67885416852405</v>
      </c>
      <c r="AV41" s="747">
        <v>21.108626491012323</v>
      </c>
      <c r="AW41" s="747">
        <v>911.85415872982878</v>
      </c>
    </row>
    <row r="42" spans="1:49" ht="17.100000000000001" customHeight="1">
      <c r="A42" s="42"/>
      <c r="B42" s="102" t="s">
        <v>33</v>
      </c>
      <c r="C42" s="765"/>
      <c r="D42" s="920"/>
      <c r="E42" s="921"/>
      <c r="F42" s="875">
        <v>4572.0000120504301</v>
      </c>
      <c r="G42" s="876">
        <v>100</v>
      </c>
      <c r="H42" s="876">
        <v>53.195262846991014</v>
      </c>
      <c r="I42" s="876">
        <v>46.804737153009128</v>
      </c>
      <c r="J42" s="922">
        <f t="shared" si="0"/>
        <v>2139.9125882757494</v>
      </c>
      <c r="K42" s="876">
        <v>7.0907870897918697</v>
      </c>
      <c r="L42" s="876">
        <v>20.44886438855595</v>
      </c>
      <c r="M42" s="876">
        <v>27.255522192196551</v>
      </c>
      <c r="N42" s="876">
        <v>8.4395418074368234</v>
      </c>
      <c r="O42" s="876">
        <v>20.035305834292799</v>
      </c>
      <c r="P42" s="876">
        <v>13.421795262997954</v>
      </c>
      <c r="Q42" s="876">
        <v>16.437553558963259</v>
      </c>
      <c r="R42" s="883">
        <v>9.9316630349132016</v>
      </c>
      <c r="S42" s="876">
        <v>4.9267256558117598</v>
      </c>
      <c r="T42" s="876">
        <v>3.6892538970307891</v>
      </c>
      <c r="U42" s="876">
        <v>5.0316604536924014</v>
      </c>
      <c r="V42" s="876">
        <v>3.4718485904016125</v>
      </c>
      <c r="W42" s="876">
        <v>0.52846217167459852</v>
      </c>
      <c r="X42" s="883">
        <v>20.616597838593385</v>
      </c>
      <c r="Y42" s="883">
        <v>3.7962052687555548</v>
      </c>
      <c r="Z42" s="883">
        <v>4.631791560310254</v>
      </c>
      <c r="AA42" s="876">
        <v>4.20436239695242</v>
      </c>
      <c r="AB42" s="876">
        <v>1.2580680003322209</v>
      </c>
      <c r="AC42" s="876">
        <v>1.4822859395649854</v>
      </c>
      <c r="AE42" s="918">
        <v>649</v>
      </c>
      <c r="AF42" s="919">
        <v>325.53586951197434</v>
      </c>
      <c r="AG42" s="919">
        <v>13.585499316005466</v>
      </c>
      <c r="AH42" s="919">
        <v>81.63428736122718</v>
      </c>
      <c r="AI42" s="919">
        <v>74.286061066795355</v>
      </c>
      <c r="AJ42" s="919">
        <v>384.11737985033886</v>
      </c>
      <c r="AK42" s="919">
        <v>157.16289066490751</v>
      </c>
      <c r="AL42" s="919">
        <v>265.73681836807009</v>
      </c>
      <c r="AM42" s="919">
        <v>120.17962032028478</v>
      </c>
      <c r="AN42" s="919">
        <v>6.352941176470579</v>
      </c>
      <c r="AO42" s="919">
        <v>22.868557439750369</v>
      </c>
      <c r="AP42" s="919">
        <v>48.272979140782617</v>
      </c>
      <c r="AQ42" s="919">
        <v>110.46647893970156</v>
      </c>
      <c r="AR42" s="919">
        <v>134.96096561887902</v>
      </c>
      <c r="AS42" s="919">
        <v>19.94363885088918</v>
      </c>
      <c r="AT42" s="919">
        <v>9.2418300653594692</v>
      </c>
      <c r="AU42" s="919">
        <v>57.48890802795561</v>
      </c>
      <c r="AV42" s="747" t="s">
        <v>147</v>
      </c>
      <c r="AW42" s="747">
        <v>156.17439677854202</v>
      </c>
    </row>
    <row r="43" spans="1:49" ht="17.100000000000001" customHeight="1">
      <c r="A43" s="42"/>
      <c r="B43" s="42" t="s">
        <v>903</v>
      </c>
      <c r="C43" s="763"/>
      <c r="D43" s="898"/>
      <c r="E43" s="921"/>
      <c r="F43" s="875">
        <v>1243.0000012116491</v>
      </c>
      <c r="G43" s="876">
        <v>100</v>
      </c>
      <c r="H43" s="876">
        <v>52.265680241237526</v>
      </c>
      <c r="I43" s="876">
        <v>47.734319758762382</v>
      </c>
      <c r="J43" s="922">
        <f t="shared" si="0"/>
        <v>593.33759517978888</v>
      </c>
      <c r="K43" s="876">
        <v>10.41065039606603</v>
      </c>
      <c r="L43" s="876">
        <v>18.598886484209647</v>
      </c>
      <c r="M43" s="876">
        <v>24.579534093756081</v>
      </c>
      <c r="N43" s="876">
        <v>10.576760089781914</v>
      </c>
      <c r="O43" s="876">
        <v>18.31553773480201</v>
      </c>
      <c r="P43" s="876">
        <v>15.265644199790826</v>
      </c>
      <c r="Q43" s="876">
        <v>23.789308158639123</v>
      </c>
      <c r="R43" s="883">
        <v>11.002406196050355</v>
      </c>
      <c r="S43" s="876">
        <v>6.8357235371140357</v>
      </c>
      <c r="T43" s="876">
        <v>5.7442315806350406</v>
      </c>
      <c r="U43" s="876">
        <v>3.983550930683466</v>
      </c>
      <c r="V43" s="876">
        <v>4.9397106676112852</v>
      </c>
      <c r="W43" s="876">
        <v>0</v>
      </c>
      <c r="X43" s="883">
        <v>26.897505389096274</v>
      </c>
      <c r="Y43" s="883">
        <v>6.3927096955544931</v>
      </c>
      <c r="Z43" s="883">
        <v>9.3093605835841036</v>
      </c>
      <c r="AA43" s="876">
        <v>5.1572348533213974</v>
      </c>
      <c r="AB43" s="876">
        <v>0.2815767197687864</v>
      </c>
      <c r="AC43" s="876">
        <v>1.4773641766815604</v>
      </c>
      <c r="AE43" s="918">
        <v>194</v>
      </c>
      <c r="AF43" s="919">
        <v>143.40506329113924</v>
      </c>
      <c r="AG43" s="919">
        <v>46.644936708860754</v>
      </c>
      <c r="AH43" s="919">
        <v>21.531645569620252</v>
      </c>
      <c r="AI43" s="919">
        <v>15</v>
      </c>
      <c r="AJ43" s="919">
        <v>112.26582278481013</v>
      </c>
      <c r="AK43" s="919">
        <v>88.563291139240505</v>
      </c>
      <c r="AL43" s="919">
        <v>83.670886075949369</v>
      </c>
      <c r="AM43" s="919">
        <v>64.670886075949369</v>
      </c>
      <c r="AN43" s="919">
        <v>46.95</v>
      </c>
      <c r="AO43" s="919">
        <v>20.531645569620252</v>
      </c>
      <c r="AP43" s="919">
        <v>40.063291139240505</v>
      </c>
      <c r="AQ43" s="919">
        <v>76.82848101265823</v>
      </c>
      <c r="AR43" s="919">
        <v>54.531645569620252</v>
      </c>
      <c r="AS43" s="919">
        <v>26.031645569620256</v>
      </c>
      <c r="AT43" s="919">
        <v>4.05</v>
      </c>
      <c r="AU43" s="919">
        <v>22.531645569620252</v>
      </c>
      <c r="AV43" s="747">
        <v>42.05</v>
      </c>
      <c r="AW43" s="747">
        <v>29.563291139240508</v>
      </c>
    </row>
    <row r="44" spans="1:49" ht="17.100000000000001" customHeight="1">
      <c r="A44" s="42"/>
      <c r="B44" s="42" t="s">
        <v>904</v>
      </c>
      <c r="C44" s="763"/>
      <c r="D44" s="898"/>
      <c r="E44" s="921"/>
      <c r="F44" s="875">
        <v>1828.0000001124272</v>
      </c>
      <c r="G44" s="876">
        <v>100</v>
      </c>
      <c r="H44" s="876">
        <v>56.622126695755895</v>
      </c>
      <c r="I44" s="876">
        <v>43.377873304244098</v>
      </c>
      <c r="J44" s="922">
        <f t="shared" si="0"/>
        <v>792.94752405035058</v>
      </c>
      <c r="K44" s="876">
        <v>7.9871158917413894</v>
      </c>
      <c r="L44" s="876">
        <v>19.332517972252621</v>
      </c>
      <c r="M44" s="876">
        <v>28.523503597691874</v>
      </c>
      <c r="N44" s="876">
        <v>6.0259409557987542</v>
      </c>
      <c r="O44" s="876">
        <v>20.363484272735601</v>
      </c>
      <c r="P44" s="876">
        <v>14.733532131137455</v>
      </c>
      <c r="Q44" s="876">
        <v>11.310263621368316</v>
      </c>
      <c r="R44" s="883">
        <v>11.475186417372825</v>
      </c>
      <c r="S44" s="876">
        <v>3.0797968179133028</v>
      </c>
      <c r="T44" s="876">
        <v>2.2951990722002846</v>
      </c>
      <c r="U44" s="876">
        <v>3.3766795253009834</v>
      </c>
      <c r="V44" s="876">
        <v>2.7940191216121772</v>
      </c>
      <c r="W44" s="876">
        <v>1.3217336187723534</v>
      </c>
      <c r="X44" s="883">
        <v>19.446753219828764</v>
      </c>
      <c r="Y44" s="883">
        <v>2.1559407884334973</v>
      </c>
      <c r="Z44" s="883">
        <v>3.5305688965635702</v>
      </c>
      <c r="AA44" s="876">
        <v>3.6133298054274707</v>
      </c>
      <c r="AB44" s="876">
        <v>1.9160244648672733</v>
      </c>
      <c r="AC44" s="876">
        <v>2.0365354467433807</v>
      </c>
      <c r="AE44" s="918"/>
      <c r="AF44" s="919"/>
      <c r="AG44" s="919"/>
      <c r="AH44" s="919"/>
      <c r="AI44" s="919"/>
      <c r="AJ44" s="919"/>
      <c r="AK44" s="919"/>
      <c r="AL44" s="919"/>
      <c r="AM44" s="919"/>
      <c r="AN44" s="919"/>
      <c r="AO44" s="919"/>
      <c r="AP44" s="919"/>
      <c r="AQ44" s="919"/>
      <c r="AR44" s="919"/>
      <c r="AS44" s="919"/>
      <c r="AT44" s="919"/>
      <c r="AU44" s="919"/>
    </row>
    <row r="45" spans="1:49" ht="17.100000000000001" customHeight="1">
      <c r="A45" s="42"/>
      <c r="B45" s="42" t="s">
        <v>34</v>
      </c>
      <c r="C45" s="763"/>
      <c r="D45" s="898"/>
      <c r="E45" s="921"/>
      <c r="F45" s="875">
        <v>1501.0000107263659</v>
      </c>
      <c r="G45" s="876">
        <v>100</v>
      </c>
      <c r="H45" s="876">
        <v>49.791641328442346</v>
      </c>
      <c r="I45" s="876">
        <v>50.208358671557498</v>
      </c>
      <c r="J45" s="922">
        <f t="shared" si="0"/>
        <v>753.62746904561038</v>
      </c>
      <c r="K45" s="876">
        <v>3.2499615717453887</v>
      </c>
      <c r="L45" s="876">
        <v>23.340405864542614</v>
      </c>
      <c r="M45" s="876">
        <v>27.927329782475908</v>
      </c>
      <c r="N45" s="876">
        <v>9.6090954496593977</v>
      </c>
      <c r="O45" s="876">
        <v>21.059797208877189</v>
      </c>
      <c r="P45" s="876">
        <v>10.297372083610522</v>
      </c>
      <c r="Q45" s="876">
        <v>16.593752778496597</v>
      </c>
      <c r="R45" s="883">
        <v>7.1651777156418239</v>
      </c>
      <c r="S45" s="876">
        <v>5.5951477343890144</v>
      </c>
      <c r="T45" s="876">
        <v>3.6852532020139757</v>
      </c>
      <c r="U45" s="876">
        <v>7.915141629392795</v>
      </c>
      <c r="V45" s="876">
        <v>3.0817884368086905</v>
      </c>
      <c r="W45" s="876">
        <v>0</v>
      </c>
      <c r="X45" s="883">
        <v>16.839987519377505</v>
      </c>
      <c r="Y45" s="883">
        <v>3.6436059790771962</v>
      </c>
      <c r="Z45" s="883">
        <v>2.0993576862393253</v>
      </c>
      <c r="AA45" s="876">
        <v>4.135066669901196</v>
      </c>
      <c r="AB45" s="876">
        <v>1.2654192632240246</v>
      </c>
      <c r="AC45" s="876">
        <v>0.81136632549580157</v>
      </c>
      <c r="AE45" s="918"/>
      <c r="AF45" s="919"/>
      <c r="AG45" s="919"/>
      <c r="AH45" s="919"/>
      <c r="AI45" s="919"/>
      <c r="AJ45" s="919"/>
      <c r="AK45" s="919"/>
      <c r="AL45" s="919"/>
      <c r="AM45" s="919"/>
      <c r="AN45" s="919"/>
      <c r="AO45" s="919"/>
      <c r="AP45" s="919"/>
      <c r="AQ45" s="919"/>
      <c r="AR45" s="919"/>
      <c r="AS45" s="919"/>
      <c r="AT45" s="919"/>
      <c r="AU45" s="919"/>
    </row>
    <row r="46" spans="1:49" ht="17.100000000000001" customHeight="1">
      <c r="A46" s="42"/>
      <c r="B46" s="102" t="s">
        <v>35</v>
      </c>
      <c r="C46" s="763"/>
      <c r="D46" s="898"/>
      <c r="E46" s="921"/>
      <c r="F46" s="875">
        <v>717.00000221147445</v>
      </c>
      <c r="G46" s="876">
        <v>100</v>
      </c>
      <c r="H46" s="876">
        <v>50.875108702671923</v>
      </c>
      <c r="I46" s="876">
        <v>49.124891297328034</v>
      </c>
      <c r="J46" s="922">
        <f t="shared" si="0"/>
        <v>352.22547168822638</v>
      </c>
      <c r="K46" s="876">
        <v>4.311652286531495</v>
      </c>
      <c r="L46" s="876">
        <v>17.121002851874479</v>
      </c>
      <c r="M46" s="876">
        <v>37.712921478949021</v>
      </c>
      <c r="N46" s="876">
        <v>3.7483978017673683</v>
      </c>
      <c r="O46" s="876">
        <v>29.720021327497864</v>
      </c>
      <c r="P46" s="876">
        <v>22.250678692824096</v>
      </c>
      <c r="Q46" s="876">
        <v>20.797655037721075</v>
      </c>
      <c r="R46" s="883">
        <v>24.252368611263531</v>
      </c>
      <c r="S46" s="876">
        <v>0</v>
      </c>
      <c r="T46" s="876">
        <v>2.6395112550143445</v>
      </c>
      <c r="U46" s="876">
        <v>4.1030356525846798</v>
      </c>
      <c r="V46" s="876">
        <v>5.8672857700746617</v>
      </c>
      <c r="W46" s="876">
        <v>1.5663313651579107</v>
      </c>
      <c r="X46" s="883">
        <v>38.311855048758176</v>
      </c>
      <c r="Y46" s="883">
        <v>4.9572167592508585</v>
      </c>
      <c r="Z46" s="883">
        <v>3.7639774393842163</v>
      </c>
      <c r="AA46" s="876">
        <v>7.795570408929331</v>
      </c>
      <c r="AB46" s="876">
        <v>0</v>
      </c>
      <c r="AC46" s="876">
        <v>2.3142210272468389</v>
      </c>
      <c r="AE46" s="918"/>
      <c r="AF46" s="919"/>
      <c r="AG46" s="919"/>
      <c r="AH46" s="919"/>
      <c r="AI46" s="919"/>
      <c r="AJ46" s="919"/>
      <c r="AK46" s="919"/>
      <c r="AL46" s="919"/>
      <c r="AM46" s="919"/>
      <c r="AN46" s="919"/>
      <c r="AO46" s="919"/>
      <c r="AP46" s="919"/>
      <c r="AQ46" s="919"/>
      <c r="AR46" s="919"/>
      <c r="AS46" s="919"/>
      <c r="AT46" s="919"/>
      <c r="AU46" s="919"/>
    </row>
    <row r="47" spans="1:49" ht="17.100000000000001" customHeight="1">
      <c r="A47" s="1059" t="s">
        <v>36</v>
      </c>
      <c r="B47" s="1059"/>
      <c r="C47" s="763"/>
      <c r="D47" s="898"/>
      <c r="E47" s="921"/>
      <c r="F47" s="875">
        <v>323.99999414327948</v>
      </c>
      <c r="G47" s="876">
        <v>100</v>
      </c>
      <c r="H47" s="876">
        <v>60.980865715608537</v>
      </c>
      <c r="I47" s="876">
        <v>39.019134284391463</v>
      </c>
      <c r="J47" s="922">
        <f t="shared" si="0"/>
        <v>126.4219927961867</v>
      </c>
      <c r="K47" s="876">
        <v>8.860941748922551</v>
      </c>
      <c r="L47" s="876">
        <v>5.086334975340824</v>
      </c>
      <c r="M47" s="876">
        <v>27.318152647493605</v>
      </c>
      <c r="N47" s="876">
        <v>8.860941748922551</v>
      </c>
      <c r="O47" s="876">
        <v>25.030974592286995</v>
      </c>
      <c r="P47" s="876">
        <v>26.623708407510001</v>
      </c>
      <c r="Q47" s="876">
        <v>9.0924232587010092</v>
      </c>
      <c r="R47" s="883">
        <v>4.0832487544694738</v>
      </c>
      <c r="S47" s="876">
        <v>0</v>
      </c>
      <c r="T47" s="876">
        <v>4.0832487544694738</v>
      </c>
      <c r="U47" s="876">
        <v>17.089701703649524</v>
      </c>
      <c r="V47" s="876">
        <v>8.8671986383994632</v>
      </c>
      <c r="W47" s="876">
        <v>0</v>
      </c>
      <c r="X47" s="883">
        <v>20.241499159037289</v>
      </c>
      <c r="Y47" s="883">
        <v>10.24983022888976</v>
      </c>
      <c r="Z47" s="883">
        <v>0</v>
      </c>
      <c r="AA47" s="876">
        <v>0.69444423998360427</v>
      </c>
      <c r="AB47" s="876">
        <v>0</v>
      </c>
      <c r="AC47" s="876">
        <v>0</v>
      </c>
      <c r="AE47" s="918"/>
      <c r="AF47" s="919"/>
      <c r="AG47" s="919"/>
      <c r="AH47" s="919"/>
      <c r="AI47" s="919"/>
      <c r="AJ47" s="919"/>
      <c r="AK47" s="919"/>
      <c r="AL47" s="919"/>
      <c r="AM47" s="919"/>
      <c r="AN47" s="919"/>
      <c r="AO47" s="919"/>
      <c r="AP47" s="919"/>
      <c r="AQ47" s="919"/>
      <c r="AR47" s="919"/>
      <c r="AS47" s="919"/>
      <c r="AT47" s="919"/>
      <c r="AU47" s="919"/>
    </row>
    <row r="48" spans="1:49" ht="17.100000000000001" customHeight="1">
      <c r="A48" s="1376" t="s">
        <v>166</v>
      </c>
      <c r="B48" s="1376"/>
      <c r="C48" s="1376"/>
      <c r="D48" s="920"/>
      <c r="E48" s="921"/>
      <c r="F48" s="875"/>
      <c r="G48" s="876"/>
      <c r="H48" s="876"/>
      <c r="I48" s="876"/>
      <c r="J48" s="923"/>
      <c r="K48" s="876"/>
      <c r="L48" s="876"/>
      <c r="M48" s="876"/>
      <c r="N48" s="876"/>
      <c r="O48" s="876"/>
      <c r="P48" s="876"/>
      <c r="Q48" s="876"/>
      <c r="R48" s="883"/>
      <c r="S48" s="876"/>
      <c r="T48" s="876"/>
      <c r="U48" s="876"/>
      <c r="V48" s="876"/>
      <c r="W48" s="876"/>
      <c r="X48" s="883"/>
      <c r="Y48" s="883"/>
      <c r="Z48" s="883"/>
      <c r="AA48" s="876"/>
      <c r="AB48" s="876"/>
      <c r="AC48" s="876"/>
      <c r="AE48" s="918"/>
      <c r="AF48" s="919"/>
      <c r="AG48" s="919"/>
      <c r="AH48" s="919"/>
      <c r="AI48" s="919"/>
      <c r="AJ48" s="919"/>
      <c r="AK48" s="919"/>
      <c r="AL48" s="919"/>
      <c r="AM48" s="919"/>
      <c r="AN48" s="919"/>
      <c r="AO48" s="919"/>
      <c r="AP48" s="919"/>
      <c r="AQ48" s="919"/>
      <c r="AR48" s="919"/>
      <c r="AS48" s="919"/>
      <c r="AT48" s="919"/>
      <c r="AU48" s="919"/>
    </row>
    <row r="49" spans="1:49" ht="17.100000000000001" customHeight="1">
      <c r="A49" s="1375" t="s">
        <v>37</v>
      </c>
      <c r="B49" s="1375" t="s">
        <v>37</v>
      </c>
      <c r="C49" s="925"/>
      <c r="D49" s="920"/>
      <c r="E49" s="921"/>
      <c r="F49" s="875">
        <v>5535.5039966196873</v>
      </c>
      <c r="G49" s="876">
        <v>100</v>
      </c>
      <c r="H49" s="876">
        <v>43.643076437337434</v>
      </c>
      <c r="I49" s="876">
        <v>56.356923562662523</v>
      </c>
      <c r="J49" s="922">
        <f>F49*I49/100</f>
        <v>3119.6397561830863</v>
      </c>
      <c r="K49" s="876">
        <v>8.6723650860672432</v>
      </c>
      <c r="L49" s="876">
        <v>19.292497259739722</v>
      </c>
      <c r="M49" s="876">
        <v>36.235325932003406</v>
      </c>
      <c r="N49" s="876">
        <v>13.63739077423854</v>
      </c>
      <c r="O49" s="876">
        <v>26.042255081093526</v>
      </c>
      <c r="P49" s="876">
        <v>18.732357336927059</v>
      </c>
      <c r="Q49" s="876">
        <v>27.989835153573424</v>
      </c>
      <c r="R49" s="883">
        <v>14.431650405922603</v>
      </c>
      <c r="S49" s="876">
        <v>3.303669993461698</v>
      </c>
      <c r="T49" s="876">
        <v>6.4218143937250414</v>
      </c>
      <c r="U49" s="876">
        <v>3.4170615340903581</v>
      </c>
      <c r="V49" s="876">
        <v>3.9911231531046538</v>
      </c>
      <c r="W49" s="876">
        <v>2.0129555083832389</v>
      </c>
      <c r="X49" s="883">
        <v>28.74274246464396</v>
      </c>
      <c r="Y49" s="883">
        <v>6.6843997792677285</v>
      </c>
      <c r="Z49" s="883">
        <v>5.6471361374274229</v>
      </c>
      <c r="AA49" s="876">
        <v>5.3179106819529709</v>
      </c>
      <c r="AB49" s="876">
        <v>1.9354893310242336</v>
      </c>
      <c r="AC49" s="876">
        <v>1.6453881975175129</v>
      </c>
      <c r="AE49" s="918">
        <v>7201.5156732287614</v>
      </c>
      <c r="AF49" s="919">
        <v>3220.7796552931291</v>
      </c>
      <c r="AG49" s="919">
        <v>428.86872125193696</v>
      </c>
      <c r="AH49" s="919">
        <v>439.12482825688244</v>
      </c>
      <c r="AI49" s="919">
        <v>587.75130826881571</v>
      </c>
      <c r="AJ49" s="919">
        <v>3683.6790599550704</v>
      </c>
      <c r="AK49" s="919">
        <v>2340.0776587841574</v>
      </c>
      <c r="AL49" s="919">
        <v>2579.81225891855</v>
      </c>
      <c r="AM49" s="919">
        <v>2136.8417912762588</v>
      </c>
      <c r="AN49" s="919">
        <v>358.38139379673009</v>
      </c>
      <c r="AO49" s="919">
        <v>249.62608690023777</v>
      </c>
      <c r="AP49" s="919">
        <v>382.58920712490681</v>
      </c>
      <c r="AQ49" s="919">
        <v>1593.2005755343982</v>
      </c>
      <c r="AR49" s="919">
        <v>1172.886320660936</v>
      </c>
      <c r="AS49" s="919">
        <v>154.06283302487074</v>
      </c>
      <c r="AT49" s="919">
        <v>116.57212977759291</v>
      </c>
      <c r="AU49" s="919">
        <v>271.0531563236238</v>
      </c>
      <c r="AV49" s="747">
        <v>113.38737307378345</v>
      </c>
      <c r="AW49" s="747">
        <v>2059.5715674165526</v>
      </c>
    </row>
    <row r="50" spans="1:49" s="751" customFormat="1" ht="17.100000000000001" customHeight="1">
      <c r="A50" s="924"/>
      <c r="B50" s="924" t="s">
        <v>38</v>
      </c>
      <c r="C50" s="924"/>
      <c r="D50" s="920"/>
      <c r="E50" s="921"/>
      <c r="F50" s="875">
        <v>3456.2344054082319</v>
      </c>
      <c r="G50" s="876">
        <v>100</v>
      </c>
      <c r="H50" s="876">
        <v>42.001890545084073</v>
      </c>
      <c r="I50" s="876">
        <v>57.99810945491587</v>
      </c>
      <c r="J50" s="922">
        <f>F50*I50/100</f>
        <v>2004.5506134671271</v>
      </c>
      <c r="K50" s="876">
        <v>10.489950958756085</v>
      </c>
      <c r="L50" s="876">
        <v>20.758043499771553</v>
      </c>
      <c r="M50" s="876">
        <v>37.27665021766861</v>
      </c>
      <c r="N50" s="876">
        <v>12.996288381989345</v>
      </c>
      <c r="O50" s="876">
        <v>24.714203188708058</v>
      </c>
      <c r="P50" s="876">
        <v>17.644950935188206</v>
      </c>
      <c r="Q50" s="876">
        <v>31.308423248014041</v>
      </c>
      <c r="R50" s="883">
        <v>13.003973310229425</v>
      </c>
      <c r="S50" s="876">
        <v>4.0141073039148365</v>
      </c>
      <c r="T50" s="876">
        <v>6.5867642293560618</v>
      </c>
      <c r="U50" s="876">
        <v>3.618776226231637</v>
      </c>
      <c r="V50" s="876">
        <v>5.0450181668736338</v>
      </c>
      <c r="W50" s="876">
        <v>2.4900971944607657</v>
      </c>
      <c r="X50" s="883">
        <v>30.516738907744426</v>
      </c>
      <c r="Y50" s="883">
        <v>6.3371445201992964</v>
      </c>
      <c r="Z50" s="883">
        <v>5.5613356639402962</v>
      </c>
      <c r="AA50" s="876">
        <v>4.8611538390192051</v>
      </c>
      <c r="AB50" s="876">
        <v>1.9447256756821902</v>
      </c>
      <c r="AC50" s="876">
        <v>2.3088184130556653</v>
      </c>
      <c r="AE50" s="918">
        <v>4649.4295073599178</v>
      </c>
      <c r="AF50" s="919">
        <v>2061.2652339977917</v>
      </c>
      <c r="AG50" s="919">
        <v>191.28114274954285</v>
      </c>
      <c r="AH50" s="919">
        <v>245.65080016662378</v>
      </c>
      <c r="AI50" s="919">
        <v>405.56686937730501</v>
      </c>
      <c r="AJ50" s="919">
        <v>2282.7391559272301</v>
      </c>
      <c r="AK50" s="919">
        <v>1358.3524673530726</v>
      </c>
      <c r="AL50" s="919">
        <v>1593.8728939520286</v>
      </c>
      <c r="AM50" s="919">
        <v>1299.9074733704226</v>
      </c>
      <c r="AN50" s="919">
        <v>234.42754277281341</v>
      </c>
      <c r="AO50" s="919">
        <v>115.64841000342167</v>
      </c>
      <c r="AP50" s="919">
        <v>214.36857360840847</v>
      </c>
      <c r="AQ50" s="919">
        <v>824.31547503417448</v>
      </c>
      <c r="AR50" s="919">
        <v>630.32251823877448</v>
      </c>
      <c r="AS50" s="919">
        <v>69.642648843203531</v>
      </c>
      <c r="AT50" s="919">
        <v>50.853376910552726</v>
      </c>
      <c r="AU50" s="919">
        <v>156.30739018929961</v>
      </c>
      <c r="AV50" s="751">
        <v>71.276950318747382</v>
      </c>
      <c r="AW50" s="751">
        <v>1429.6478652193862</v>
      </c>
    </row>
    <row r="51" spans="1:49" ht="17.100000000000001" customHeight="1">
      <c r="A51" s="924"/>
      <c r="B51" s="1374" t="s">
        <v>39</v>
      </c>
      <c r="C51" s="1374"/>
      <c r="D51" s="920"/>
      <c r="E51" s="921"/>
      <c r="F51" s="875">
        <v>1304.9187615615062</v>
      </c>
      <c r="G51" s="876">
        <v>100</v>
      </c>
      <c r="H51" s="876">
        <v>47.896038703075497</v>
      </c>
      <c r="I51" s="876">
        <v>52.103961296924425</v>
      </c>
      <c r="J51" s="922">
        <f>F51*I51/100</f>
        <v>679.91436648031276</v>
      </c>
      <c r="K51" s="876">
        <v>5.3012534865425751</v>
      </c>
      <c r="L51" s="876">
        <v>13.59229911403904</v>
      </c>
      <c r="M51" s="876">
        <v>35.479754476807194</v>
      </c>
      <c r="N51" s="876">
        <v>12.838386919264998</v>
      </c>
      <c r="O51" s="876">
        <v>28.649753249307821</v>
      </c>
      <c r="P51" s="876">
        <v>18.949173635055796</v>
      </c>
      <c r="Q51" s="876">
        <v>18.92575787015344</v>
      </c>
      <c r="R51" s="883">
        <v>12.445419042392937</v>
      </c>
      <c r="S51" s="876">
        <v>1.7662283585812091</v>
      </c>
      <c r="T51" s="876">
        <v>6.0535825844483018</v>
      </c>
      <c r="U51" s="876">
        <v>2.8779471090390234</v>
      </c>
      <c r="V51" s="876">
        <v>2.0105695982163252</v>
      </c>
      <c r="W51" s="876">
        <v>0.97184734409524931</v>
      </c>
      <c r="X51" s="883">
        <v>23.830647988575222</v>
      </c>
      <c r="Y51" s="883">
        <v>9.1675147197498106</v>
      </c>
      <c r="Z51" s="883">
        <v>5.8544597014508319</v>
      </c>
      <c r="AA51" s="876">
        <v>5.7316936745590876</v>
      </c>
      <c r="AB51" s="876">
        <v>1.6656742369173565</v>
      </c>
      <c r="AC51" s="876">
        <v>0.25694636053466186</v>
      </c>
      <c r="AE51" s="918">
        <v>1624.3534084262792</v>
      </c>
      <c r="AF51" s="919">
        <v>739.16050267599178</v>
      </c>
      <c r="AG51" s="919">
        <v>193.82301017028288</v>
      </c>
      <c r="AH51" s="919">
        <v>142.6081782663226</v>
      </c>
      <c r="AI51" s="919">
        <v>133.96508293373296</v>
      </c>
      <c r="AJ51" s="919">
        <v>936.48563033690857</v>
      </c>
      <c r="AK51" s="919">
        <v>613.11865501342515</v>
      </c>
      <c r="AL51" s="919">
        <v>605.98391002960057</v>
      </c>
      <c r="AM51" s="919">
        <v>499.49941526948072</v>
      </c>
      <c r="AN51" s="919">
        <v>62.819127360002284</v>
      </c>
      <c r="AO51" s="919">
        <v>83.242664519444091</v>
      </c>
      <c r="AP51" s="919">
        <v>129.97624979398304</v>
      </c>
      <c r="AQ51" s="919">
        <v>469.87143536017157</v>
      </c>
      <c r="AR51" s="919">
        <v>386.12676275692451</v>
      </c>
      <c r="AS51" s="919">
        <v>61.894967569244592</v>
      </c>
      <c r="AT51" s="919">
        <v>61.282798946064617</v>
      </c>
      <c r="AU51" s="919">
        <v>98.792978521154467</v>
      </c>
      <c r="AV51" s="747">
        <v>22.498161911897508</v>
      </c>
      <c r="AW51" s="747">
        <v>429.51433019142678</v>
      </c>
    </row>
    <row r="52" spans="1:49" ht="17.100000000000001" customHeight="1">
      <c r="A52" s="924"/>
      <c r="B52" s="1374" t="s">
        <v>40</v>
      </c>
      <c r="C52" s="1374"/>
      <c r="D52" s="920"/>
      <c r="E52" s="921"/>
      <c r="F52" s="875">
        <v>774.35082964995104</v>
      </c>
      <c r="G52" s="876">
        <v>100</v>
      </c>
      <c r="H52" s="876">
        <v>43.801341772647334</v>
      </c>
      <c r="I52" s="876">
        <v>56.198658227352638</v>
      </c>
      <c r="J52" s="922">
        <f>F52*I52/100</f>
        <v>435.1747762356456</v>
      </c>
      <c r="K52" s="876">
        <v>6.2406816909774703</v>
      </c>
      <c r="L52" s="876">
        <v>22.357030900777978</v>
      </c>
      <c r="M52" s="876">
        <v>32.860755445782409</v>
      </c>
      <c r="N52" s="876">
        <v>17.845348125907034</v>
      </c>
      <c r="O52" s="876">
        <v>27.575778797632562</v>
      </c>
      <c r="P52" s="876">
        <v>23.22050874070554</v>
      </c>
      <c r="Q52" s="876">
        <v>28.452243328633109</v>
      </c>
      <c r="R52" s="883">
        <v>24.151091492364127</v>
      </c>
      <c r="S52" s="876">
        <v>2.7235693156906757</v>
      </c>
      <c r="T52" s="876">
        <v>6.306113993964475</v>
      </c>
      <c r="U52" s="876">
        <v>3.425232596328093</v>
      </c>
      <c r="V52" s="876">
        <v>2.624757064617719</v>
      </c>
      <c r="W52" s="876">
        <v>1.6377354864550211</v>
      </c>
      <c r="X52" s="883">
        <v>29.102445958207802</v>
      </c>
      <c r="Y52" s="883">
        <v>4.0498475569633667</v>
      </c>
      <c r="Z52" s="883">
        <v>5.6807205788237471</v>
      </c>
      <c r="AA52" s="876">
        <v>6.6592994755261357</v>
      </c>
      <c r="AB52" s="876">
        <v>2.3489502508120221</v>
      </c>
      <c r="AC52" s="876">
        <v>1.0240076608271405</v>
      </c>
      <c r="AE52" s="918">
        <v>927.73275744256864</v>
      </c>
      <c r="AF52" s="919">
        <v>420.35391861934164</v>
      </c>
      <c r="AG52" s="919">
        <v>43.764568332111352</v>
      </c>
      <c r="AH52" s="919">
        <v>50.865849823936031</v>
      </c>
      <c r="AI52" s="919">
        <v>48.21935595777731</v>
      </c>
      <c r="AJ52" s="919">
        <v>464.4542736909263</v>
      </c>
      <c r="AK52" s="919">
        <v>368.60653641765589</v>
      </c>
      <c r="AL52" s="919">
        <v>379.95545493691634</v>
      </c>
      <c r="AM52" s="919">
        <v>337.43490263635357</v>
      </c>
      <c r="AN52" s="919">
        <v>61.134723663914343</v>
      </c>
      <c r="AO52" s="919">
        <v>50.735012377372037</v>
      </c>
      <c r="AP52" s="919">
        <v>38.244383722515359</v>
      </c>
      <c r="AQ52" s="919">
        <v>299.01366514005434</v>
      </c>
      <c r="AR52" s="919">
        <v>156.43703966523694</v>
      </c>
      <c r="AS52" s="919">
        <v>22.525216612422607</v>
      </c>
      <c r="AT52" s="919">
        <v>4.4359539209755532</v>
      </c>
      <c r="AU52" s="919">
        <v>15.952787613169686</v>
      </c>
      <c r="AV52" s="747">
        <v>19.612260843138539</v>
      </c>
      <c r="AW52" s="747">
        <v>200.40937200574032</v>
      </c>
    </row>
    <row r="53" spans="1:49" ht="17.100000000000001" customHeight="1" thickBot="1">
      <c r="A53" s="1377" t="s">
        <v>41</v>
      </c>
      <c r="B53" s="1377"/>
      <c r="C53" s="926"/>
      <c r="D53" s="927"/>
      <c r="E53" s="928"/>
      <c r="F53" s="877">
        <v>9399.496013729382</v>
      </c>
      <c r="G53" s="878">
        <v>100</v>
      </c>
      <c r="H53" s="878">
        <v>48.78019760772434</v>
      </c>
      <c r="I53" s="878">
        <v>51.219802392276129</v>
      </c>
      <c r="J53" s="929">
        <f>F53*I53/100</f>
        <v>4814.4032841020617</v>
      </c>
      <c r="K53" s="878">
        <v>7.4949241561121376</v>
      </c>
      <c r="L53" s="878">
        <v>20.635771278046217</v>
      </c>
      <c r="M53" s="878">
        <v>25.010257148297136</v>
      </c>
      <c r="N53" s="878">
        <v>9.1004729353124478</v>
      </c>
      <c r="O53" s="878">
        <v>26.743282922503713</v>
      </c>
      <c r="P53" s="878">
        <v>14.596141242694987</v>
      </c>
      <c r="Q53" s="878">
        <v>13.457437599264125</v>
      </c>
      <c r="R53" s="884">
        <v>14.802389103631549</v>
      </c>
      <c r="S53" s="878">
        <v>4.4518667648320251</v>
      </c>
      <c r="T53" s="878">
        <v>5.8987327148721871</v>
      </c>
      <c r="U53" s="878">
        <v>5.0626754728046226</v>
      </c>
      <c r="V53" s="878">
        <v>4.1089014597714844</v>
      </c>
      <c r="W53" s="878">
        <v>1.0186900808398018</v>
      </c>
      <c r="X53" s="884">
        <v>28.357209660958166</v>
      </c>
      <c r="Y53" s="884">
        <v>6.577147712534936</v>
      </c>
      <c r="Z53" s="884">
        <v>5.7959506029832024</v>
      </c>
      <c r="AA53" s="878">
        <v>4.8722725023878386</v>
      </c>
      <c r="AB53" s="878">
        <v>1.9205429437670223</v>
      </c>
      <c r="AC53" s="878">
        <v>0.92574260151395504</v>
      </c>
      <c r="AE53" s="930">
        <v>6413.4843267712195</v>
      </c>
      <c r="AF53" s="931">
        <v>2988.0958370835174</v>
      </c>
      <c r="AG53" s="931">
        <v>297.83901862942298</v>
      </c>
      <c r="AH53" s="931">
        <v>459.96040093503609</v>
      </c>
      <c r="AI53" s="931">
        <v>583.07796648213071</v>
      </c>
      <c r="AJ53" s="931">
        <v>2932.7817280899344</v>
      </c>
      <c r="AK53" s="931">
        <v>1318.90958753671</v>
      </c>
      <c r="AL53" s="931">
        <v>1968.7687017370035</v>
      </c>
      <c r="AM53" s="931">
        <v>1100.1346813550622</v>
      </c>
      <c r="AN53" s="931">
        <v>318.9555879304541</v>
      </c>
      <c r="AO53" s="931">
        <v>159.21452614277874</v>
      </c>
      <c r="AP53" s="931">
        <v>451.61357737045751</v>
      </c>
      <c r="AQ53" s="931">
        <v>1743.9157683141723</v>
      </c>
      <c r="AR53" s="931">
        <v>877.57559970814157</v>
      </c>
      <c r="AS53" s="931">
        <v>194.9017950623132</v>
      </c>
      <c r="AT53" s="931">
        <v>94.465975241704029</v>
      </c>
      <c r="AU53" s="931">
        <v>252.11987332953106</v>
      </c>
      <c r="AV53" s="747">
        <v>97.465228111852994</v>
      </c>
      <c r="AW53" s="747">
        <v>2018.8862935064808</v>
      </c>
    </row>
    <row r="54" spans="1:49" s="933" customFormat="1" ht="57.75" customHeight="1">
      <c r="A54" s="932"/>
      <c r="B54" s="1372" t="s">
        <v>845</v>
      </c>
      <c r="C54" s="1372"/>
      <c r="D54" s="1372"/>
      <c r="E54" s="1372"/>
      <c r="F54" s="1372"/>
      <c r="G54" s="1372"/>
      <c r="H54" s="1372"/>
      <c r="I54" s="1372"/>
      <c r="J54" s="1372"/>
      <c r="K54" s="1372"/>
      <c r="L54" s="1372"/>
      <c r="M54" s="1372"/>
      <c r="N54" s="1372"/>
      <c r="O54" s="1372" t="s">
        <v>846</v>
      </c>
      <c r="P54" s="1372"/>
      <c r="Q54" s="1372"/>
      <c r="R54" s="1372"/>
      <c r="S54" s="1372"/>
      <c r="T54" s="1372"/>
      <c r="U54" s="1372"/>
      <c r="V54" s="1372"/>
      <c r="W54" s="1372"/>
      <c r="X54" s="1372"/>
      <c r="Y54" s="1372"/>
      <c r="Z54" s="1372"/>
      <c r="AA54" s="1372"/>
      <c r="AB54" s="1372"/>
      <c r="AC54" s="1372"/>
    </row>
    <row r="55" spans="1:49" ht="26.1" customHeight="1">
      <c r="E55" s="751"/>
      <c r="K55" s="934"/>
      <c r="L55" s="934"/>
      <c r="M55" s="934"/>
      <c r="N55" s="934"/>
      <c r="O55" s="934"/>
      <c r="P55" s="934"/>
      <c r="Q55" s="934"/>
      <c r="R55" s="934"/>
      <c r="S55" s="934"/>
      <c r="T55" s="934"/>
      <c r="U55" s="934"/>
      <c r="V55" s="934"/>
      <c r="W55" s="934"/>
      <c r="X55" s="934"/>
      <c r="Y55" s="934"/>
      <c r="Z55" s="934"/>
      <c r="AA55" s="934"/>
      <c r="AB55" s="934"/>
    </row>
    <row r="56" spans="1:49" ht="26.1" customHeight="1">
      <c r="E56" s="751"/>
    </row>
    <row r="57" spans="1:49" ht="26.1" customHeight="1">
      <c r="E57" s="751"/>
    </row>
    <row r="58" spans="1:49" ht="26.1" customHeight="1">
      <c r="E58" s="751"/>
    </row>
    <row r="59" spans="1:49" ht="26.1" customHeight="1">
      <c r="E59" s="751"/>
    </row>
    <row r="60" spans="1:49" ht="26.1" customHeight="1">
      <c r="E60" s="751"/>
    </row>
    <row r="61" spans="1:49" ht="26.1" customHeight="1">
      <c r="E61" s="751"/>
    </row>
    <row r="62" spans="1:49" ht="26.1" customHeight="1">
      <c r="E62" s="751"/>
    </row>
    <row r="63" spans="1:49" ht="26.1" customHeight="1">
      <c r="E63" s="751"/>
    </row>
    <row r="64" spans="1:49" ht="26.1" customHeight="1">
      <c r="E64" s="751"/>
    </row>
    <row r="65" spans="5:5" s="747" customFormat="1" ht="26.1" customHeight="1">
      <c r="E65" s="751"/>
    </row>
    <row r="66" spans="5:5" s="747" customFormat="1" ht="26.1" customHeight="1">
      <c r="E66" s="751"/>
    </row>
    <row r="67" spans="5:5" s="747" customFormat="1" ht="26.1" customHeight="1">
      <c r="E67" s="751"/>
    </row>
    <row r="68" spans="5:5" s="747" customFormat="1" ht="26.1" customHeight="1">
      <c r="E68" s="751"/>
    </row>
    <row r="69" spans="5:5" s="747" customFormat="1" ht="26.1" customHeight="1">
      <c r="E69" s="751"/>
    </row>
    <row r="70" spans="5:5" s="747" customFormat="1" ht="26.1" customHeight="1">
      <c r="E70" s="751"/>
    </row>
    <row r="71" spans="5:5" s="747" customFormat="1" ht="26.1" customHeight="1">
      <c r="E71" s="751"/>
    </row>
    <row r="72" spans="5:5" s="747" customFormat="1" ht="26.1" customHeight="1">
      <c r="E72" s="751"/>
    </row>
    <row r="73" spans="5:5" s="747" customFormat="1" ht="26.1" customHeight="1">
      <c r="E73" s="751"/>
    </row>
    <row r="74" spans="5:5" s="747" customFormat="1" ht="26.1" customHeight="1">
      <c r="E74" s="751"/>
    </row>
    <row r="75" spans="5:5" s="747" customFormat="1" ht="26.1" customHeight="1">
      <c r="E75" s="751"/>
    </row>
    <row r="76" spans="5:5" s="747" customFormat="1" ht="15">
      <c r="E76" s="751"/>
    </row>
    <row r="77" spans="5:5" s="747" customFormat="1" ht="15">
      <c r="E77" s="751"/>
    </row>
    <row r="78" spans="5:5" s="747" customFormat="1" ht="15">
      <c r="E78" s="751"/>
    </row>
    <row r="79" spans="5:5" s="747" customFormat="1" ht="15">
      <c r="E79" s="751"/>
    </row>
    <row r="80" spans="5:5" s="747" customFormat="1" ht="15">
      <c r="E80" s="751"/>
    </row>
    <row r="81" spans="5:5" s="747" customFormat="1" ht="15">
      <c r="E81" s="751"/>
    </row>
    <row r="82" spans="5:5" s="747" customFormat="1" ht="15">
      <c r="E82" s="751"/>
    </row>
    <row r="83" spans="5:5" s="747" customFormat="1" ht="15">
      <c r="E83" s="751"/>
    </row>
    <row r="84" spans="5:5" s="747" customFormat="1" ht="15">
      <c r="E84" s="751"/>
    </row>
    <row r="85" spans="5:5" s="747" customFormat="1" ht="15">
      <c r="E85" s="751"/>
    </row>
    <row r="86" spans="5:5" s="747" customFormat="1" ht="15">
      <c r="E86" s="751"/>
    </row>
    <row r="87" spans="5:5" s="747" customFormat="1" ht="15">
      <c r="E87" s="751"/>
    </row>
    <row r="88" spans="5:5" s="747" customFormat="1" ht="15">
      <c r="E88" s="751"/>
    </row>
    <row r="89" spans="5:5" s="747" customFormat="1" ht="15">
      <c r="E89" s="751"/>
    </row>
    <row r="90" spans="5:5" s="747" customFormat="1" ht="15">
      <c r="E90" s="751"/>
    </row>
    <row r="91" spans="5:5" s="747" customFormat="1" ht="15">
      <c r="E91" s="751"/>
    </row>
    <row r="92" spans="5:5" s="747" customFormat="1" ht="15">
      <c r="E92" s="751"/>
    </row>
    <row r="93" spans="5:5" s="747" customFormat="1" ht="15">
      <c r="E93" s="751"/>
    </row>
    <row r="94" spans="5:5" s="747" customFormat="1" ht="15">
      <c r="E94" s="751"/>
    </row>
    <row r="95" spans="5:5" s="747" customFormat="1" ht="15">
      <c r="E95" s="751"/>
    </row>
    <row r="96" spans="5:5" s="747" customFormat="1" ht="15">
      <c r="E96" s="751"/>
    </row>
    <row r="97" spans="5:5" s="747" customFormat="1" ht="15">
      <c r="E97" s="751"/>
    </row>
    <row r="98" spans="5:5" s="747" customFormat="1" ht="15">
      <c r="E98" s="751"/>
    </row>
    <row r="99" spans="5:5" s="747" customFormat="1" ht="15">
      <c r="E99" s="751"/>
    </row>
    <row r="100" spans="5:5" s="747" customFormat="1" ht="15">
      <c r="E100" s="751"/>
    </row>
    <row r="101" spans="5:5" s="747" customFormat="1" ht="15">
      <c r="E101" s="751"/>
    </row>
    <row r="102" spans="5:5" s="747" customFormat="1" ht="15">
      <c r="E102" s="751"/>
    </row>
    <row r="103" spans="5:5" s="747" customFormat="1" ht="15">
      <c r="E103" s="751"/>
    </row>
    <row r="104" spans="5:5" s="747" customFormat="1" ht="15">
      <c r="E104" s="751"/>
    </row>
    <row r="105" spans="5:5" s="747" customFormat="1" ht="15">
      <c r="E105" s="751"/>
    </row>
    <row r="106" spans="5:5" s="747" customFormat="1" ht="15">
      <c r="E106" s="751"/>
    </row>
    <row r="107" spans="5:5" s="747" customFormat="1" ht="15">
      <c r="E107" s="751"/>
    </row>
    <row r="108" spans="5:5" s="747" customFormat="1" ht="15">
      <c r="E108" s="751"/>
    </row>
    <row r="109" spans="5:5" s="747" customFormat="1" ht="15">
      <c r="E109" s="751"/>
    </row>
    <row r="110" spans="5:5" s="747" customFormat="1" ht="15">
      <c r="E110" s="751"/>
    </row>
    <row r="111" spans="5:5" s="747" customFormat="1" ht="15">
      <c r="E111" s="751"/>
    </row>
    <row r="112" spans="5:5" s="747" customFormat="1" ht="15">
      <c r="E112" s="751"/>
    </row>
    <row r="113" spans="5:5" s="747" customFormat="1" ht="15">
      <c r="E113" s="751"/>
    </row>
    <row r="114" spans="5:5" s="747" customFormat="1" ht="15">
      <c r="E114" s="751"/>
    </row>
    <row r="115" spans="5:5" s="747" customFormat="1" ht="15">
      <c r="E115" s="751"/>
    </row>
    <row r="116" spans="5:5" s="747" customFormat="1" ht="15">
      <c r="E116" s="751"/>
    </row>
    <row r="117" spans="5:5" s="747" customFormat="1" ht="15">
      <c r="E117" s="751"/>
    </row>
    <row r="118" spans="5:5" s="747" customFormat="1" ht="15">
      <c r="E118" s="751"/>
    </row>
    <row r="119" spans="5:5" s="747" customFormat="1" ht="15">
      <c r="E119" s="751"/>
    </row>
    <row r="120" spans="5:5" s="747" customFormat="1" ht="15">
      <c r="E120" s="751"/>
    </row>
    <row r="121" spans="5:5" s="747" customFormat="1" ht="15">
      <c r="E121" s="751"/>
    </row>
    <row r="122" spans="5:5" s="747" customFormat="1" ht="15">
      <c r="E122" s="751"/>
    </row>
    <row r="123" spans="5:5" s="747" customFormat="1" ht="15">
      <c r="E123" s="751"/>
    </row>
    <row r="124" spans="5:5" s="747" customFormat="1" ht="15">
      <c r="E124" s="751"/>
    </row>
    <row r="125" spans="5:5" s="747" customFormat="1" ht="15">
      <c r="E125" s="751"/>
    </row>
    <row r="126" spans="5:5" s="747" customFormat="1" ht="15">
      <c r="E126" s="751"/>
    </row>
    <row r="127" spans="5:5" s="747" customFormat="1" ht="15">
      <c r="E127" s="751"/>
    </row>
    <row r="128" spans="5:5" s="747" customFormat="1" ht="15">
      <c r="E128" s="751"/>
    </row>
    <row r="129" spans="5:5" s="747" customFormat="1" ht="15">
      <c r="E129" s="751"/>
    </row>
    <row r="130" spans="5:5" s="747" customFormat="1" ht="15">
      <c r="E130" s="751"/>
    </row>
    <row r="131" spans="5:5" s="747" customFormat="1" ht="15">
      <c r="E131" s="751"/>
    </row>
    <row r="132" spans="5:5" s="747" customFormat="1" ht="15">
      <c r="E132" s="751"/>
    </row>
    <row r="133" spans="5:5" s="747" customFormat="1" ht="15">
      <c r="E133" s="751"/>
    </row>
    <row r="134" spans="5:5" s="747" customFormat="1" ht="15">
      <c r="E134" s="751"/>
    </row>
    <row r="135" spans="5:5" s="747" customFormat="1" ht="15">
      <c r="E135" s="751"/>
    </row>
    <row r="136" spans="5:5" s="747" customFormat="1" ht="15">
      <c r="E136" s="751"/>
    </row>
    <row r="137" spans="5:5" s="747" customFormat="1" ht="15">
      <c r="E137" s="751"/>
    </row>
    <row r="138" spans="5:5" s="747" customFormat="1" ht="15">
      <c r="E138" s="751"/>
    </row>
    <row r="139" spans="5:5" s="747" customFormat="1" ht="15">
      <c r="E139" s="751"/>
    </row>
    <row r="140" spans="5:5" s="747" customFormat="1" ht="15">
      <c r="E140" s="751"/>
    </row>
    <row r="141" spans="5:5" s="747" customFormat="1" ht="15">
      <c r="E141" s="751"/>
    </row>
    <row r="142" spans="5:5" s="747" customFormat="1" ht="15">
      <c r="E142" s="751"/>
    </row>
    <row r="143" spans="5:5" s="747" customFormat="1" ht="15">
      <c r="E143" s="751"/>
    </row>
    <row r="144" spans="5:5" s="747" customFormat="1" ht="15">
      <c r="E144" s="751"/>
    </row>
    <row r="145" spans="5:5" s="747" customFormat="1" ht="15">
      <c r="E145" s="751"/>
    </row>
    <row r="146" spans="5:5" s="747" customFormat="1" ht="15">
      <c r="E146" s="751"/>
    </row>
    <row r="147" spans="5:5" s="747" customFormat="1" ht="15">
      <c r="E147" s="751"/>
    </row>
    <row r="148" spans="5:5" s="747" customFormat="1" ht="15">
      <c r="E148" s="751"/>
    </row>
    <row r="149" spans="5:5" s="747" customFormat="1" ht="15">
      <c r="E149" s="751"/>
    </row>
    <row r="150" spans="5:5" s="747" customFormat="1" ht="15">
      <c r="E150" s="751"/>
    </row>
    <row r="151" spans="5:5" s="747" customFormat="1" ht="15">
      <c r="E151" s="751"/>
    </row>
    <row r="152" spans="5:5" s="747" customFormat="1" ht="15">
      <c r="E152" s="751"/>
    </row>
    <row r="153" spans="5:5" s="747" customFormat="1" ht="15">
      <c r="E153" s="751"/>
    </row>
    <row r="154" spans="5:5" s="747" customFormat="1" ht="15">
      <c r="E154" s="751"/>
    </row>
    <row r="155" spans="5:5" s="747" customFormat="1" ht="15">
      <c r="E155" s="751"/>
    </row>
    <row r="156" spans="5:5" s="747" customFormat="1" ht="15">
      <c r="E156" s="751"/>
    </row>
    <row r="157" spans="5:5" s="747" customFormat="1" ht="15">
      <c r="E157" s="751"/>
    </row>
    <row r="158" spans="5:5" s="747" customFormat="1" ht="15">
      <c r="E158" s="751"/>
    </row>
    <row r="159" spans="5:5" s="747" customFormat="1" ht="15">
      <c r="E159" s="751"/>
    </row>
    <row r="160" spans="5:5" s="747" customFormat="1" ht="15">
      <c r="E160" s="751"/>
    </row>
    <row r="161" spans="5:5" s="747" customFormat="1" ht="15">
      <c r="E161" s="751"/>
    </row>
    <row r="162" spans="5:5" s="747" customFormat="1" ht="15">
      <c r="E162" s="751"/>
    </row>
    <row r="163" spans="5:5" s="747" customFormat="1" ht="15">
      <c r="E163" s="751"/>
    </row>
    <row r="164" spans="5:5" s="747" customFormat="1" ht="15">
      <c r="E164" s="751"/>
    </row>
    <row r="165" spans="5:5" s="747" customFormat="1" ht="15">
      <c r="E165" s="751"/>
    </row>
    <row r="166" spans="5:5" s="747" customFormat="1" ht="15">
      <c r="E166" s="751"/>
    </row>
    <row r="167" spans="5:5" s="747" customFormat="1" ht="15">
      <c r="E167" s="751"/>
    </row>
    <row r="168" spans="5:5" s="747" customFormat="1" ht="15">
      <c r="E168" s="751"/>
    </row>
    <row r="169" spans="5:5" s="747" customFormat="1" ht="15">
      <c r="E169" s="751"/>
    </row>
    <row r="170" spans="5:5" s="747" customFormat="1" ht="15">
      <c r="E170" s="751"/>
    </row>
    <row r="171" spans="5:5" s="747" customFormat="1" ht="15">
      <c r="E171" s="751"/>
    </row>
    <row r="172" spans="5:5" s="747" customFormat="1" ht="15">
      <c r="E172" s="751"/>
    </row>
    <row r="173" spans="5:5" s="747" customFormat="1" ht="15">
      <c r="E173" s="751"/>
    </row>
    <row r="174" spans="5:5" s="747" customFormat="1" ht="15">
      <c r="E174" s="751"/>
    </row>
    <row r="175" spans="5:5" s="747" customFormat="1" ht="15">
      <c r="E175" s="751"/>
    </row>
    <row r="176" spans="5:5" s="747" customFormat="1" ht="15">
      <c r="E176" s="751"/>
    </row>
    <row r="177" spans="5:5" s="747" customFormat="1" ht="15">
      <c r="E177" s="751"/>
    </row>
    <row r="178" spans="5:5" s="747" customFormat="1" ht="15">
      <c r="E178" s="751"/>
    </row>
    <row r="179" spans="5:5" s="747" customFormat="1" ht="15">
      <c r="E179" s="751"/>
    </row>
    <row r="180" spans="5:5" s="747" customFormat="1" ht="15">
      <c r="E180" s="751"/>
    </row>
    <row r="181" spans="5:5" s="747" customFormat="1" ht="15">
      <c r="E181" s="751"/>
    </row>
    <row r="182" spans="5:5" s="747" customFormat="1" ht="15">
      <c r="E182" s="751"/>
    </row>
    <row r="183" spans="5:5" s="747" customFormat="1" ht="15">
      <c r="E183" s="751"/>
    </row>
    <row r="184" spans="5:5" s="747" customFormat="1" ht="15">
      <c r="E184" s="751"/>
    </row>
    <row r="185" spans="5:5" s="747" customFormat="1" ht="15">
      <c r="E185" s="751"/>
    </row>
    <row r="186" spans="5:5" s="747" customFormat="1" ht="15">
      <c r="E186" s="751"/>
    </row>
    <row r="187" spans="5:5" s="747" customFormat="1" ht="15">
      <c r="E187" s="751"/>
    </row>
    <row r="188" spans="5:5" s="747" customFormat="1" ht="15">
      <c r="E188" s="751"/>
    </row>
    <row r="189" spans="5:5" s="747" customFormat="1" ht="15">
      <c r="E189" s="751"/>
    </row>
    <row r="190" spans="5:5" s="747" customFormat="1" ht="15">
      <c r="E190" s="751"/>
    </row>
    <row r="191" spans="5:5" s="747" customFormat="1" ht="15">
      <c r="E191" s="751"/>
    </row>
    <row r="192" spans="5:5" s="747" customFormat="1" ht="15">
      <c r="E192" s="751"/>
    </row>
    <row r="193" spans="5:5" s="747" customFormat="1" ht="15">
      <c r="E193" s="751"/>
    </row>
    <row r="194" spans="5:5" s="747" customFormat="1" ht="15">
      <c r="E194" s="751"/>
    </row>
    <row r="195" spans="5:5" s="747" customFormat="1" ht="15">
      <c r="E195" s="751"/>
    </row>
    <row r="196" spans="5:5" s="747" customFormat="1" ht="15">
      <c r="E196" s="751"/>
    </row>
    <row r="197" spans="5:5" s="747" customFormat="1" ht="15">
      <c r="E197" s="751"/>
    </row>
  </sheetData>
  <mergeCells count="48">
    <mergeCell ref="A15:C15"/>
    <mergeCell ref="A16:C16"/>
    <mergeCell ref="A21:C21"/>
    <mergeCell ref="A23:B23"/>
    <mergeCell ref="A17:C17"/>
    <mergeCell ref="A18:C18"/>
    <mergeCell ref="A20:C20"/>
    <mergeCell ref="A19:C19"/>
    <mergeCell ref="J3:J5"/>
    <mergeCell ref="A13:C13"/>
    <mergeCell ref="A14:C14"/>
    <mergeCell ref="I3:I5"/>
    <mergeCell ref="A10:C10"/>
    <mergeCell ref="A3:C5"/>
    <mergeCell ref="E3:E5"/>
    <mergeCell ref="F3:F5"/>
    <mergeCell ref="G3:G5"/>
    <mergeCell ref="H3:H5"/>
    <mergeCell ref="A6:C6"/>
    <mergeCell ref="A7:C7"/>
    <mergeCell ref="A8:C8"/>
    <mergeCell ref="A9:C9"/>
    <mergeCell ref="A12:C12"/>
    <mergeCell ref="A11:C11"/>
    <mergeCell ref="R3:AC3"/>
    <mergeCell ref="S4:W4"/>
    <mergeCell ref="X4:AB4"/>
    <mergeCell ref="AC4:AC5"/>
    <mergeCell ref="K3:N3"/>
    <mergeCell ref="O3:Q3"/>
    <mergeCell ref="K4:M4"/>
    <mergeCell ref="O4:Q4"/>
    <mergeCell ref="B54:N54"/>
    <mergeCell ref="O54:AC54"/>
    <mergeCell ref="A22:C22"/>
    <mergeCell ref="Y18:Z18"/>
    <mergeCell ref="Y19:Z19"/>
    <mergeCell ref="Y20:Z20"/>
    <mergeCell ref="Y21:Z21"/>
    <mergeCell ref="B51:C51"/>
    <mergeCell ref="A49:B49"/>
    <mergeCell ref="B52:C52"/>
    <mergeCell ref="A48:C48"/>
    <mergeCell ref="A53:B53"/>
    <mergeCell ref="A26:C26"/>
    <mergeCell ref="A32:C32"/>
    <mergeCell ref="A33:B33"/>
    <mergeCell ref="A47:B47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14" max="54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AW206"/>
  <sheetViews>
    <sheetView view="pageBreakPreview" topLeftCell="A30" zoomScaleNormal="100" workbookViewId="0">
      <selection activeCell="A33" sqref="A33:C33"/>
    </sheetView>
  </sheetViews>
  <sheetFormatPr defaultRowHeight="15.75"/>
  <cols>
    <col min="1" max="1" width="2.28515625" style="767" customWidth="1"/>
    <col min="2" max="2" width="17.28515625" style="767" customWidth="1"/>
    <col min="3" max="3" width="2.28515625" style="767" customWidth="1"/>
    <col min="4" max="4" width="1.7109375" style="768" customWidth="1"/>
    <col min="5" max="5" width="10.5703125" style="747" hidden="1" customWidth="1"/>
    <col min="6" max="6" width="8.42578125" style="747" customWidth="1"/>
    <col min="7" max="10" width="8" style="747" customWidth="1"/>
    <col min="11" max="11" width="7" style="747" customWidth="1"/>
    <col min="12" max="12" width="9.42578125" style="747" customWidth="1"/>
    <col min="13" max="13" width="7" style="747" customWidth="1"/>
    <col min="14" max="14" width="8.140625" style="747" customWidth="1"/>
    <col min="15" max="15" width="7.28515625" style="747" customWidth="1"/>
    <col min="16" max="16" width="9" style="747" customWidth="1"/>
    <col min="17" max="17" width="8.28515625" style="747" customWidth="1"/>
    <col min="18" max="18" width="6.5703125" style="747" customWidth="1"/>
    <col min="19" max="19" width="7" style="747" customWidth="1"/>
    <col min="20" max="20" width="7.28515625" style="747" customWidth="1"/>
    <col min="21" max="21" width="6.85546875" style="747" customWidth="1"/>
    <col min="22" max="22" width="7.42578125" style="747" customWidth="1"/>
    <col min="23" max="23" width="9" style="747" customWidth="1"/>
    <col min="24" max="24" width="7" style="747" customWidth="1"/>
    <col min="25" max="26" width="6" style="747" customWidth="1"/>
    <col min="27" max="27" width="5.28515625" style="747" customWidth="1"/>
    <col min="28" max="28" width="6.5703125" style="747" customWidth="1"/>
    <col min="29" max="29" width="6" style="747" customWidth="1"/>
    <col min="30" max="49" width="9.140625" style="747"/>
    <col min="50" max="50" width="9.7109375" style="747" bestFit="1" customWidth="1"/>
    <col min="51" max="16384" width="9.140625" style="747"/>
  </cols>
  <sheetData>
    <row r="1" spans="1:49" s="782" customFormat="1" ht="35.1" customHeight="1">
      <c r="A1" s="885"/>
      <c r="B1" s="885"/>
      <c r="C1" s="885"/>
      <c r="D1" s="885"/>
      <c r="E1" s="885"/>
      <c r="F1" s="885"/>
      <c r="G1" s="885"/>
      <c r="H1" s="885"/>
      <c r="I1" s="885"/>
      <c r="J1" s="885"/>
      <c r="L1" s="885"/>
      <c r="M1" s="885"/>
      <c r="N1" s="885" t="s">
        <v>630</v>
      </c>
      <c r="O1" s="886" t="s">
        <v>0</v>
      </c>
      <c r="S1" s="885"/>
      <c r="T1" s="887"/>
      <c r="V1" s="887"/>
      <c r="W1" s="887"/>
      <c r="X1" s="885"/>
      <c r="Y1" s="887"/>
      <c r="Z1" s="887"/>
      <c r="AA1" s="887"/>
      <c r="AB1" s="887"/>
      <c r="AC1" s="887"/>
    </row>
    <row r="2" spans="1:49" ht="14.25" customHeight="1" thickBot="1">
      <c r="A2" s="747"/>
      <c r="B2" s="748"/>
      <c r="C2" s="748"/>
      <c r="D2" s="749"/>
      <c r="J2" s="750"/>
      <c r="K2" s="750"/>
      <c r="L2" s="750"/>
      <c r="M2" s="750"/>
      <c r="N2" s="750"/>
      <c r="O2" s="750"/>
      <c r="P2" s="750"/>
      <c r="Q2" s="750"/>
      <c r="R2" s="750"/>
      <c r="S2" s="750"/>
      <c r="T2" s="750"/>
      <c r="U2" s="750"/>
      <c r="V2" s="752"/>
      <c r="W2" s="752"/>
      <c r="X2" s="750"/>
      <c r="Y2" s="750"/>
      <c r="Z2" s="750"/>
      <c r="AA2" s="752"/>
      <c r="AB2" s="752"/>
      <c r="AC2" s="752" t="s">
        <v>1</v>
      </c>
    </row>
    <row r="3" spans="1:49" s="889" customFormat="1" ht="20.100000000000001" customHeight="1">
      <c r="A3" s="1393" t="s">
        <v>25</v>
      </c>
      <c r="B3" s="1393"/>
      <c r="C3" s="1393"/>
      <c r="D3" s="888"/>
      <c r="E3" s="1396" t="s">
        <v>3</v>
      </c>
      <c r="F3" s="1396" t="s">
        <v>26</v>
      </c>
      <c r="G3" s="1398" t="s">
        <v>3</v>
      </c>
      <c r="H3" s="1396" t="s">
        <v>418</v>
      </c>
      <c r="I3" s="1390" t="s">
        <v>419</v>
      </c>
      <c r="J3" s="1386" t="s">
        <v>420</v>
      </c>
      <c r="K3" s="1384" t="s">
        <v>4</v>
      </c>
      <c r="L3" s="1385"/>
      <c r="M3" s="1385"/>
      <c r="N3" s="1385"/>
      <c r="O3" s="1378" t="s">
        <v>514</v>
      </c>
      <c r="P3" s="1378"/>
      <c r="Q3" s="1378"/>
      <c r="R3" s="1378"/>
      <c r="S3" s="1378"/>
      <c r="T3" s="1378"/>
      <c r="U3" s="1378"/>
      <c r="V3" s="1378"/>
      <c r="W3" s="1378"/>
      <c r="X3" s="1378"/>
      <c r="Y3" s="1378"/>
      <c r="Z3" s="1378"/>
      <c r="AA3" s="1378"/>
      <c r="AB3" s="1378"/>
      <c r="AC3" s="1378"/>
    </row>
    <row r="4" spans="1:49" s="889" customFormat="1" ht="36" customHeight="1">
      <c r="A4" s="1394"/>
      <c r="B4" s="1394"/>
      <c r="C4" s="1394"/>
      <c r="D4" s="890"/>
      <c r="E4" s="1397"/>
      <c r="F4" s="1397"/>
      <c r="G4" s="1399"/>
      <c r="H4" s="1397"/>
      <c r="I4" s="1391"/>
      <c r="J4" s="1387"/>
      <c r="K4" s="1379" t="s">
        <v>527</v>
      </c>
      <c r="L4" s="1380"/>
      <c r="M4" s="1381"/>
      <c r="N4" s="891" t="s">
        <v>528</v>
      </c>
      <c r="O4" s="1379" t="s">
        <v>529</v>
      </c>
      <c r="P4" s="1380"/>
      <c r="Q4" s="1381"/>
      <c r="R4" s="892" t="s">
        <v>530</v>
      </c>
      <c r="S4" s="1379" t="s">
        <v>531</v>
      </c>
      <c r="T4" s="1380"/>
      <c r="U4" s="1380"/>
      <c r="V4" s="1380"/>
      <c r="W4" s="1381"/>
      <c r="X4" s="1379" t="s">
        <v>532</v>
      </c>
      <c r="Y4" s="1380"/>
      <c r="Z4" s="1380"/>
      <c r="AA4" s="1380"/>
      <c r="AB4" s="1381"/>
      <c r="AC4" s="1382" t="s">
        <v>146</v>
      </c>
    </row>
    <row r="5" spans="1:49" s="894" customFormat="1" ht="65.099999999999994" customHeight="1">
      <c r="A5" s="1395"/>
      <c r="B5" s="1395"/>
      <c r="C5" s="1395"/>
      <c r="D5" s="893"/>
      <c r="E5" s="1383"/>
      <c r="F5" s="1383"/>
      <c r="G5" s="1400"/>
      <c r="H5" s="1383"/>
      <c r="I5" s="1392"/>
      <c r="J5" s="1388"/>
      <c r="K5" s="892" t="s">
        <v>5</v>
      </c>
      <c r="L5" s="892" t="s">
        <v>9</v>
      </c>
      <c r="M5" s="892" t="s">
        <v>7</v>
      </c>
      <c r="N5" s="892" t="s">
        <v>6</v>
      </c>
      <c r="O5" s="892" t="s">
        <v>633</v>
      </c>
      <c r="P5" s="892" t="s">
        <v>11</v>
      </c>
      <c r="Q5" s="892" t="s">
        <v>8</v>
      </c>
      <c r="R5" s="892" t="s">
        <v>13</v>
      </c>
      <c r="S5" s="892" t="s">
        <v>634</v>
      </c>
      <c r="T5" s="892" t="s">
        <v>12</v>
      </c>
      <c r="U5" s="892" t="s">
        <v>10</v>
      </c>
      <c r="V5" s="892" t="s">
        <v>14</v>
      </c>
      <c r="W5" s="892" t="s">
        <v>15</v>
      </c>
      <c r="X5" s="892" t="s">
        <v>821</v>
      </c>
      <c r="Y5" s="892" t="s">
        <v>822</v>
      </c>
      <c r="Z5" s="892" t="s">
        <v>825</v>
      </c>
      <c r="AA5" s="892" t="s">
        <v>823</v>
      </c>
      <c r="AB5" s="892" t="s">
        <v>824</v>
      </c>
      <c r="AC5" s="1383"/>
      <c r="AF5" s="895">
        <v>1</v>
      </c>
      <c r="AG5" s="895">
        <v>2</v>
      </c>
      <c r="AH5" s="895">
        <v>3</v>
      </c>
      <c r="AI5" s="895">
        <v>4</v>
      </c>
      <c r="AJ5" s="895">
        <v>5</v>
      </c>
      <c r="AK5" s="895">
        <v>6</v>
      </c>
      <c r="AL5" s="895">
        <v>7</v>
      </c>
      <c r="AM5" s="895">
        <v>8</v>
      </c>
      <c r="AN5" s="895">
        <v>9</v>
      </c>
      <c r="AO5" s="895">
        <v>11</v>
      </c>
      <c r="AP5" s="895">
        <v>12</v>
      </c>
      <c r="AQ5" s="895">
        <v>13</v>
      </c>
      <c r="AR5" s="895">
        <v>14</v>
      </c>
      <c r="AS5" s="895">
        <v>15</v>
      </c>
      <c r="AT5" s="895">
        <v>16</v>
      </c>
      <c r="AU5" s="895">
        <v>17</v>
      </c>
      <c r="AV5" s="895">
        <v>18</v>
      </c>
    </row>
    <row r="6" spans="1:49" s="897" customFormat="1" ht="24.95" hidden="1" customHeight="1">
      <c r="A6" s="1401" t="s">
        <v>938</v>
      </c>
      <c r="B6" s="1401"/>
      <c r="C6" s="1401"/>
      <c r="D6" s="756"/>
      <c r="E6" s="896" t="s">
        <v>16</v>
      </c>
      <c r="F6" s="896" t="s">
        <v>16</v>
      </c>
      <c r="G6" s="896"/>
      <c r="H6" s="896"/>
      <c r="I6" s="896"/>
      <c r="J6" s="896"/>
      <c r="K6" s="896" t="s">
        <v>16</v>
      </c>
      <c r="L6" s="896"/>
      <c r="M6" s="896"/>
      <c r="N6" s="896"/>
      <c r="O6" s="896"/>
      <c r="P6" s="896"/>
      <c r="Q6" s="896" t="s">
        <v>16</v>
      </c>
      <c r="R6" s="896"/>
      <c r="S6" s="896"/>
      <c r="T6" s="896" t="s">
        <v>16</v>
      </c>
      <c r="U6" s="896"/>
      <c r="V6" s="896" t="s">
        <v>16</v>
      </c>
      <c r="W6" s="896"/>
      <c r="X6" s="896"/>
      <c r="Y6" s="896"/>
      <c r="Z6" s="896"/>
      <c r="AA6" s="896"/>
      <c r="AB6" s="896"/>
      <c r="AC6" s="896" t="s">
        <v>16</v>
      </c>
    </row>
    <row r="7" spans="1:49" s="897" customFormat="1" ht="24.95" hidden="1" customHeight="1">
      <c r="A7" s="1389" t="s">
        <v>879</v>
      </c>
      <c r="B7" s="1389"/>
      <c r="C7" s="1389"/>
      <c r="D7" s="898"/>
      <c r="E7" s="899" t="s">
        <v>16</v>
      </c>
      <c r="F7" s="896" t="s">
        <v>16</v>
      </c>
      <c r="G7" s="896"/>
      <c r="H7" s="896"/>
      <c r="I7" s="896"/>
      <c r="J7" s="896"/>
      <c r="K7" s="896" t="s">
        <v>16</v>
      </c>
      <c r="L7" s="896"/>
      <c r="M7" s="896"/>
      <c r="N7" s="896"/>
      <c r="O7" s="896"/>
      <c r="P7" s="896"/>
      <c r="Q7" s="896" t="s">
        <v>16</v>
      </c>
      <c r="R7" s="896"/>
      <c r="S7" s="896"/>
      <c r="T7" s="896" t="s">
        <v>16</v>
      </c>
      <c r="U7" s="896"/>
      <c r="V7" s="896" t="s">
        <v>16</v>
      </c>
      <c r="W7" s="896"/>
      <c r="X7" s="896"/>
      <c r="Y7" s="896"/>
      <c r="Z7" s="896"/>
      <c r="AA7" s="896"/>
      <c r="AB7" s="896"/>
      <c r="AC7" s="896" t="s">
        <v>16</v>
      </c>
    </row>
    <row r="8" spans="1:49" s="897" customFormat="1" ht="24.95" hidden="1" customHeight="1">
      <c r="A8" s="1389" t="s">
        <v>880</v>
      </c>
      <c r="B8" s="1389"/>
      <c r="C8" s="1389"/>
      <c r="D8" s="898"/>
      <c r="E8" s="900">
        <v>17631</v>
      </c>
      <c r="F8" s="896" t="s">
        <v>16</v>
      </c>
      <c r="G8" s="896"/>
      <c r="H8" s="896"/>
      <c r="I8" s="896"/>
      <c r="J8" s="896"/>
      <c r="K8" s="896" t="s">
        <v>16</v>
      </c>
      <c r="L8" s="896"/>
      <c r="M8" s="896"/>
      <c r="N8" s="896"/>
      <c r="O8" s="896"/>
      <c r="P8" s="896"/>
      <c r="Q8" s="896" t="s">
        <v>16</v>
      </c>
      <c r="R8" s="896"/>
      <c r="S8" s="896"/>
      <c r="T8" s="896" t="s">
        <v>16</v>
      </c>
      <c r="U8" s="896"/>
      <c r="V8" s="896" t="s">
        <v>16</v>
      </c>
      <c r="W8" s="896"/>
      <c r="X8" s="896"/>
      <c r="Y8" s="896"/>
      <c r="Z8" s="896"/>
      <c r="AA8" s="896"/>
      <c r="AB8" s="896"/>
      <c r="AC8" s="896" t="s">
        <v>16</v>
      </c>
    </row>
    <row r="9" spans="1:49" s="897" customFormat="1" ht="19.5" hidden="1" customHeight="1">
      <c r="A9" s="1389" t="s">
        <v>881</v>
      </c>
      <c r="B9" s="1389"/>
      <c r="C9" s="1389"/>
      <c r="D9" s="898"/>
      <c r="E9" s="901"/>
      <c r="F9" s="902" t="s">
        <v>17</v>
      </c>
      <c r="G9" s="903"/>
      <c r="H9" s="903"/>
      <c r="I9" s="903"/>
      <c r="J9" s="903"/>
      <c r="K9" s="904" t="s">
        <v>17</v>
      </c>
      <c r="L9" s="904" t="s">
        <v>17</v>
      </c>
      <c r="M9" s="904" t="s">
        <v>17</v>
      </c>
      <c r="N9" s="904" t="s">
        <v>17</v>
      </c>
      <c r="O9" s="904" t="s">
        <v>17</v>
      </c>
      <c r="P9" s="904" t="s">
        <v>17</v>
      </c>
      <c r="Q9" s="904" t="s">
        <v>17</v>
      </c>
      <c r="R9" s="904" t="s">
        <v>17</v>
      </c>
      <c r="S9" s="904" t="s">
        <v>17</v>
      </c>
      <c r="T9" s="904" t="s">
        <v>17</v>
      </c>
      <c r="U9" s="904" t="s">
        <v>17</v>
      </c>
      <c r="V9" s="904" t="s">
        <v>17</v>
      </c>
      <c r="W9" s="904"/>
      <c r="X9" s="904" t="s">
        <v>17</v>
      </c>
      <c r="Y9" s="904"/>
      <c r="Z9" s="904"/>
      <c r="AA9" s="904"/>
      <c r="AB9" s="904"/>
      <c r="AC9" s="904" t="s">
        <v>17</v>
      </c>
    </row>
    <row r="10" spans="1:49" s="897" customFormat="1" ht="19.5" hidden="1" customHeight="1">
      <c r="A10" s="1389" t="s">
        <v>882</v>
      </c>
      <c r="B10" s="1389"/>
      <c r="C10" s="1389"/>
      <c r="D10" s="898"/>
      <c r="E10" s="901"/>
      <c r="F10" s="905" t="s">
        <v>17</v>
      </c>
      <c r="G10" s="904"/>
      <c r="H10" s="904"/>
      <c r="I10" s="904"/>
      <c r="J10" s="904"/>
      <c r="K10" s="904" t="s">
        <v>17</v>
      </c>
      <c r="L10" s="904" t="s">
        <v>17</v>
      </c>
      <c r="M10" s="904" t="s">
        <v>17</v>
      </c>
      <c r="N10" s="904" t="s">
        <v>17</v>
      </c>
      <c r="O10" s="904" t="s">
        <v>17</v>
      </c>
      <c r="P10" s="904" t="s">
        <v>17</v>
      </c>
      <c r="Q10" s="904" t="s">
        <v>17</v>
      </c>
      <c r="R10" s="904" t="s">
        <v>17</v>
      </c>
      <c r="S10" s="904" t="s">
        <v>17</v>
      </c>
      <c r="T10" s="904" t="s">
        <v>17</v>
      </c>
      <c r="U10" s="904" t="s">
        <v>17</v>
      </c>
      <c r="V10" s="904" t="s">
        <v>17</v>
      </c>
      <c r="W10" s="904"/>
      <c r="X10" s="904" t="s">
        <v>17</v>
      </c>
      <c r="Y10" s="904"/>
      <c r="Z10" s="904"/>
      <c r="AA10" s="904"/>
      <c r="AB10" s="904"/>
      <c r="AC10" s="904" t="s">
        <v>17</v>
      </c>
    </row>
    <row r="11" spans="1:49" s="897" customFormat="1" ht="19.5" hidden="1" customHeight="1">
      <c r="A11" s="1389" t="s">
        <v>883</v>
      </c>
      <c r="B11" s="1389"/>
      <c r="C11" s="1389"/>
      <c r="D11" s="898"/>
      <c r="E11" s="901"/>
      <c r="F11" s="905" t="s">
        <v>17</v>
      </c>
      <c r="G11" s="904"/>
      <c r="H11" s="904"/>
      <c r="I11" s="904"/>
      <c r="J11" s="904"/>
      <c r="K11" s="904" t="s">
        <v>17</v>
      </c>
      <c r="L11" s="904" t="s">
        <v>17</v>
      </c>
      <c r="M11" s="904" t="s">
        <v>17</v>
      </c>
      <c r="N11" s="904" t="s">
        <v>17</v>
      </c>
      <c r="O11" s="904" t="s">
        <v>17</v>
      </c>
      <c r="P11" s="904" t="s">
        <v>17</v>
      </c>
      <c r="Q11" s="904" t="s">
        <v>17</v>
      </c>
      <c r="R11" s="904" t="s">
        <v>17</v>
      </c>
      <c r="S11" s="904" t="s">
        <v>17</v>
      </c>
      <c r="T11" s="904" t="s">
        <v>17</v>
      </c>
      <c r="U11" s="904" t="s">
        <v>17</v>
      </c>
      <c r="V11" s="904" t="s">
        <v>17</v>
      </c>
      <c r="W11" s="904" t="s">
        <v>17</v>
      </c>
      <c r="X11" s="904" t="s">
        <v>17</v>
      </c>
      <c r="Y11" s="904"/>
      <c r="Z11" s="904"/>
      <c r="AA11" s="904" t="s">
        <v>17</v>
      </c>
      <c r="AB11" s="904" t="s">
        <v>17</v>
      </c>
      <c r="AC11" s="904" t="s">
        <v>17</v>
      </c>
    </row>
    <row r="12" spans="1:49" s="897" customFormat="1" ht="19.5" hidden="1" customHeight="1">
      <c r="A12" s="1389" t="s">
        <v>884</v>
      </c>
      <c r="B12" s="1389"/>
      <c r="C12" s="1389"/>
      <c r="D12" s="898"/>
      <c r="E12" s="901"/>
      <c r="F12" s="905" t="s">
        <v>17</v>
      </c>
      <c r="G12" s="904"/>
      <c r="H12" s="904"/>
      <c r="I12" s="904"/>
      <c r="J12" s="904"/>
      <c r="K12" s="904" t="s">
        <v>17</v>
      </c>
      <c r="L12" s="904" t="s">
        <v>17</v>
      </c>
      <c r="M12" s="904" t="s">
        <v>17</v>
      </c>
      <c r="N12" s="904" t="s">
        <v>17</v>
      </c>
      <c r="O12" s="904" t="s">
        <v>17</v>
      </c>
      <c r="P12" s="904" t="s">
        <v>17</v>
      </c>
      <c r="Q12" s="904" t="s">
        <v>17</v>
      </c>
      <c r="R12" s="904" t="s">
        <v>17</v>
      </c>
      <c r="S12" s="904" t="s">
        <v>17</v>
      </c>
      <c r="T12" s="904" t="s">
        <v>17</v>
      </c>
      <c r="U12" s="904" t="s">
        <v>17</v>
      </c>
      <c r="V12" s="904" t="s">
        <v>17</v>
      </c>
      <c r="W12" s="904" t="s">
        <v>17</v>
      </c>
      <c r="X12" s="904" t="s">
        <v>17</v>
      </c>
      <c r="Y12" s="904"/>
      <c r="Z12" s="904"/>
      <c r="AA12" s="904" t="s">
        <v>17</v>
      </c>
      <c r="AB12" s="904" t="s">
        <v>17</v>
      </c>
      <c r="AC12" s="904" t="s">
        <v>17</v>
      </c>
    </row>
    <row r="13" spans="1:49" s="897" customFormat="1" ht="17.100000000000001" hidden="1" customHeight="1">
      <c r="A13" s="1389" t="s">
        <v>18</v>
      </c>
      <c r="B13" s="1389"/>
      <c r="C13" s="1389"/>
      <c r="D13" s="756"/>
      <c r="E13" s="901"/>
      <c r="F13" s="906">
        <v>0</v>
      </c>
      <c r="G13" s="906">
        <v>0</v>
      </c>
      <c r="H13" s="906">
        <v>0</v>
      </c>
      <c r="I13" s="906">
        <v>0</v>
      </c>
      <c r="J13" s="906">
        <v>0</v>
      </c>
      <c r="K13" s="906">
        <v>0</v>
      </c>
      <c r="L13" s="906">
        <v>0</v>
      </c>
      <c r="M13" s="906">
        <v>0</v>
      </c>
      <c r="N13" s="906">
        <v>0</v>
      </c>
      <c r="O13" s="906">
        <v>0</v>
      </c>
      <c r="P13" s="906">
        <v>0</v>
      </c>
      <c r="Q13" s="906">
        <v>0</v>
      </c>
      <c r="R13" s="906">
        <v>0</v>
      </c>
      <c r="S13" s="906">
        <v>0</v>
      </c>
      <c r="T13" s="906">
        <v>0</v>
      </c>
      <c r="U13" s="906">
        <v>0</v>
      </c>
      <c r="V13" s="906">
        <v>0</v>
      </c>
      <c r="W13" s="906">
        <v>0</v>
      </c>
      <c r="X13" s="906">
        <v>0</v>
      </c>
      <c r="Y13" s="906"/>
      <c r="Z13" s="906"/>
      <c r="AA13" s="906">
        <v>0</v>
      </c>
      <c r="AB13" s="906">
        <v>0</v>
      </c>
      <c r="AC13" s="906">
        <v>0</v>
      </c>
    </row>
    <row r="14" spans="1:49" s="897" customFormat="1" ht="17.100000000000001" hidden="1" customHeight="1">
      <c r="A14" s="1389" t="s">
        <v>885</v>
      </c>
      <c r="B14" s="1389"/>
      <c r="C14" s="1389"/>
      <c r="D14" s="898"/>
      <c r="E14" s="901"/>
      <c r="F14" s="907">
        <v>13367.838154574758</v>
      </c>
      <c r="G14" s="906">
        <v>0</v>
      </c>
      <c r="H14" s="906">
        <v>0</v>
      </c>
      <c r="I14" s="906">
        <v>0</v>
      </c>
      <c r="J14" s="906">
        <v>0</v>
      </c>
      <c r="K14" s="908">
        <v>94.252571804564056</v>
      </c>
      <c r="L14" s="906">
        <v>0</v>
      </c>
      <c r="M14" s="908">
        <v>54.686949063437474</v>
      </c>
      <c r="N14" s="908">
        <v>6.6085333674067881</v>
      </c>
      <c r="O14" s="908">
        <v>40.081608024850077</v>
      </c>
      <c r="P14" s="906">
        <v>0</v>
      </c>
      <c r="Q14" s="908">
        <v>24.230093245365726</v>
      </c>
      <c r="R14" s="908">
        <v>16.286863161545575</v>
      </c>
      <c r="S14" s="908">
        <v>8.8803062545150446</v>
      </c>
      <c r="T14" s="908">
        <v>4.3178282698899197</v>
      </c>
      <c r="U14" s="908">
        <v>24.987195989366796</v>
      </c>
      <c r="V14" s="908">
        <v>4.0803166777754427</v>
      </c>
      <c r="W14" s="906">
        <v>0</v>
      </c>
      <c r="X14" s="908">
        <v>10.824839305710512</v>
      </c>
      <c r="Y14" s="908"/>
      <c r="Z14" s="908"/>
      <c r="AA14" s="906">
        <v>0</v>
      </c>
      <c r="AB14" s="906">
        <v>0</v>
      </c>
      <c r="AC14" s="906">
        <v>0</v>
      </c>
      <c r="AE14" s="907">
        <v>13367.838154574758</v>
      </c>
      <c r="AF14" s="909">
        <v>12599.531255358484</v>
      </c>
      <c r="AG14" s="909">
        <v>883.41804494600865</v>
      </c>
      <c r="AH14" s="909">
        <v>1447.0469988801751</v>
      </c>
      <c r="AI14" s="909">
        <v>1187.1049677341509</v>
      </c>
      <c r="AJ14" s="909">
        <v>7310.4628424750572</v>
      </c>
      <c r="AK14" s="909">
        <v>3239.0396497430406</v>
      </c>
      <c r="AL14" s="904" t="s">
        <v>17</v>
      </c>
      <c r="AM14" s="904" t="s">
        <v>17</v>
      </c>
      <c r="AN14" s="909">
        <v>3340.247919224948</v>
      </c>
      <c r="AO14" s="909">
        <v>417.36532794567876</v>
      </c>
      <c r="AP14" s="909">
        <v>577.20029491135983</v>
      </c>
      <c r="AQ14" s="909">
        <v>5358.0444905130062</v>
      </c>
      <c r="AR14" s="909">
        <v>2177.2015078924701</v>
      </c>
      <c r="AS14" s="909">
        <v>545.45012967914283</v>
      </c>
      <c r="AT14" s="909">
        <v>157.84997267647904</v>
      </c>
      <c r="AU14" s="904" t="s">
        <v>17</v>
      </c>
    </row>
    <row r="15" spans="1:49" s="897" customFormat="1" ht="17.100000000000001" hidden="1" customHeight="1">
      <c r="A15" s="1389" t="s">
        <v>886</v>
      </c>
      <c r="B15" s="1389"/>
      <c r="C15" s="1389"/>
      <c r="D15" s="898"/>
      <c r="E15" s="901"/>
      <c r="F15" s="907">
        <v>13388.599999999951</v>
      </c>
      <c r="G15" s="908">
        <v>100</v>
      </c>
      <c r="H15" s="908">
        <v>10.667666946263559</v>
      </c>
      <c r="I15" s="908">
        <v>89.332333053736988</v>
      </c>
      <c r="J15" s="910">
        <v>11960.348743232586</v>
      </c>
      <c r="K15" s="908">
        <v>66.8932735692498</v>
      </c>
      <c r="L15" s="908">
        <v>49.001000821920755</v>
      </c>
      <c r="M15" s="908">
        <v>56.998521787884378</v>
      </c>
      <c r="N15" s="908">
        <v>6.3347644613798595</v>
      </c>
      <c r="O15" s="908">
        <v>33.908215071234338</v>
      </c>
      <c r="P15" s="908">
        <v>28.339569780614493</v>
      </c>
      <c r="Q15" s="908">
        <v>31.88602656084873</v>
      </c>
      <c r="R15" s="908">
        <v>22.008036478988767</v>
      </c>
      <c r="S15" s="908">
        <v>8.9164511906750263</v>
      </c>
      <c r="T15" s="908">
        <v>7.3182560134989707</v>
      </c>
      <c r="U15" s="908">
        <v>6.8400342019406137</v>
      </c>
      <c r="V15" s="908">
        <v>4.557962107534415</v>
      </c>
      <c r="W15" s="906">
        <v>0</v>
      </c>
      <c r="X15" s="908">
        <v>5.9672699343507905</v>
      </c>
      <c r="Y15" s="908"/>
      <c r="Z15" s="908"/>
      <c r="AA15" s="906">
        <v>0</v>
      </c>
      <c r="AB15" s="906">
        <v>0</v>
      </c>
      <c r="AC15" s="908">
        <v>2.0991751162984631</v>
      </c>
      <c r="AE15" s="907">
        <v>13388.6</v>
      </c>
      <c r="AF15" s="909">
        <v>8956.0728250925367</v>
      </c>
      <c r="AG15" s="909">
        <v>848.13627467630045</v>
      </c>
      <c r="AH15" s="909">
        <v>798.93390243048646</v>
      </c>
      <c r="AI15" s="909">
        <v>1193.7879841147126</v>
      </c>
      <c r="AJ15" s="909">
        <v>7631.3040880926319</v>
      </c>
      <c r="AK15" s="909">
        <v>4269.0925521257805</v>
      </c>
      <c r="AL15" s="909">
        <v>6560.5479960436405</v>
      </c>
      <c r="AM15" s="909">
        <v>3794.2716396473397</v>
      </c>
      <c r="AN15" s="909">
        <v>915.78481916101828</v>
      </c>
      <c r="AO15" s="909">
        <v>405.81454825509616</v>
      </c>
      <c r="AP15" s="909">
        <v>979.81202462332044</v>
      </c>
      <c r="AQ15" s="909">
        <v>4539.8352830272597</v>
      </c>
      <c r="AR15" s="909">
        <v>2946.567972025879</v>
      </c>
      <c r="AS15" s="909">
        <v>610.24731472935059</v>
      </c>
      <c r="AT15" s="909">
        <v>281.05015962073503</v>
      </c>
      <c r="AU15" s="909">
        <v>1429.6512567674386</v>
      </c>
    </row>
    <row r="16" spans="1:49" s="897" customFormat="1" ht="17.100000000000001" hidden="1" customHeight="1">
      <c r="A16" s="1238" t="s">
        <v>224</v>
      </c>
      <c r="B16" s="1238"/>
      <c r="C16" s="1238"/>
      <c r="D16" s="898"/>
      <c r="E16" s="901"/>
      <c r="F16" s="907">
        <v>13660.999999999885</v>
      </c>
      <c r="G16" s="908">
        <v>100</v>
      </c>
      <c r="H16" s="908">
        <v>30.1841582674992</v>
      </c>
      <c r="I16" s="908">
        <v>69.815841732501553</v>
      </c>
      <c r="J16" s="910">
        <v>9537.542139076957</v>
      </c>
      <c r="K16" s="908">
        <v>45.449641258887951</v>
      </c>
      <c r="L16" s="908">
        <v>33.296105414359083</v>
      </c>
      <c r="M16" s="908">
        <v>48.440529888332073</v>
      </c>
      <c r="N16" s="908">
        <v>5.3195793857065103</v>
      </c>
      <c r="O16" s="908">
        <v>24.42805317215873</v>
      </c>
      <c r="P16" s="908">
        <v>23.702338574272368</v>
      </c>
      <c r="Q16" s="908">
        <v>26.784183048978097</v>
      </c>
      <c r="R16" s="908">
        <v>15.009603399232073</v>
      </c>
      <c r="S16" s="908">
        <v>8.5705971360146158</v>
      </c>
      <c r="T16" s="908">
        <v>6.1064547580365414</v>
      </c>
      <c r="U16" s="908">
        <v>4.9581800873083237</v>
      </c>
      <c r="V16" s="908">
        <v>2.5544588835896853</v>
      </c>
      <c r="W16" s="908">
        <v>3.8296832563733196</v>
      </c>
      <c r="X16" s="908">
        <v>6.5814012824238768</v>
      </c>
      <c r="Y16" s="908"/>
      <c r="Z16" s="908"/>
      <c r="AA16" s="908">
        <v>1.5448217921037901</v>
      </c>
      <c r="AB16" s="908">
        <v>1.5448217921037901</v>
      </c>
      <c r="AC16" s="908">
        <v>1.5434638839443544</v>
      </c>
      <c r="AE16" s="907">
        <v>13614.999999999931</v>
      </c>
      <c r="AF16" s="909">
        <v>6208.8754923766355</v>
      </c>
      <c r="AG16" s="909">
        <v>726.70773988136023</v>
      </c>
      <c r="AH16" s="909">
        <v>899.08522919191864</v>
      </c>
      <c r="AI16" s="909">
        <v>1170.8292747509465</v>
      </c>
      <c r="AJ16" s="909">
        <v>6616.4607880449976</v>
      </c>
      <c r="AK16" s="909">
        <v>3658.9872463208699</v>
      </c>
      <c r="AL16" s="909">
        <v>4548.580960655544</v>
      </c>
      <c r="AM16" s="909">
        <v>3236.9764726313228</v>
      </c>
      <c r="AN16" s="909">
        <v>677.33698172718414</v>
      </c>
      <c r="AO16" s="909">
        <v>408.84061304301656</v>
      </c>
      <c r="AP16" s="909">
        <v>834.20278449536477</v>
      </c>
      <c r="AQ16" s="909">
        <v>3337.1163438485778</v>
      </c>
      <c r="AR16" s="909">
        <v>2050.4619203690763</v>
      </c>
      <c r="AS16" s="909">
        <v>348.96462808718405</v>
      </c>
      <c r="AT16" s="909">
        <v>211.03810501929698</v>
      </c>
      <c r="AU16" s="909">
        <v>523.17302965315491</v>
      </c>
      <c r="AV16" s="897">
        <v>210.85260118563642</v>
      </c>
      <c r="AW16" s="897">
        <v>4078.4578609230357</v>
      </c>
    </row>
    <row r="17" spans="1:47" s="897" customFormat="1" ht="17.100000000000001" hidden="1" customHeight="1">
      <c r="A17" s="1238" t="s">
        <v>367</v>
      </c>
      <c r="B17" s="1238"/>
      <c r="C17" s="1238"/>
      <c r="D17" s="898"/>
      <c r="E17" s="901"/>
      <c r="F17" s="911">
        <v>13884.21580122613</v>
      </c>
      <c r="G17" s="912">
        <v>100</v>
      </c>
      <c r="H17" s="912">
        <v>31.959976648065279</v>
      </c>
      <c r="I17" s="912">
        <v>68.040023351935218</v>
      </c>
      <c r="J17" s="913">
        <f>F17*I17/100</f>
        <v>9446.8236733873382</v>
      </c>
      <c r="K17" s="912">
        <v>46.837704727785955</v>
      </c>
      <c r="L17" s="912">
        <v>30.918403741670083</v>
      </c>
      <c r="M17" s="912">
        <v>43.257701079433097</v>
      </c>
      <c r="N17" s="912">
        <v>5.8350185141666211</v>
      </c>
      <c r="O17" s="912">
        <v>22.311868515514398</v>
      </c>
      <c r="P17" s="912">
        <v>19.344399932197771</v>
      </c>
      <c r="Q17" s="912">
        <v>25.178381282166551</v>
      </c>
      <c r="R17" s="914">
        <v>14.383044928114559</v>
      </c>
      <c r="S17" s="912">
        <v>5.0047200545872323</v>
      </c>
      <c r="T17" s="912">
        <v>4.5066059204939215</v>
      </c>
      <c r="U17" s="912">
        <v>3.2097667789273787</v>
      </c>
      <c r="V17" s="912">
        <v>2.3291500928197668</v>
      </c>
      <c r="W17" s="912">
        <v>2.4053260678117616</v>
      </c>
      <c r="X17" s="914">
        <v>7.9144494701392185</v>
      </c>
      <c r="Y17" s="914">
        <v>0</v>
      </c>
      <c r="Z17" s="914"/>
      <c r="AA17" s="912">
        <v>3.1638701511291862</v>
      </c>
      <c r="AB17" s="912">
        <v>3.1638701511291862</v>
      </c>
      <c r="AC17" s="912">
        <v>1.3109576595375692</v>
      </c>
      <c r="AE17" s="907"/>
      <c r="AF17" s="909"/>
      <c r="AG17" s="909"/>
      <c r="AH17" s="909"/>
      <c r="AI17" s="909"/>
      <c r="AJ17" s="909"/>
      <c r="AK17" s="909"/>
      <c r="AL17" s="909"/>
      <c r="AM17" s="909"/>
      <c r="AN17" s="909"/>
      <c r="AO17" s="909"/>
      <c r="AP17" s="909"/>
      <c r="AQ17" s="909"/>
      <c r="AR17" s="909"/>
      <c r="AS17" s="909"/>
      <c r="AT17" s="909"/>
      <c r="AU17" s="909"/>
    </row>
    <row r="18" spans="1:47" s="897" customFormat="1" ht="14.25" customHeight="1">
      <c r="A18" s="1238" t="s">
        <v>1023</v>
      </c>
      <c r="B18" s="1238"/>
      <c r="C18" s="1238"/>
      <c r="D18" s="756"/>
      <c r="E18" s="901"/>
      <c r="F18" s="915">
        <v>0</v>
      </c>
      <c r="G18" s="873">
        <v>0</v>
      </c>
      <c r="H18" s="873">
        <v>0</v>
      </c>
      <c r="I18" s="873">
        <v>0</v>
      </c>
      <c r="J18" s="915">
        <v>0</v>
      </c>
      <c r="K18" s="873">
        <v>0</v>
      </c>
      <c r="L18" s="873">
        <v>0</v>
      </c>
      <c r="M18" s="873">
        <v>0</v>
      </c>
      <c r="N18" s="873">
        <v>0</v>
      </c>
      <c r="O18" s="873">
        <v>0</v>
      </c>
      <c r="P18" s="873">
        <v>0</v>
      </c>
      <c r="Q18" s="873">
        <v>0</v>
      </c>
      <c r="R18" s="879">
        <v>0</v>
      </c>
      <c r="S18" s="873">
        <v>0</v>
      </c>
      <c r="T18" s="873">
        <v>0</v>
      </c>
      <c r="U18" s="873">
        <v>0</v>
      </c>
      <c r="V18" s="873">
        <v>0</v>
      </c>
      <c r="W18" s="873">
        <v>0</v>
      </c>
      <c r="X18" s="879">
        <v>0</v>
      </c>
      <c r="Y18" s="1373">
        <v>0</v>
      </c>
      <c r="Z18" s="1373"/>
      <c r="AA18" s="873">
        <v>0</v>
      </c>
      <c r="AB18" s="873">
        <v>0</v>
      </c>
      <c r="AC18" s="873">
        <v>0</v>
      </c>
      <c r="AE18" s="907"/>
      <c r="AF18" s="909"/>
      <c r="AG18" s="909"/>
      <c r="AH18" s="909"/>
      <c r="AI18" s="909"/>
      <c r="AJ18" s="909"/>
      <c r="AK18" s="909"/>
      <c r="AL18" s="909"/>
      <c r="AM18" s="909"/>
      <c r="AN18" s="909"/>
      <c r="AO18" s="909"/>
      <c r="AP18" s="909"/>
      <c r="AQ18" s="909"/>
      <c r="AR18" s="909"/>
      <c r="AS18" s="909"/>
      <c r="AT18" s="909"/>
      <c r="AU18" s="909"/>
    </row>
    <row r="19" spans="1:47" s="897" customFormat="1" ht="14.25" customHeight="1">
      <c r="A19" s="1238" t="s">
        <v>1066</v>
      </c>
      <c r="B19" s="1238"/>
      <c r="C19" s="1238"/>
      <c r="D19" s="898"/>
      <c r="E19" s="901"/>
      <c r="F19" s="872">
        <v>14412</v>
      </c>
      <c r="G19" s="873">
        <v>100</v>
      </c>
      <c r="H19" s="873">
        <v>36.9024536691077</v>
      </c>
      <c r="I19" s="873">
        <v>63.097546330892463</v>
      </c>
      <c r="J19" s="916">
        <f>F19*I19/100</f>
        <v>9093.6183772082222</v>
      </c>
      <c r="K19" s="873">
        <v>38.054037984144117</v>
      </c>
      <c r="L19" s="873">
        <v>23.042182113954709</v>
      </c>
      <c r="M19" s="873">
        <v>40.129342152462463</v>
      </c>
      <c r="N19" s="873">
        <v>9.0078709910734815</v>
      </c>
      <c r="O19" s="873">
        <v>23.667657294699584</v>
      </c>
      <c r="P19" s="873">
        <v>22.020343974793185</v>
      </c>
      <c r="Q19" s="873">
        <v>23.206907176580287</v>
      </c>
      <c r="R19" s="879">
        <v>12.210828783222437</v>
      </c>
      <c r="S19" s="873">
        <v>5.4748381442300618</v>
      </c>
      <c r="T19" s="873">
        <v>5.1244897688869111</v>
      </c>
      <c r="U19" s="873">
        <v>3.0288521084220572</v>
      </c>
      <c r="V19" s="873">
        <v>2.4648229911985209</v>
      </c>
      <c r="W19" s="873">
        <v>1.5047947720592594</v>
      </c>
      <c r="X19" s="879">
        <v>18.448617145675364</v>
      </c>
      <c r="Y19" s="1373">
        <v>0</v>
      </c>
      <c r="Z19" s="1373"/>
      <c r="AA19" s="873">
        <v>3.163735885968407</v>
      </c>
      <c r="AB19" s="873">
        <v>3.8832363736535083</v>
      </c>
      <c r="AC19" s="873">
        <v>1.4402477984800641</v>
      </c>
      <c r="AE19" s="907"/>
      <c r="AF19" s="909"/>
      <c r="AG19" s="909"/>
      <c r="AH19" s="909"/>
      <c r="AI19" s="909"/>
      <c r="AJ19" s="909"/>
      <c r="AK19" s="909"/>
      <c r="AL19" s="909"/>
      <c r="AM19" s="909"/>
      <c r="AN19" s="909"/>
      <c r="AO19" s="909"/>
      <c r="AP19" s="909"/>
      <c r="AQ19" s="909"/>
      <c r="AR19" s="909"/>
      <c r="AS19" s="909"/>
      <c r="AT19" s="909"/>
      <c r="AU19" s="909"/>
    </row>
    <row r="20" spans="1:47" s="897" customFormat="1" ht="14.25" customHeight="1">
      <c r="A20" s="1238" t="s">
        <v>1025</v>
      </c>
      <c r="B20" s="1238"/>
      <c r="C20" s="1238"/>
      <c r="D20" s="898"/>
      <c r="E20" s="901"/>
      <c r="F20" s="872">
        <v>14563.000000000737</v>
      </c>
      <c r="G20" s="873">
        <v>100</v>
      </c>
      <c r="H20" s="873">
        <v>44.641924459145294</v>
      </c>
      <c r="I20" s="873">
        <v>55.358075540854294</v>
      </c>
      <c r="J20" s="916">
        <f>F20*I20/100</f>
        <v>8061.7965410150191</v>
      </c>
      <c r="K20" s="873">
        <v>38.764604804886808</v>
      </c>
      <c r="L20" s="873">
        <v>26.963021526697787</v>
      </c>
      <c r="M20" s="873">
        <v>31.862583569221641</v>
      </c>
      <c r="N20" s="873">
        <v>10.874997010534011</v>
      </c>
      <c r="O20" s="873">
        <v>23.651287116756748</v>
      </c>
      <c r="P20" s="873">
        <v>19.372337341254664</v>
      </c>
      <c r="Q20" s="873">
        <v>22.993241566829916</v>
      </c>
      <c r="R20" s="879">
        <v>14.799410565372433</v>
      </c>
      <c r="S20" s="873">
        <v>6.9268454349390076</v>
      </c>
      <c r="T20" s="873">
        <v>5.8295973048164438</v>
      </c>
      <c r="U20" s="873">
        <v>5.627762043009267</v>
      </c>
      <c r="V20" s="873">
        <v>3.6717508846580884</v>
      </c>
      <c r="W20" s="873">
        <v>2.6559132423011937</v>
      </c>
      <c r="X20" s="879">
        <v>24.840612405177783</v>
      </c>
      <c r="Y20" s="1373">
        <v>0</v>
      </c>
      <c r="Z20" s="1373"/>
      <c r="AA20" s="873">
        <v>5.7365314627381894</v>
      </c>
      <c r="AB20" s="873">
        <v>6.4262541548153509</v>
      </c>
      <c r="AC20" s="873">
        <v>0.63153711882436725</v>
      </c>
      <c r="AE20" s="907"/>
      <c r="AF20" s="909"/>
      <c r="AG20" s="909"/>
      <c r="AH20" s="909"/>
      <c r="AI20" s="909"/>
      <c r="AJ20" s="909"/>
      <c r="AK20" s="909"/>
      <c r="AL20" s="909"/>
      <c r="AM20" s="909"/>
      <c r="AN20" s="909"/>
      <c r="AO20" s="909"/>
      <c r="AP20" s="909"/>
      <c r="AQ20" s="909"/>
      <c r="AR20" s="909"/>
      <c r="AS20" s="909"/>
      <c r="AT20" s="909"/>
      <c r="AU20" s="909"/>
    </row>
    <row r="21" spans="1:47" s="897" customFormat="1" ht="14.25" customHeight="1">
      <c r="A21" s="1238" t="s">
        <v>1026</v>
      </c>
      <c r="B21" s="1238"/>
      <c r="C21" s="1238"/>
      <c r="D21" s="898"/>
      <c r="E21" s="901"/>
      <c r="F21" s="872">
        <v>14821.000000244734</v>
      </c>
      <c r="G21" s="873">
        <v>100</v>
      </c>
      <c r="H21" s="873">
        <v>50.490188376544324</v>
      </c>
      <c r="I21" s="873">
        <v>49.509811623455626</v>
      </c>
      <c r="J21" s="916">
        <f>F21*I21/100</f>
        <v>7337.8491808335266</v>
      </c>
      <c r="K21" s="873">
        <v>8.6626223813076582</v>
      </c>
      <c r="L21" s="873">
        <v>15.671839856466189</v>
      </c>
      <c r="M21" s="873">
        <v>28.415931163335898</v>
      </c>
      <c r="N21" s="873">
        <v>8.920580310781677</v>
      </c>
      <c r="O21" s="873">
        <v>23.826359450112637</v>
      </c>
      <c r="P21" s="873">
        <v>16.527172333208245</v>
      </c>
      <c r="Q21" s="873">
        <v>19.978549951841732</v>
      </c>
      <c r="R21" s="879">
        <v>13.011500128738938</v>
      </c>
      <c r="S21" s="873">
        <v>3.4758403563447797</v>
      </c>
      <c r="T21" s="873">
        <v>5.1332744878888317</v>
      </c>
      <c r="U21" s="873">
        <v>2.8686217092422597</v>
      </c>
      <c r="V21" s="873">
        <v>4.5547333383744792</v>
      </c>
      <c r="W21" s="873">
        <v>2.1098510156545802</v>
      </c>
      <c r="X21" s="879">
        <v>27.716638283904171</v>
      </c>
      <c r="Y21" s="1373">
        <v>15.428156003345826</v>
      </c>
      <c r="Z21" s="1373"/>
      <c r="AA21" s="873">
        <v>4.9116955830147289</v>
      </c>
      <c r="AB21" s="873">
        <v>4.0749409091529056</v>
      </c>
      <c r="AC21" s="873">
        <v>0.95856025484746488</v>
      </c>
      <c r="AE21" s="907"/>
      <c r="AF21" s="909"/>
      <c r="AG21" s="909"/>
      <c r="AH21" s="909"/>
      <c r="AI21" s="909"/>
      <c r="AJ21" s="909"/>
      <c r="AK21" s="909"/>
      <c r="AL21" s="909"/>
      <c r="AM21" s="909"/>
      <c r="AN21" s="909"/>
      <c r="AO21" s="909"/>
      <c r="AP21" s="909"/>
      <c r="AQ21" s="909"/>
      <c r="AR21" s="909"/>
      <c r="AS21" s="909"/>
      <c r="AT21" s="909"/>
      <c r="AU21" s="909"/>
    </row>
    <row r="22" spans="1:47" s="897" customFormat="1" ht="14.25" customHeight="1">
      <c r="A22" s="1238" t="s">
        <v>1027</v>
      </c>
      <c r="B22" s="1238"/>
      <c r="C22" s="1238"/>
      <c r="D22" s="898"/>
      <c r="E22" s="901"/>
      <c r="F22" s="872">
        <v>14935.000010349095</v>
      </c>
      <c r="G22" s="873">
        <v>100</v>
      </c>
      <c r="H22" s="873">
        <v>46.87617653306129</v>
      </c>
      <c r="I22" s="873">
        <v>53.123823466938759</v>
      </c>
      <c r="J22" s="916">
        <f>F22*I22/100</f>
        <v>7934.043040285138</v>
      </c>
      <c r="K22" s="873">
        <v>7.9313305149359437</v>
      </c>
      <c r="L22" s="873">
        <v>20.13790059229202</v>
      </c>
      <c r="M22" s="873">
        <v>29.170713329849214</v>
      </c>
      <c r="N22" s="873">
        <v>10.782034824318647</v>
      </c>
      <c r="O22" s="873">
        <v>26.483454170231898</v>
      </c>
      <c r="P22" s="873">
        <v>16.129187155292122</v>
      </c>
      <c r="Q22" s="873">
        <v>18.843721140382407</v>
      </c>
      <c r="R22" s="879">
        <v>14.664978622115109</v>
      </c>
      <c r="S22" s="873">
        <v>4.0262994523163123</v>
      </c>
      <c r="T22" s="873">
        <v>6.0926075539643874</v>
      </c>
      <c r="U22" s="873">
        <v>4.4527456081689465</v>
      </c>
      <c r="V22" s="873">
        <v>4.0652481429440543</v>
      </c>
      <c r="W22" s="873">
        <v>1.3872043255035895</v>
      </c>
      <c r="X22" s="879">
        <v>28.500103425548151</v>
      </c>
      <c r="Y22" s="880">
        <v>6.6168995868994207</v>
      </c>
      <c r="Z22" s="880">
        <v>5.7407940533837314</v>
      </c>
      <c r="AA22" s="873">
        <v>5.0374437057570773</v>
      </c>
      <c r="AB22" s="873">
        <v>1.9260826683294556</v>
      </c>
      <c r="AC22" s="873">
        <v>1.1924718328542314</v>
      </c>
      <c r="AE22" s="907"/>
      <c r="AF22" s="909"/>
      <c r="AG22" s="909"/>
      <c r="AH22" s="909"/>
      <c r="AI22" s="909"/>
      <c r="AJ22" s="909"/>
      <c r="AK22" s="909"/>
      <c r="AL22" s="909"/>
      <c r="AM22" s="909"/>
      <c r="AN22" s="909"/>
      <c r="AO22" s="909"/>
      <c r="AP22" s="909"/>
      <c r="AQ22" s="909"/>
      <c r="AR22" s="909"/>
      <c r="AS22" s="909"/>
      <c r="AT22" s="909"/>
      <c r="AU22" s="909"/>
    </row>
    <row r="23" spans="1:47" ht="14.25" customHeight="1">
      <c r="A23" s="1326" t="s">
        <v>19</v>
      </c>
      <c r="B23" s="1326"/>
      <c r="C23" s="1326"/>
      <c r="D23" s="756"/>
      <c r="E23" s="908"/>
      <c r="F23" s="915"/>
      <c r="G23" s="879"/>
      <c r="H23" s="879"/>
      <c r="I23" s="879"/>
      <c r="J23" s="915"/>
      <c r="K23" s="879"/>
      <c r="L23" s="937"/>
      <c r="M23" s="879"/>
      <c r="N23" s="879"/>
      <c r="O23" s="937"/>
      <c r="P23" s="937"/>
      <c r="Q23" s="879"/>
      <c r="R23" s="937"/>
      <c r="S23" s="879"/>
      <c r="T23" s="937"/>
      <c r="U23" s="937"/>
      <c r="V23" s="938"/>
      <c r="W23" s="939"/>
      <c r="X23" s="879"/>
      <c r="Y23" s="937"/>
      <c r="Z23" s="937"/>
      <c r="AA23" s="937"/>
      <c r="AB23" s="937"/>
      <c r="AC23" s="939"/>
    </row>
    <row r="24" spans="1:47" ht="13.35" customHeight="1">
      <c r="A24" s="761"/>
      <c r="B24" s="765" t="s">
        <v>303</v>
      </c>
      <c r="C24" s="761"/>
      <c r="D24" s="762"/>
      <c r="E24" s="934" t="e">
        <f>#REF!/#REF!*100</f>
        <v>#REF!</v>
      </c>
      <c r="F24" s="935">
        <v>12062.189293253257</v>
      </c>
      <c r="G24" s="883">
        <v>100</v>
      </c>
      <c r="H24" s="883">
        <v>49.157081247827485</v>
      </c>
      <c r="I24" s="883">
        <v>50.842918752172878</v>
      </c>
      <c r="J24" s="935">
        <f t="shared" ref="J24:J29" si="0">F24*I24/100</f>
        <v>6132.7691021020491</v>
      </c>
      <c r="K24" s="883">
        <v>7.6502255165930606</v>
      </c>
      <c r="L24" s="883">
        <v>20.049530755122319</v>
      </c>
      <c r="M24" s="883">
        <v>27.286088809886337</v>
      </c>
      <c r="N24" s="883">
        <v>9.7067770230736112</v>
      </c>
      <c r="O24" s="883">
        <v>24.80475526484507</v>
      </c>
      <c r="P24" s="883">
        <v>14.913539942903205</v>
      </c>
      <c r="Q24" s="883">
        <v>17.261039885231504</v>
      </c>
      <c r="R24" s="883">
        <v>14.240717556965949</v>
      </c>
      <c r="S24" s="883">
        <v>3.8211982584636925</v>
      </c>
      <c r="T24" s="883">
        <v>4.5531946249926412</v>
      </c>
      <c r="U24" s="883">
        <v>4.5267664952645594</v>
      </c>
      <c r="V24" s="883">
        <v>4.4382663725777833</v>
      </c>
      <c r="W24" s="883">
        <v>1.7092997062552004</v>
      </c>
      <c r="X24" s="883">
        <v>27.965644473116782</v>
      </c>
      <c r="Y24" s="883">
        <v>6.1719255120837069</v>
      </c>
      <c r="Z24" s="883">
        <v>4.8696217833794462</v>
      </c>
      <c r="AA24" s="883">
        <v>4.2598632314384455</v>
      </c>
      <c r="AB24" s="883">
        <v>1.5567557510262626</v>
      </c>
      <c r="AC24" s="883">
        <v>1.1833111936435228</v>
      </c>
    </row>
    <row r="25" spans="1:47" ht="13.35" customHeight="1">
      <c r="A25" s="761"/>
      <c r="B25" s="765" t="s">
        <v>894</v>
      </c>
      <c r="C25" s="761"/>
      <c r="D25" s="762"/>
      <c r="E25" s="934" t="e">
        <f>#REF!/#REF!*100</f>
        <v>#REF!</v>
      </c>
      <c r="F25" s="935">
        <v>1590.7871587611608</v>
      </c>
      <c r="G25" s="883">
        <v>100</v>
      </c>
      <c r="H25" s="883">
        <v>37.602318863666071</v>
      </c>
      <c r="I25" s="883">
        <v>62.397681136334057</v>
      </c>
      <c r="J25" s="935">
        <f t="shared" si="0"/>
        <v>992.61429888153725</v>
      </c>
      <c r="K25" s="883">
        <v>8.5614182703180077</v>
      </c>
      <c r="L25" s="883">
        <v>21.302065940795067</v>
      </c>
      <c r="M25" s="883">
        <v>38.37452152822118</v>
      </c>
      <c r="N25" s="883">
        <v>12.461630187345779</v>
      </c>
      <c r="O25" s="883">
        <v>31.426262710613905</v>
      </c>
      <c r="P25" s="883">
        <v>20.166087250770968</v>
      </c>
      <c r="Q25" s="883">
        <v>26.501474187637626</v>
      </c>
      <c r="R25" s="883">
        <v>17.78765209001449</v>
      </c>
      <c r="S25" s="883">
        <v>4.6878248053646576</v>
      </c>
      <c r="T25" s="883">
        <v>12.935338390094849</v>
      </c>
      <c r="U25" s="883">
        <v>2.5751164321243789</v>
      </c>
      <c r="V25" s="883">
        <v>1.9272246027195064</v>
      </c>
      <c r="W25" s="883">
        <v>0</v>
      </c>
      <c r="X25" s="883">
        <v>27.099039811291323</v>
      </c>
      <c r="Y25" s="883">
        <v>6.6916389547500765</v>
      </c>
      <c r="Z25" s="883">
        <v>8.4677580767906004</v>
      </c>
      <c r="AA25" s="883">
        <v>7.9859937287667488</v>
      </c>
      <c r="AB25" s="883">
        <v>2.2139824496779599</v>
      </c>
      <c r="AC25" s="883">
        <v>0.43559641395963733</v>
      </c>
    </row>
    <row r="26" spans="1:47" ht="13.35" customHeight="1">
      <c r="A26" s="761"/>
      <c r="B26" s="765" t="s">
        <v>895</v>
      </c>
      <c r="C26" s="761"/>
      <c r="D26" s="762"/>
      <c r="E26" s="934" t="e">
        <f>#REF!/#REF!*100</f>
        <v>#REF!</v>
      </c>
      <c r="F26" s="935">
        <v>967.75941516304442</v>
      </c>
      <c r="G26" s="883">
        <v>100</v>
      </c>
      <c r="H26" s="883">
        <v>40.473849477162382</v>
      </c>
      <c r="I26" s="883">
        <v>59.526150522837519</v>
      </c>
      <c r="J26" s="935">
        <f t="shared" si="0"/>
        <v>576.0699261688859</v>
      </c>
      <c r="K26" s="883">
        <v>9.3940121400865007</v>
      </c>
      <c r="L26" s="883">
        <v>19.035968969680969</v>
      </c>
      <c r="M26" s="883">
        <v>34.228031574289098</v>
      </c>
      <c r="N26" s="883">
        <v>18.886665993157056</v>
      </c>
      <c r="O26" s="883">
        <v>35.364979574372263</v>
      </c>
      <c r="P26" s="883">
        <v>21.549589473610968</v>
      </c>
      <c r="Q26" s="883">
        <v>24.724169066499989</v>
      </c>
      <c r="R26" s="883">
        <v>12.901205854087756</v>
      </c>
      <c r="S26" s="883">
        <v>5.6661129331963078</v>
      </c>
      <c r="T26" s="883">
        <v>11.530921922382838</v>
      </c>
      <c r="U26" s="883">
        <v>5.6541408052181374</v>
      </c>
      <c r="V26" s="883">
        <v>3.5271863373166212</v>
      </c>
      <c r="W26" s="883">
        <v>0</v>
      </c>
      <c r="X26" s="883">
        <v>33.139016412898137</v>
      </c>
      <c r="Y26" s="883">
        <v>10.347700253044184</v>
      </c>
      <c r="Z26" s="883">
        <v>10.528128284337296</v>
      </c>
      <c r="AA26" s="883">
        <v>9.0365878553251022</v>
      </c>
      <c r="AB26" s="883">
        <v>5.2753996809916748</v>
      </c>
      <c r="AC26" s="883">
        <v>2.2818709076933432</v>
      </c>
    </row>
    <row r="27" spans="1:47" ht="13.35" customHeight="1">
      <c r="A27" s="761"/>
      <c r="B27" s="765" t="s">
        <v>896</v>
      </c>
      <c r="C27" s="761"/>
      <c r="D27" s="762"/>
      <c r="E27" s="934" t="e">
        <f>#REF!/#REF!*100</f>
        <v>#REF!</v>
      </c>
      <c r="F27" s="935">
        <v>217.48097990629876</v>
      </c>
      <c r="G27" s="883">
        <v>100</v>
      </c>
      <c r="H27" s="883">
        <v>25.871810398255523</v>
      </c>
      <c r="I27" s="883">
        <v>74.128189601744438</v>
      </c>
      <c r="J27" s="935">
        <f t="shared" si="0"/>
        <v>161.21471313267287</v>
      </c>
      <c r="K27" s="883">
        <v>12.255853668892563</v>
      </c>
      <c r="L27" s="883">
        <v>19.813315151044232</v>
      </c>
      <c r="M27" s="883">
        <v>34.609645863507936</v>
      </c>
      <c r="N27" s="883">
        <v>11.981085513838071</v>
      </c>
      <c r="O27" s="883">
        <v>35.927039755068058</v>
      </c>
      <c r="P27" s="883">
        <v>20.529141271908575</v>
      </c>
      <c r="Q27" s="883">
        <v>18.402955109783697</v>
      </c>
      <c r="R27" s="883">
        <v>23.579501388275311</v>
      </c>
      <c r="S27" s="883">
        <v>0.91962064952148737</v>
      </c>
      <c r="T27" s="883">
        <v>9.8172721387281801</v>
      </c>
      <c r="U27" s="883">
        <v>7.498270428541729</v>
      </c>
      <c r="V27" s="883">
        <v>1.379430974282231</v>
      </c>
      <c r="W27" s="883">
        <v>0.45981032476074368</v>
      </c>
      <c r="X27" s="883">
        <v>45.257971192754617</v>
      </c>
      <c r="Y27" s="883">
        <v>9.1038025652225976</v>
      </c>
      <c r="Z27" s="883">
        <v>9.6737812505059981</v>
      </c>
      <c r="AA27" s="883">
        <v>6.4450964200668963</v>
      </c>
      <c r="AB27" s="883">
        <v>3.0387464631658765</v>
      </c>
      <c r="AC27" s="883">
        <v>1.5403645356636102</v>
      </c>
    </row>
    <row r="28" spans="1:47" ht="13.35" customHeight="1">
      <c r="A28" s="761"/>
      <c r="B28" s="765" t="s">
        <v>897</v>
      </c>
      <c r="C28" s="761"/>
      <c r="D28" s="762"/>
      <c r="E28" s="934" t="e">
        <f>#REF!/#REF!*100</f>
        <v>#REF!</v>
      </c>
      <c r="F28" s="935">
        <v>77.783163265306129</v>
      </c>
      <c r="G28" s="883">
        <v>100</v>
      </c>
      <c r="H28" s="883">
        <v>24.951625069692692</v>
      </c>
      <c r="I28" s="883">
        <v>75.048374930307304</v>
      </c>
      <c r="J28" s="935">
        <f t="shared" si="0"/>
        <v>58.375000000000007</v>
      </c>
      <c r="K28" s="883">
        <v>10.285002131776588</v>
      </c>
      <c r="L28" s="883">
        <v>21.855629530025251</v>
      </c>
      <c r="M28" s="883">
        <v>50.621494867337901</v>
      </c>
      <c r="N28" s="883">
        <v>32.62274113672887</v>
      </c>
      <c r="O28" s="883">
        <v>42.425633793578427</v>
      </c>
      <c r="P28" s="883">
        <v>37.283132727690138</v>
      </c>
      <c r="Q28" s="883">
        <v>32.62274113672887</v>
      </c>
      <c r="R28" s="883">
        <v>15.909612672591916</v>
      </c>
      <c r="S28" s="883">
        <v>7.7137515988324417</v>
      </c>
      <c r="T28" s="883">
        <v>21.855629530025251</v>
      </c>
      <c r="U28" s="883">
        <v>6.4281263323603683</v>
      </c>
      <c r="V28" s="883">
        <v>2.5712505329441471</v>
      </c>
      <c r="W28" s="883">
        <v>0</v>
      </c>
      <c r="X28" s="883">
        <v>30.855006395329767</v>
      </c>
      <c r="Y28" s="883">
        <v>17.19523793906399</v>
      </c>
      <c r="Z28" s="883">
        <v>13.338362139647769</v>
      </c>
      <c r="AA28" s="883">
        <v>12.856252664720737</v>
      </c>
      <c r="AB28" s="883">
        <v>7.7137515988324417</v>
      </c>
      <c r="AC28" s="883">
        <v>1.2856252664720735</v>
      </c>
    </row>
    <row r="29" spans="1:47" ht="13.35" customHeight="1">
      <c r="A29" s="761"/>
      <c r="B29" s="765" t="s">
        <v>308</v>
      </c>
      <c r="C29" s="761"/>
      <c r="D29" s="762"/>
      <c r="E29" s="934" t="e">
        <f>#REF!/#REF!*100</f>
        <v>#REF!</v>
      </c>
      <c r="F29" s="935">
        <v>19</v>
      </c>
      <c r="G29" s="883">
        <v>100</v>
      </c>
      <c r="H29" s="883">
        <v>31.578947368421051</v>
      </c>
      <c r="I29" s="883">
        <v>68.421052631578945</v>
      </c>
      <c r="J29" s="935">
        <f t="shared" si="0"/>
        <v>13</v>
      </c>
      <c r="K29" s="883">
        <v>0</v>
      </c>
      <c r="L29" s="883">
        <v>31.578947368421051</v>
      </c>
      <c r="M29" s="883">
        <v>47.368421052631582</v>
      </c>
      <c r="N29" s="883">
        <v>36.842105263157897</v>
      </c>
      <c r="O29" s="883">
        <v>52.631578947368418</v>
      </c>
      <c r="P29" s="883">
        <v>36.842105263157897</v>
      </c>
      <c r="Q29" s="883">
        <v>31.578947368421051</v>
      </c>
      <c r="R29" s="883">
        <v>5.2631578947368425</v>
      </c>
      <c r="S29" s="883">
        <v>15.789473684210526</v>
      </c>
      <c r="T29" s="883">
        <v>26.315789473684209</v>
      </c>
      <c r="U29" s="883">
        <v>10.526315789473685</v>
      </c>
      <c r="V29" s="883">
        <v>10.526315789473685</v>
      </c>
      <c r="W29" s="883">
        <v>0</v>
      </c>
      <c r="X29" s="883">
        <v>47.368421052631582</v>
      </c>
      <c r="Y29" s="883">
        <v>21.05263157894737</v>
      </c>
      <c r="Z29" s="883">
        <v>10.526315789473685</v>
      </c>
      <c r="AA29" s="883">
        <v>0</v>
      </c>
      <c r="AB29" s="883">
        <v>5.2631578947368425</v>
      </c>
      <c r="AC29" s="883">
        <v>10.526315789473685</v>
      </c>
    </row>
    <row r="30" spans="1:47" ht="13.35" customHeight="1">
      <c r="A30" s="1045" t="s">
        <v>20</v>
      </c>
      <c r="B30" s="1045"/>
      <c r="C30" s="1045"/>
      <c r="D30" s="2"/>
      <c r="E30" s="934"/>
      <c r="F30" s="935"/>
      <c r="G30" s="883"/>
      <c r="H30" s="883"/>
      <c r="I30" s="883"/>
      <c r="J30" s="935"/>
      <c r="K30" s="883"/>
      <c r="L30" s="883"/>
      <c r="M30" s="883"/>
      <c r="N30" s="883"/>
      <c r="O30" s="883"/>
      <c r="P30" s="883"/>
      <c r="Q30" s="883"/>
      <c r="R30" s="883"/>
      <c r="S30" s="883"/>
      <c r="T30" s="883"/>
      <c r="U30" s="883"/>
      <c r="V30" s="883"/>
      <c r="W30" s="883"/>
      <c r="X30" s="883"/>
      <c r="Y30" s="883"/>
      <c r="Z30" s="883"/>
      <c r="AA30" s="883"/>
      <c r="AB30" s="883"/>
      <c r="AC30" s="883"/>
    </row>
    <row r="31" spans="1:47" ht="13.35" customHeight="1">
      <c r="A31" s="102"/>
      <c r="B31" s="62" t="s">
        <v>490</v>
      </c>
      <c r="C31" s="102"/>
      <c r="D31" s="46"/>
      <c r="E31" s="934" t="e">
        <f>#REF!/#REF!*100</f>
        <v>#REF!</v>
      </c>
      <c r="F31" s="935">
        <v>6600.9066897344492</v>
      </c>
      <c r="G31" s="883">
        <v>100</v>
      </c>
      <c r="H31" s="883">
        <v>48.881528039657887</v>
      </c>
      <c r="I31" s="883">
        <v>51.118471960342056</v>
      </c>
      <c r="J31" s="935">
        <f t="shared" ref="J31:J40" si="1">F31*I31/100</f>
        <v>3374.2826353202477</v>
      </c>
      <c r="K31" s="883">
        <v>7.5456142550454546</v>
      </c>
      <c r="L31" s="883">
        <v>18.981555990601105</v>
      </c>
      <c r="M31" s="883">
        <v>28.454354834639844</v>
      </c>
      <c r="N31" s="883">
        <v>8.7899534281976823</v>
      </c>
      <c r="O31" s="883">
        <v>22.886197050208917</v>
      </c>
      <c r="P31" s="883">
        <v>15.657086077657212</v>
      </c>
      <c r="Q31" s="883">
        <v>15.030835601084519</v>
      </c>
      <c r="R31" s="883">
        <v>14.894231013778324</v>
      </c>
      <c r="S31" s="883">
        <v>5.4719568996000945</v>
      </c>
      <c r="T31" s="883">
        <v>4.0290408980471479</v>
      </c>
      <c r="U31" s="883">
        <v>4.244766219444724</v>
      </c>
      <c r="V31" s="883">
        <v>5.123173486924343</v>
      </c>
      <c r="W31" s="883">
        <v>1.6592290935967084</v>
      </c>
      <c r="X31" s="883">
        <v>26.653953064397228</v>
      </c>
      <c r="Y31" s="883">
        <v>6.0227818055071447</v>
      </c>
      <c r="Z31" s="883">
        <v>4.7984675088526654</v>
      </c>
      <c r="AA31" s="883">
        <v>4.0880247997638488</v>
      </c>
      <c r="AB31" s="883">
        <v>1.2804501353773505</v>
      </c>
      <c r="AC31" s="883">
        <v>1.1020109122918016</v>
      </c>
    </row>
    <row r="32" spans="1:47" ht="13.35" customHeight="1">
      <c r="A32" s="102"/>
      <c r="B32" s="62" t="s">
        <v>491</v>
      </c>
      <c r="C32" s="102"/>
      <c r="D32" s="46"/>
      <c r="E32" s="934" t="e">
        <f>#REF!/#REF!*100</f>
        <v>#REF!</v>
      </c>
      <c r="F32" s="935">
        <v>1664.317082885115</v>
      </c>
      <c r="G32" s="883">
        <v>100</v>
      </c>
      <c r="H32" s="883">
        <v>41.495165636863369</v>
      </c>
      <c r="I32" s="883">
        <v>58.504834363136659</v>
      </c>
      <c r="J32" s="935">
        <f t="shared" si="1"/>
        <v>973.70595261932442</v>
      </c>
      <c r="K32" s="883">
        <v>11.383748133008462</v>
      </c>
      <c r="L32" s="883">
        <v>23.821395080934082</v>
      </c>
      <c r="M32" s="883">
        <v>33.491814018242586</v>
      </c>
      <c r="N32" s="883">
        <v>10.710516083953552</v>
      </c>
      <c r="O32" s="883">
        <v>28.810854363371405</v>
      </c>
      <c r="P32" s="883">
        <v>19.167900645344108</v>
      </c>
      <c r="Q32" s="883">
        <v>23.722700523420471</v>
      </c>
      <c r="R32" s="883">
        <v>15.98254548227985</v>
      </c>
      <c r="S32" s="883">
        <v>3.9713095899077628</v>
      </c>
      <c r="T32" s="883">
        <v>3.8090594474651795</v>
      </c>
      <c r="U32" s="883">
        <v>7.1416274153271111</v>
      </c>
      <c r="V32" s="883">
        <v>3.5097631159781741</v>
      </c>
      <c r="W32" s="883">
        <v>2.8316484355331659</v>
      </c>
      <c r="X32" s="883">
        <v>33.809415563673113</v>
      </c>
      <c r="Y32" s="883">
        <v>3.4223774590398572</v>
      </c>
      <c r="Z32" s="883">
        <v>4.9361281972238089</v>
      </c>
      <c r="AA32" s="883">
        <v>2.986002421773609</v>
      </c>
      <c r="AB32" s="883">
        <v>1.8004293715260276</v>
      </c>
      <c r="AC32" s="883">
        <v>1.0745599629343014</v>
      </c>
    </row>
    <row r="33" spans="1:29" ht="13.35" customHeight="1">
      <c r="A33" s="42"/>
      <c r="B33" s="62" t="s">
        <v>492</v>
      </c>
      <c r="C33" s="42"/>
      <c r="D33" s="46"/>
      <c r="E33" s="934" t="e">
        <f>#REF!/#REF!*100</f>
        <v>#REF!</v>
      </c>
      <c r="F33" s="935">
        <v>2382.0489919309834</v>
      </c>
      <c r="G33" s="883">
        <v>100</v>
      </c>
      <c r="H33" s="883">
        <v>48.031376671791463</v>
      </c>
      <c r="I33" s="883">
        <v>51.968623328208565</v>
      </c>
      <c r="J33" s="935">
        <f t="shared" si="1"/>
        <v>1237.918068110002</v>
      </c>
      <c r="K33" s="883">
        <v>5.9128537808480841</v>
      </c>
      <c r="L33" s="883">
        <v>22.19583867736738</v>
      </c>
      <c r="M33" s="883">
        <v>27.907184413268379</v>
      </c>
      <c r="N33" s="883">
        <v>10.849643367057768</v>
      </c>
      <c r="O33" s="883">
        <v>30.139443375537272</v>
      </c>
      <c r="P33" s="883">
        <v>15.889361506112726</v>
      </c>
      <c r="Q33" s="883">
        <v>20.554502854373236</v>
      </c>
      <c r="R33" s="883">
        <v>14.080440171204199</v>
      </c>
      <c r="S33" s="883">
        <v>1.8751659470082509</v>
      </c>
      <c r="T33" s="883">
        <v>6.6999159058706663</v>
      </c>
      <c r="U33" s="883">
        <v>3.3120912222136405</v>
      </c>
      <c r="V33" s="883">
        <v>3.8620369145771511</v>
      </c>
      <c r="W33" s="883">
        <v>0</v>
      </c>
      <c r="X33" s="883">
        <v>28.607425822066993</v>
      </c>
      <c r="Y33" s="883">
        <v>8.3763518493743714</v>
      </c>
      <c r="Z33" s="883">
        <v>4.8222512358099179</v>
      </c>
      <c r="AA33" s="883">
        <v>6.2945822664939426</v>
      </c>
      <c r="AB33" s="883">
        <v>3.5800681451135117</v>
      </c>
      <c r="AC33" s="883">
        <v>1.3766386705991638</v>
      </c>
    </row>
    <row r="34" spans="1:29" ht="13.35" customHeight="1">
      <c r="A34" s="42"/>
      <c r="B34" s="62" t="s">
        <v>493</v>
      </c>
      <c r="C34" s="42"/>
      <c r="D34" s="46"/>
      <c r="E34" s="934" t="e">
        <f>#REF!/#REF!*100</f>
        <v>#REF!</v>
      </c>
      <c r="F34" s="935">
        <v>2407.9200329801256</v>
      </c>
      <c r="G34" s="883">
        <v>100</v>
      </c>
      <c r="H34" s="883">
        <v>45.932772835211104</v>
      </c>
      <c r="I34" s="883">
        <v>54.067227164788989</v>
      </c>
      <c r="J34" s="935">
        <f t="shared" si="1"/>
        <v>1301.8955941778265</v>
      </c>
      <c r="K34" s="883">
        <v>7.2671388751814066</v>
      </c>
      <c r="L34" s="883">
        <v>17.818458689250654</v>
      </c>
      <c r="M34" s="883">
        <v>28.716231540904399</v>
      </c>
      <c r="N34" s="883">
        <v>13.758283302138279</v>
      </c>
      <c r="O34" s="883">
        <v>30.749573369845308</v>
      </c>
      <c r="P34" s="883">
        <v>14.018640940106733</v>
      </c>
      <c r="Q34" s="883">
        <v>20.24687947358321</v>
      </c>
      <c r="R34" s="883">
        <v>14.271644924578792</v>
      </c>
      <c r="S34" s="883">
        <v>2.7912380804074153</v>
      </c>
      <c r="T34" s="883">
        <v>7.9368825998759061</v>
      </c>
      <c r="U34" s="883">
        <v>4.3717396725607838</v>
      </c>
      <c r="V34" s="883">
        <v>2.8871346161505396</v>
      </c>
      <c r="W34" s="883">
        <v>2.0568454351515397</v>
      </c>
      <c r="X34" s="883">
        <v>29.695439179296788</v>
      </c>
      <c r="Y34" s="883">
        <v>5.8507204860008288</v>
      </c>
      <c r="Z34" s="883">
        <v>6.3761241441027723</v>
      </c>
      <c r="AA34" s="883">
        <v>5.8574922535383829</v>
      </c>
      <c r="AB34" s="883">
        <v>0.95536312101775056</v>
      </c>
      <c r="AC34" s="883">
        <v>0.76888897548460344</v>
      </c>
    </row>
    <row r="35" spans="1:29" ht="13.35" customHeight="1">
      <c r="A35" s="42"/>
      <c r="B35" s="62" t="s">
        <v>494</v>
      </c>
      <c r="C35" s="42"/>
      <c r="D35" s="46"/>
      <c r="E35" s="934" t="e">
        <f>#REF!/#REF!*100</f>
        <v>#REF!</v>
      </c>
      <c r="F35" s="935">
        <v>912.45814388019335</v>
      </c>
      <c r="G35" s="883">
        <v>100</v>
      </c>
      <c r="H35" s="883">
        <v>51.247295062337528</v>
      </c>
      <c r="I35" s="883">
        <v>48.752704937662365</v>
      </c>
      <c r="J35" s="935">
        <f t="shared" si="1"/>
        <v>444.84802656558139</v>
      </c>
      <c r="K35" s="883">
        <v>9.104946376843948</v>
      </c>
      <c r="L35" s="883">
        <v>19.46084513572978</v>
      </c>
      <c r="M35" s="883">
        <v>26.091828340429579</v>
      </c>
      <c r="N35" s="883">
        <v>12.298052504146684</v>
      </c>
      <c r="O35" s="883">
        <v>25.331605785252247</v>
      </c>
      <c r="P35" s="883">
        <v>16.014945776982604</v>
      </c>
      <c r="Q35" s="883">
        <v>23.579787254063174</v>
      </c>
      <c r="R35" s="883">
        <v>10.054008320792963</v>
      </c>
      <c r="S35" s="883">
        <v>2.3869328655525721</v>
      </c>
      <c r="T35" s="883">
        <v>9.3003766662107594</v>
      </c>
      <c r="U35" s="883">
        <v>3.116625722227921</v>
      </c>
      <c r="V35" s="883">
        <v>3.0373981988783116</v>
      </c>
      <c r="W35" s="883">
        <v>0</v>
      </c>
      <c r="X35" s="883">
        <v>23.704006137500009</v>
      </c>
      <c r="Y35" s="883">
        <v>7.9243080469577798</v>
      </c>
      <c r="Z35" s="883">
        <v>7.5502599685920462</v>
      </c>
      <c r="AA35" s="883">
        <v>6.526023925759036</v>
      </c>
      <c r="AB35" s="883">
        <v>2.933946526065808</v>
      </c>
      <c r="AC35" s="883">
        <v>1.947859941332537</v>
      </c>
    </row>
    <row r="36" spans="1:29" ht="13.35" customHeight="1">
      <c r="A36" s="42"/>
      <c r="B36" s="62" t="s">
        <v>495</v>
      </c>
      <c r="C36" s="42"/>
      <c r="D36" s="46"/>
      <c r="E36" s="934" t="e">
        <f>#REF!/#REF!*100</f>
        <v>#REF!</v>
      </c>
      <c r="F36" s="935">
        <v>661.19693476803661</v>
      </c>
      <c r="G36" s="883">
        <v>100</v>
      </c>
      <c r="H36" s="883">
        <v>40.709498228431151</v>
      </c>
      <c r="I36" s="883">
        <v>59.290501771568763</v>
      </c>
      <c r="J36" s="935">
        <f t="shared" si="1"/>
        <v>392.0269803222011</v>
      </c>
      <c r="K36" s="883">
        <v>11.401090073705257</v>
      </c>
      <c r="L36" s="883">
        <v>21.899806437368241</v>
      </c>
      <c r="M36" s="883">
        <v>32.713853113891673</v>
      </c>
      <c r="N36" s="883">
        <v>12.830654933711138</v>
      </c>
      <c r="O36" s="883">
        <v>26.756955588498062</v>
      </c>
      <c r="P36" s="883">
        <v>19.547311251091692</v>
      </c>
      <c r="Q36" s="883">
        <v>26.368325374165796</v>
      </c>
      <c r="R36" s="883">
        <v>18.501851988773783</v>
      </c>
      <c r="S36" s="883">
        <v>4.2348887931614438</v>
      </c>
      <c r="T36" s="883">
        <v>13.895161704080621</v>
      </c>
      <c r="U36" s="883">
        <v>5.7454347530103158</v>
      </c>
      <c r="V36" s="883">
        <v>1.9585436553818978</v>
      </c>
      <c r="W36" s="883">
        <v>0</v>
      </c>
      <c r="X36" s="883">
        <v>30.494412679701966</v>
      </c>
      <c r="Y36" s="883">
        <v>10.501853436016367</v>
      </c>
      <c r="Z36" s="883">
        <v>13.518326251703465</v>
      </c>
      <c r="AA36" s="883">
        <v>7.9659161266932186</v>
      </c>
      <c r="AB36" s="883">
        <v>4.0476201651130701</v>
      </c>
      <c r="AC36" s="883">
        <v>1.6424173944397242</v>
      </c>
    </row>
    <row r="37" spans="1:29" ht="13.35" customHeight="1">
      <c r="A37" s="42"/>
      <c r="B37" s="62" t="s">
        <v>496</v>
      </c>
      <c r="C37" s="42"/>
      <c r="D37" s="46"/>
      <c r="E37" s="934" t="e">
        <f>#REF!/#REF!*100</f>
        <v>#REF!</v>
      </c>
      <c r="F37" s="935">
        <v>174.84885472068419</v>
      </c>
      <c r="G37" s="883">
        <v>100</v>
      </c>
      <c r="H37" s="883">
        <v>31.793217569033359</v>
      </c>
      <c r="I37" s="883">
        <v>68.206782430966655</v>
      </c>
      <c r="J37" s="935">
        <f t="shared" si="1"/>
        <v>119.25877792237402</v>
      </c>
      <c r="K37" s="883">
        <v>6.1236562061201516</v>
      </c>
      <c r="L37" s="883">
        <v>27.829296167432531</v>
      </c>
      <c r="M37" s="883">
        <v>34.534936736110573</v>
      </c>
      <c r="N37" s="883">
        <v>20.040491796418191</v>
      </c>
      <c r="O37" s="883">
        <v>30.132016398238214</v>
      </c>
      <c r="P37" s="883">
        <v>19.413268246447934</v>
      </c>
      <c r="Q37" s="883">
        <v>19.255557093793897</v>
      </c>
      <c r="R37" s="883">
        <v>18.264321147679617</v>
      </c>
      <c r="S37" s="883">
        <v>2.5021610847774411</v>
      </c>
      <c r="T37" s="883">
        <v>11.098376001622789</v>
      </c>
      <c r="U37" s="883">
        <v>2.5021610847774411</v>
      </c>
      <c r="V37" s="883">
        <v>1.3583160174506119</v>
      </c>
      <c r="W37" s="883">
        <v>0</v>
      </c>
      <c r="X37" s="883">
        <v>41.68309311194119</v>
      </c>
      <c r="Y37" s="883">
        <v>17.847486855409855</v>
      </c>
      <c r="Z37" s="883">
        <v>10.189558609962468</v>
      </c>
      <c r="AA37" s="883">
        <v>9.2883473565894246</v>
      </c>
      <c r="AB37" s="883">
        <v>1.3481031150637628</v>
      </c>
      <c r="AC37" s="883">
        <v>2.0185502066826673</v>
      </c>
    </row>
    <row r="38" spans="1:29" ht="13.35" customHeight="1">
      <c r="A38" s="42"/>
      <c r="B38" s="62" t="s">
        <v>497</v>
      </c>
      <c r="C38" s="42"/>
      <c r="D38" s="46"/>
      <c r="E38" s="934" t="e">
        <f>#REF!/#REF!*100</f>
        <v>#REF!</v>
      </c>
      <c r="F38" s="935">
        <v>76.303279449512075</v>
      </c>
      <c r="G38" s="883">
        <v>100</v>
      </c>
      <c r="H38" s="883">
        <v>30.400101239795823</v>
      </c>
      <c r="I38" s="883">
        <v>69.599898760204184</v>
      </c>
      <c r="J38" s="935">
        <f t="shared" si="1"/>
        <v>53.10700524757609</v>
      </c>
      <c r="K38" s="883">
        <v>10.484477282910749</v>
      </c>
      <c r="L38" s="883">
        <v>24.081533759185636</v>
      </c>
      <c r="M38" s="883">
        <v>35.38511082982378</v>
      </c>
      <c r="N38" s="883">
        <v>19.658394905457655</v>
      </c>
      <c r="O38" s="883">
        <v>31.453431848732247</v>
      </c>
      <c r="P38" s="883">
        <v>20.968954565821498</v>
      </c>
      <c r="Q38" s="883">
        <v>19.658394905457655</v>
      </c>
      <c r="R38" s="883">
        <v>15.726715924366124</v>
      </c>
      <c r="S38" s="883">
        <v>5.2422386414553745</v>
      </c>
      <c r="T38" s="883">
        <v>25.859970095560893</v>
      </c>
      <c r="U38" s="883">
        <v>9.1739176225469059</v>
      </c>
      <c r="V38" s="883">
        <v>6.5527983018192186</v>
      </c>
      <c r="W38" s="883">
        <v>1.3105596603638436</v>
      </c>
      <c r="X38" s="883">
        <v>32.90422827001656</v>
      </c>
      <c r="Y38" s="883">
        <v>12.262913619286005</v>
      </c>
      <c r="Z38" s="883">
        <v>11.795036943274594</v>
      </c>
      <c r="AA38" s="883">
        <v>12.262913619286005</v>
      </c>
      <c r="AB38" s="883">
        <v>7.8633579621830618</v>
      </c>
      <c r="AC38" s="883">
        <v>1.3105596603638436</v>
      </c>
    </row>
    <row r="39" spans="1:29" ht="13.35" customHeight="1">
      <c r="A39" s="42"/>
      <c r="B39" s="62" t="s">
        <v>498</v>
      </c>
      <c r="C39" s="42"/>
      <c r="D39" s="46"/>
      <c r="E39" s="934" t="e">
        <f>#REF!/#REF!*100</f>
        <v>#REF!</v>
      </c>
      <c r="F39" s="935">
        <v>39</v>
      </c>
      <c r="G39" s="883">
        <v>100</v>
      </c>
      <c r="H39" s="883">
        <v>33.333333333333336</v>
      </c>
      <c r="I39" s="883">
        <v>66.666666666666671</v>
      </c>
      <c r="J39" s="935">
        <f t="shared" si="1"/>
        <v>26</v>
      </c>
      <c r="K39" s="883">
        <v>10.256410256410257</v>
      </c>
      <c r="L39" s="883">
        <v>17.948717948717949</v>
      </c>
      <c r="M39" s="883">
        <v>33.333333333333336</v>
      </c>
      <c r="N39" s="883">
        <v>17.948717948717949</v>
      </c>
      <c r="O39" s="883">
        <v>30.76923076923077</v>
      </c>
      <c r="P39" s="883">
        <v>17.948717948717949</v>
      </c>
      <c r="Q39" s="883">
        <v>20.512820512820515</v>
      </c>
      <c r="R39" s="883">
        <v>7.6923076923076925</v>
      </c>
      <c r="S39" s="883">
        <v>5.1282051282051286</v>
      </c>
      <c r="T39" s="883">
        <v>23.076923076923077</v>
      </c>
      <c r="U39" s="883">
        <v>7.6923076923076925</v>
      </c>
      <c r="V39" s="883">
        <v>0</v>
      </c>
      <c r="W39" s="883">
        <v>0</v>
      </c>
      <c r="X39" s="883">
        <v>35.897435897435898</v>
      </c>
      <c r="Y39" s="883">
        <v>20.512820512820515</v>
      </c>
      <c r="Z39" s="883">
        <v>7.6923076923076925</v>
      </c>
      <c r="AA39" s="883">
        <v>10.256410256410257</v>
      </c>
      <c r="AB39" s="883">
        <v>5.1282051282051286</v>
      </c>
      <c r="AC39" s="883">
        <v>7.6923076923076925</v>
      </c>
    </row>
    <row r="40" spans="1:29" ht="13.35" customHeight="1">
      <c r="A40" s="42"/>
      <c r="B40" s="62" t="s">
        <v>435</v>
      </c>
      <c r="C40" s="42"/>
      <c r="D40" s="46"/>
      <c r="E40" s="934" t="e">
        <f>#REF!/#REF!*100</f>
        <v>#REF!</v>
      </c>
      <c r="F40" s="935">
        <v>16</v>
      </c>
      <c r="G40" s="883">
        <v>100</v>
      </c>
      <c r="H40" s="883">
        <v>31.25</v>
      </c>
      <c r="I40" s="883">
        <v>68.75</v>
      </c>
      <c r="J40" s="935">
        <f t="shared" si="1"/>
        <v>11</v>
      </c>
      <c r="K40" s="883">
        <v>0</v>
      </c>
      <c r="L40" s="883">
        <v>25</v>
      </c>
      <c r="M40" s="883">
        <v>62.5</v>
      </c>
      <c r="N40" s="883">
        <v>50</v>
      </c>
      <c r="O40" s="883">
        <v>62.5</v>
      </c>
      <c r="P40" s="883">
        <v>50</v>
      </c>
      <c r="Q40" s="883">
        <v>25</v>
      </c>
      <c r="R40" s="883">
        <v>6.25</v>
      </c>
      <c r="S40" s="883">
        <v>12.5</v>
      </c>
      <c r="T40" s="883">
        <v>31.25</v>
      </c>
      <c r="U40" s="883">
        <v>6.25</v>
      </c>
      <c r="V40" s="883">
        <v>6.25</v>
      </c>
      <c r="W40" s="883">
        <v>0</v>
      </c>
      <c r="X40" s="883">
        <v>50</v>
      </c>
      <c r="Y40" s="883">
        <v>18.75</v>
      </c>
      <c r="Z40" s="883">
        <v>12.5</v>
      </c>
      <c r="AA40" s="883">
        <v>0</v>
      </c>
      <c r="AB40" s="883">
        <v>6.25</v>
      </c>
      <c r="AC40" s="883">
        <v>0</v>
      </c>
    </row>
    <row r="41" spans="1:29" ht="13.35" customHeight="1">
      <c r="A41" s="1045" t="s">
        <v>21</v>
      </c>
      <c r="B41" s="1045"/>
      <c r="C41" s="1045"/>
      <c r="D41" s="46"/>
      <c r="E41" s="934"/>
      <c r="F41" s="935"/>
      <c r="G41" s="883"/>
      <c r="H41" s="883"/>
      <c r="I41" s="883"/>
      <c r="J41" s="935"/>
      <c r="K41" s="883"/>
      <c r="L41" s="883"/>
      <c r="M41" s="883"/>
      <c r="N41" s="883"/>
      <c r="O41" s="883"/>
      <c r="P41" s="883"/>
      <c r="Q41" s="883"/>
      <c r="R41" s="883"/>
      <c r="S41" s="883"/>
      <c r="T41" s="883"/>
      <c r="U41" s="883"/>
      <c r="V41" s="883"/>
      <c r="W41" s="883"/>
      <c r="X41" s="883"/>
      <c r="Y41" s="883"/>
      <c r="Z41" s="883"/>
      <c r="AA41" s="883"/>
      <c r="AB41" s="883"/>
      <c r="AC41" s="883"/>
    </row>
    <row r="42" spans="1:29" ht="13.35" customHeight="1">
      <c r="A42" s="42"/>
      <c r="B42" s="62" t="s">
        <v>490</v>
      </c>
      <c r="C42" s="42"/>
      <c r="D42" s="46"/>
      <c r="E42" s="934" t="e">
        <f>#REF!/#REF!*100</f>
        <v>#REF!</v>
      </c>
      <c r="F42" s="935">
        <v>6446.7901232409822</v>
      </c>
      <c r="G42" s="883">
        <v>100</v>
      </c>
      <c r="H42" s="883">
        <v>49.38490736717246</v>
      </c>
      <c r="I42" s="883">
        <v>50.615092632827441</v>
      </c>
      <c r="J42" s="935">
        <f t="shared" ref="J42:J51" si="2">F42*I42/100</f>
        <v>3263.0487927223935</v>
      </c>
      <c r="K42" s="883">
        <v>8.0361441675526368</v>
      </c>
      <c r="L42" s="883">
        <v>18.628985838174341</v>
      </c>
      <c r="M42" s="883">
        <v>28.00313673215517</v>
      </c>
      <c r="N42" s="883">
        <v>9.1331279346180114</v>
      </c>
      <c r="O42" s="883">
        <v>23.351464407101147</v>
      </c>
      <c r="P42" s="883">
        <v>15.278201755655184</v>
      </c>
      <c r="Q42" s="883">
        <v>14.766814675714066</v>
      </c>
      <c r="R42" s="883">
        <v>14.849883305229639</v>
      </c>
      <c r="S42" s="883">
        <v>5.2784232940458686</v>
      </c>
      <c r="T42" s="883">
        <v>3.8579705972983258</v>
      </c>
      <c r="U42" s="883">
        <v>4.7406247369882051</v>
      </c>
      <c r="V42" s="883">
        <v>4.7872391375657593</v>
      </c>
      <c r="W42" s="883">
        <v>1.1239846689435939</v>
      </c>
      <c r="X42" s="883">
        <v>26.812998453113114</v>
      </c>
      <c r="Y42" s="883">
        <v>6.2293356236400763</v>
      </c>
      <c r="Z42" s="883">
        <v>4.4018102192983219</v>
      </c>
      <c r="AA42" s="883">
        <v>3.8504180189462902</v>
      </c>
      <c r="AB42" s="883">
        <v>1.2607653183371654</v>
      </c>
      <c r="AC42" s="883">
        <v>1.1128439216973625</v>
      </c>
    </row>
    <row r="43" spans="1:29" ht="13.35" customHeight="1">
      <c r="A43" s="42"/>
      <c r="B43" s="62" t="s">
        <v>491</v>
      </c>
      <c r="C43" s="42"/>
      <c r="D43" s="46"/>
      <c r="E43" s="934" t="e">
        <f>#REF!/#REF!*100</f>
        <v>#REF!</v>
      </c>
      <c r="F43" s="935">
        <v>1698.922260412367</v>
      </c>
      <c r="G43" s="883">
        <v>100</v>
      </c>
      <c r="H43" s="883">
        <v>44.580198389832717</v>
      </c>
      <c r="I43" s="883">
        <v>55.419801610167298</v>
      </c>
      <c r="J43" s="935">
        <f t="shared" si="2"/>
        <v>941.5393462315036</v>
      </c>
      <c r="K43" s="883">
        <v>7.4788132806696099</v>
      </c>
      <c r="L43" s="883">
        <v>23.841957361766752</v>
      </c>
      <c r="M43" s="883">
        <v>32.313786674318216</v>
      </c>
      <c r="N43" s="883">
        <v>9.3585222780724937</v>
      </c>
      <c r="O43" s="883">
        <v>24.752399936530804</v>
      </c>
      <c r="P43" s="883">
        <v>17.417790163042639</v>
      </c>
      <c r="Q43" s="883">
        <v>22.713534403696496</v>
      </c>
      <c r="R43" s="883">
        <v>13.335548697048845</v>
      </c>
      <c r="S43" s="883">
        <v>3.7496921263185703</v>
      </c>
      <c r="T43" s="883">
        <v>4.1023355519586095</v>
      </c>
      <c r="U43" s="883">
        <v>7.5932203559097591</v>
      </c>
      <c r="V43" s="883">
        <v>3.4348940572076687</v>
      </c>
      <c r="W43" s="883">
        <v>4.9914075347169078</v>
      </c>
      <c r="X43" s="883">
        <v>29.795477115723326</v>
      </c>
      <c r="Y43" s="883">
        <v>3.2000651593182998</v>
      </c>
      <c r="Z43" s="883">
        <v>5.9063951787475073</v>
      </c>
      <c r="AA43" s="883">
        <v>2.1096570488338235</v>
      </c>
      <c r="AB43" s="883">
        <v>1.14571775747158</v>
      </c>
      <c r="AC43" s="883">
        <v>1.4861021706028603</v>
      </c>
    </row>
    <row r="44" spans="1:29" ht="13.35" customHeight="1">
      <c r="A44" s="42"/>
      <c r="B44" s="62" t="s">
        <v>492</v>
      </c>
      <c r="C44" s="42"/>
      <c r="D44" s="46"/>
      <c r="E44" s="934" t="e">
        <f>#REF!/#REF!*100</f>
        <v>#REF!</v>
      </c>
      <c r="F44" s="935">
        <v>2612.685891495114</v>
      </c>
      <c r="G44" s="883">
        <v>100</v>
      </c>
      <c r="H44" s="883">
        <v>46.537059561888803</v>
      </c>
      <c r="I44" s="883">
        <v>53.462940438111211</v>
      </c>
      <c r="J44" s="935">
        <f t="shared" si="2"/>
        <v>1396.8187020049677</v>
      </c>
      <c r="K44" s="883">
        <v>6.7366403811730136</v>
      </c>
      <c r="L44" s="883">
        <v>22.696428712678618</v>
      </c>
      <c r="M44" s="883">
        <v>27.824127664909124</v>
      </c>
      <c r="N44" s="883">
        <v>10.790326149361084</v>
      </c>
      <c r="O44" s="883">
        <v>31.636333655701328</v>
      </c>
      <c r="P44" s="883">
        <v>17.367503308254662</v>
      </c>
      <c r="Q44" s="883">
        <v>21.58801676241524</v>
      </c>
      <c r="R44" s="883">
        <v>15.838410917394038</v>
      </c>
      <c r="S44" s="883">
        <v>2.733714310051762</v>
      </c>
      <c r="T44" s="883">
        <v>7.1084665542866725</v>
      </c>
      <c r="U44" s="883">
        <v>3.1292681571328855</v>
      </c>
      <c r="V44" s="883">
        <v>4.2362911814598414</v>
      </c>
      <c r="W44" s="883">
        <v>0.46659671883210008</v>
      </c>
      <c r="X44" s="883">
        <v>28.033074867509075</v>
      </c>
      <c r="Y44" s="883">
        <v>7.578513623379175</v>
      </c>
      <c r="Z44" s="883">
        <v>4.7705571169434497</v>
      </c>
      <c r="AA44" s="883">
        <v>7.20140785849535</v>
      </c>
      <c r="AB44" s="883">
        <v>3.7616070671438795</v>
      </c>
      <c r="AC44" s="883">
        <v>1.101606334504744</v>
      </c>
    </row>
    <row r="45" spans="1:29" ht="13.35" customHeight="1">
      <c r="A45" s="102"/>
      <c r="B45" s="62" t="s">
        <v>493</v>
      </c>
      <c r="C45" s="102"/>
      <c r="D45" s="46"/>
      <c r="E45" s="934" t="e">
        <f>#REF!/#REF!*100</f>
        <v>#REF!</v>
      </c>
      <c r="F45" s="935">
        <v>2270.4368717445823</v>
      </c>
      <c r="G45" s="883">
        <v>100</v>
      </c>
      <c r="H45" s="883">
        <v>46.228911792045622</v>
      </c>
      <c r="I45" s="883">
        <v>53.77108820795452</v>
      </c>
      <c r="J45" s="935">
        <f t="shared" si="2"/>
        <v>1220.8386130117026</v>
      </c>
      <c r="K45" s="883">
        <v>7.0754852091970317</v>
      </c>
      <c r="L45" s="883">
        <v>17.788715074859642</v>
      </c>
      <c r="M45" s="883">
        <v>29.81475809755867</v>
      </c>
      <c r="N45" s="883">
        <v>13.768480075814916</v>
      </c>
      <c r="O45" s="883">
        <v>28.624937924566311</v>
      </c>
      <c r="P45" s="883">
        <v>12.886186564001534</v>
      </c>
      <c r="Q45" s="883">
        <v>20.720788556238059</v>
      </c>
      <c r="R45" s="883">
        <v>14.043211877273325</v>
      </c>
      <c r="S45" s="883">
        <v>1.8035883211111587</v>
      </c>
      <c r="T45" s="883">
        <v>7.189877694335097</v>
      </c>
      <c r="U45" s="883">
        <v>1.7799250302639122</v>
      </c>
      <c r="V45" s="883">
        <v>3.4159887215391382</v>
      </c>
      <c r="W45" s="883">
        <v>1.6176267057711122</v>
      </c>
      <c r="X45" s="883">
        <v>30.83398309047876</v>
      </c>
      <c r="Y45" s="883">
        <v>5.9375903498996481</v>
      </c>
      <c r="Z45" s="883">
        <v>6.1479267384666612</v>
      </c>
      <c r="AA45" s="883">
        <v>5.8026628980900865</v>
      </c>
      <c r="AB45" s="883">
        <v>1.0270372816953481</v>
      </c>
      <c r="AC45" s="883">
        <v>0.81752065147656772</v>
      </c>
    </row>
    <row r="46" spans="1:29" ht="13.35" customHeight="1">
      <c r="A46" s="102"/>
      <c r="B46" s="62" t="s">
        <v>494</v>
      </c>
      <c r="C46" s="102"/>
      <c r="D46" s="46"/>
      <c r="E46" s="934" t="e">
        <f>#REF!/#REF!*100</f>
        <v>#REF!</v>
      </c>
      <c r="F46" s="935">
        <v>925.37752803791852</v>
      </c>
      <c r="G46" s="883">
        <v>100</v>
      </c>
      <c r="H46" s="883">
        <v>45.859721639277929</v>
      </c>
      <c r="I46" s="883">
        <v>54.140278360722014</v>
      </c>
      <c r="J46" s="935">
        <f t="shared" si="2"/>
        <v>501.00196956729746</v>
      </c>
      <c r="K46" s="883">
        <v>10.927356557551814</v>
      </c>
      <c r="L46" s="883">
        <v>20.304596192782167</v>
      </c>
      <c r="M46" s="883">
        <v>29.016628861607661</v>
      </c>
      <c r="N46" s="883">
        <v>11.29216231090815</v>
      </c>
      <c r="O46" s="883">
        <v>28.955261437764033</v>
      </c>
      <c r="P46" s="883">
        <v>20.180776748729006</v>
      </c>
      <c r="Q46" s="883">
        <v>22.145004632286227</v>
      </c>
      <c r="R46" s="883">
        <v>11.900174113728735</v>
      </c>
      <c r="S46" s="883">
        <v>4.8123461123118876</v>
      </c>
      <c r="T46" s="883">
        <v>9.4133007474851649</v>
      </c>
      <c r="U46" s="883">
        <v>5.9287001083119373</v>
      </c>
      <c r="V46" s="883">
        <v>2.7897926747434414</v>
      </c>
      <c r="W46" s="883">
        <v>0</v>
      </c>
      <c r="X46" s="883">
        <v>26.833889218566743</v>
      </c>
      <c r="Y46" s="883">
        <v>7.7161872767322945</v>
      </c>
      <c r="Z46" s="883">
        <v>8.2159481054583843</v>
      </c>
      <c r="AA46" s="883">
        <v>6.4626327294479378</v>
      </c>
      <c r="AB46" s="883">
        <v>3.1882313950151828</v>
      </c>
      <c r="AC46" s="883">
        <v>1.0788035072561795</v>
      </c>
    </row>
    <row r="47" spans="1:29" ht="13.35" customHeight="1">
      <c r="A47" s="102"/>
      <c r="B47" s="62" t="s">
        <v>495</v>
      </c>
      <c r="C47" s="102"/>
      <c r="D47" s="46"/>
      <c r="E47" s="934" t="e">
        <f>#REF!/#REF!*100</f>
        <v>#REF!</v>
      </c>
      <c r="F47" s="935">
        <v>684.27126171242026</v>
      </c>
      <c r="G47" s="883">
        <v>100</v>
      </c>
      <c r="H47" s="883">
        <v>40.431406822248626</v>
      </c>
      <c r="I47" s="883">
        <v>59.568593177751247</v>
      </c>
      <c r="J47" s="935">
        <f t="shared" si="2"/>
        <v>407.61076412173713</v>
      </c>
      <c r="K47" s="883">
        <v>11.243131609985001</v>
      </c>
      <c r="L47" s="883">
        <v>19.710217071179663</v>
      </c>
      <c r="M47" s="883">
        <v>32.008266684199128</v>
      </c>
      <c r="N47" s="883">
        <v>13.759283897366677</v>
      </c>
      <c r="O47" s="883">
        <v>28.3355348941489</v>
      </c>
      <c r="P47" s="883">
        <v>18.860863677693519</v>
      </c>
      <c r="Q47" s="883">
        <v>25.776486679179214</v>
      </c>
      <c r="R47" s="883">
        <v>18.018722212083734</v>
      </c>
      <c r="S47" s="883">
        <v>3.6066874852783348</v>
      </c>
      <c r="T47" s="883">
        <v>15.259726230994827</v>
      </c>
      <c r="U47" s="883">
        <v>5.5516928156435235</v>
      </c>
      <c r="V47" s="883">
        <v>1.2183376981211231</v>
      </c>
      <c r="W47" s="883">
        <v>0</v>
      </c>
      <c r="X47" s="883">
        <v>33.843302626379916</v>
      </c>
      <c r="Y47" s="883">
        <v>11.040032286160768</v>
      </c>
      <c r="Z47" s="883">
        <v>14.023323403421818</v>
      </c>
      <c r="AA47" s="883">
        <v>8.0660815807861361</v>
      </c>
      <c r="AB47" s="883">
        <v>3.9189591955083696</v>
      </c>
      <c r="AC47" s="883">
        <v>2.3747913900042823</v>
      </c>
    </row>
    <row r="48" spans="1:29" ht="13.35" customHeight="1">
      <c r="A48" s="102"/>
      <c r="B48" s="62" t="s">
        <v>496</v>
      </c>
      <c r="C48" s="102"/>
      <c r="D48" s="46"/>
      <c r="E48" s="934" t="e">
        <f>#REF!/#REF!*100</f>
        <v>#REF!</v>
      </c>
      <c r="F48" s="935">
        <v>153.03677384804192</v>
      </c>
      <c r="G48" s="883">
        <v>100</v>
      </c>
      <c r="H48" s="883">
        <v>34.344156637346686</v>
      </c>
      <c r="I48" s="883">
        <v>65.6558433626533</v>
      </c>
      <c r="J48" s="935">
        <f t="shared" si="2"/>
        <v>100.47758452492837</v>
      </c>
      <c r="K48" s="883">
        <v>6.9964509014446801</v>
      </c>
      <c r="L48" s="883">
        <v>29.634479605950357</v>
      </c>
      <c r="M48" s="883">
        <v>36.049872256568833</v>
      </c>
      <c r="N48" s="883">
        <v>20.631316956535539</v>
      </c>
      <c r="O48" s="883">
        <v>24.996692164899944</v>
      </c>
      <c r="P48" s="883">
        <v>18.630753790003372</v>
      </c>
      <c r="Q48" s="883">
        <v>16.914611797742811</v>
      </c>
      <c r="R48" s="883">
        <v>15.188820153449338</v>
      </c>
      <c r="S48" s="883">
        <v>3.5122277246494478</v>
      </c>
      <c r="T48" s="883">
        <v>10.404784356325733</v>
      </c>
      <c r="U48" s="883">
        <v>2.8587900084355975</v>
      </c>
      <c r="V48" s="883">
        <v>6.7948846104456049</v>
      </c>
      <c r="W48" s="883">
        <v>0</v>
      </c>
      <c r="X48" s="883">
        <v>36.605072173416779</v>
      </c>
      <c r="Y48" s="883">
        <v>20.360144016990017</v>
      </c>
      <c r="Z48" s="883">
        <v>15.065977423705963</v>
      </c>
      <c r="AA48" s="883">
        <v>10.845480995000727</v>
      </c>
      <c r="AB48" s="883">
        <v>0</v>
      </c>
      <c r="AC48" s="883">
        <v>1.6528131472885272</v>
      </c>
    </row>
    <row r="49" spans="1:29" ht="13.35" customHeight="1">
      <c r="A49" s="102"/>
      <c r="B49" s="62" t="s">
        <v>497</v>
      </c>
      <c r="C49" s="102"/>
      <c r="D49" s="46"/>
      <c r="E49" s="934" t="e">
        <f>#REF!/#REF!*100</f>
        <v>#REF!</v>
      </c>
      <c r="F49" s="935">
        <v>83.479299857675372</v>
      </c>
      <c r="G49" s="883">
        <v>100</v>
      </c>
      <c r="H49" s="883">
        <v>23.684951587737562</v>
      </c>
      <c r="I49" s="883">
        <v>76.315048412262428</v>
      </c>
      <c r="J49" s="935">
        <f t="shared" si="2"/>
        <v>63.707268100602676</v>
      </c>
      <c r="K49" s="883">
        <v>10.781115815949802</v>
      </c>
      <c r="L49" s="883">
        <v>31.84311051421135</v>
      </c>
      <c r="M49" s="883">
        <v>38.054771897965686</v>
      </c>
      <c r="N49" s="883">
        <v>26.075754324688127</v>
      </c>
      <c r="O49" s="883">
        <v>36.894466649065372</v>
      </c>
      <c r="P49" s="883">
        <v>26.803051820208545</v>
      </c>
      <c r="Q49" s="883">
        <v>27.273656082015883</v>
      </c>
      <c r="R49" s="883">
        <v>14.37482108793307</v>
      </c>
      <c r="S49" s="883">
        <v>8.8345254602922072</v>
      </c>
      <c r="T49" s="883">
        <v>24.086216920669806</v>
      </c>
      <c r="U49" s="883">
        <v>8.3853123012942898</v>
      </c>
      <c r="V49" s="883">
        <v>7.6366237029644513</v>
      </c>
      <c r="W49" s="883">
        <v>1.1979017573277557</v>
      </c>
      <c r="X49" s="883">
        <v>36.313686158639143</v>
      </c>
      <c r="Y49" s="883">
        <v>12.406674786724169</v>
      </c>
      <c r="Z49" s="883">
        <v>10.781115815949802</v>
      </c>
      <c r="AA49" s="883">
        <v>14.112777314286708</v>
      </c>
      <c r="AB49" s="883">
        <v>7.1874105439665348</v>
      </c>
      <c r="AC49" s="883">
        <v>2.3958035146555114</v>
      </c>
    </row>
    <row r="50" spans="1:29" ht="13.35" customHeight="1">
      <c r="A50" s="102"/>
      <c r="B50" s="62" t="s">
        <v>498</v>
      </c>
      <c r="C50" s="102"/>
      <c r="D50" s="46"/>
      <c r="E50" s="934" t="e">
        <f>#REF!/#REF!*100</f>
        <v>#REF!</v>
      </c>
      <c r="F50" s="935">
        <v>45</v>
      </c>
      <c r="G50" s="883">
        <v>100</v>
      </c>
      <c r="H50" s="883">
        <v>33.333333333333336</v>
      </c>
      <c r="I50" s="883">
        <v>66.666666666666671</v>
      </c>
      <c r="J50" s="935">
        <f t="shared" si="2"/>
        <v>30</v>
      </c>
      <c r="K50" s="883">
        <v>11.111111111111111</v>
      </c>
      <c r="L50" s="883">
        <v>15.555555555555555</v>
      </c>
      <c r="M50" s="883">
        <v>37.777777777777779</v>
      </c>
      <c r="N50" s="883">
        <v>22.222222222222221</v>
      </c>
      <c r="O50" s="883">
        <v>31.111111111111111</v>
      </c>
      <c r="P50" s="883">
        <v>20</v>
      </c>
      <c r="Q50" s="883">
        <v>20</v>
      </c>
      <c r="R50" s="883">
        <v>6.666666666666667</v>
      </c>
      <c r="S50" s="883">
        <v>2.2222222222222223</v>
      </c>
      <c r="T50" s="883">
        <v>24.444444444444443</v>
      </c>
      <c r="U50" s="883">
        <v>6.666666666666667</v>
      </c>
      <c r="V50" s="883">
        <v>0</v>
      </c>
      <c r="W50" s="883">
        <v>0</v>
      </c>
      <c r="X50" s="883">
        <v>35.555555555555557</v>
      </c>
      <c r="Y50" s="883">
        <v>17.777777777777779</v>
      </c>
      <c r="Z50" s="883">
        <v>8.8888888888888893</v>
      </c>
      <c r="AA50" s="883">
        <v>11.111111111111111</v>
      </c>
      <c r="AB50" s="883">
        <v>6.666666666666667</v>
      </c>
      <c r="AC50" s="883">
        <v>4.4444444444444446</v>
      </c>
    </row>
    <row r="51" spans="1:29" ht="13.35" customHeight="1">
      <c r="A51" s="102"/>
      <c r="B51" s="62" t="s">
        <v>435</v>
      </c>
      <c r="C51" s="102"/>
      <c r="D51" s="46"/>
      <c r="E51" s="934" t="e">
        <f>#REF!/#REF!*100</f>
        <v>#REF!</v>
      </c>
      <c r="F51" s="935">
        <v>15</v>
      </c>
      <c r="G51" s="883">
        <v>100</v>
      </c>
      <c r="H51" s="883">
        <v>40</v>
      </c>
      <c r="I51" s="883">
        <v>60</v>
      </c>
      <c r="J51" s="935">
        <f t="shared" si="2"/>
        <v>9</v>
      </c>
      <c r="K51" s="883">
        <v>0</v>
      </c>
      <c r="L51" s="883">
        <v>20</v>
      </c>
      <c r="M51" s="883">
        <v>46.666666666666664</v>
      </c>
      <c r="N51" s="883">
        <v>40</v>
      </c>
      <c r="O51" s="883">
        <v>53.333333333333336</v>
      </c>
      <c r="P51" s="883">
        <v>40</v>
      </c>
      <c r="Q51" s="883">
        <v>20</v>
      </c>
      <c r="R51" s="883">
        <v>13.333333333333334</v>
      </c>
      <c r="S51" s="883">
        <v>13.333333333333334</v>
      </c>
      <c r="T51" s="883">
        <v>26.666666666666668</v>
      </c>
      <c r="U51" s="883">
        <v>6.666666666666667</v>
      </c>
      <c r="V51" s="883">
        <v>6.666666666666667</v>
      </c>
      <c r="W51" s="883">
        <v>0</v>
      </c>
      <c r="X51" s="883">
        <v>46.666666666666664</v>
      </c>
      <c r="Y51" s="883">
        <v>20</v>
      </c>
      <c r="Z51" s="883">
        <v>6.666666666666667</v>
      </c>
      <c r="AA51" s="883">
        <v>0</v>
      </c>
      <c r="AB51" s="883">
        <v>0</v>
      </c>
      <c r="AC51" s="883">
        <v>6.666666666666667</v>
      </c>
    </row>
    <row r="52" spans="1:29" ht="13.35" customHeight="1">
      <c r="A52" s="1045" t="s">
        <v>22</v>
      </c>
      <c r="B52" s="1045"/>
      <c r="C52" s="1045"/>
      <c r="D52" s="2"/>
      <c r="E52" s="934"/>
      <c r="F52" s="935"/>
      <c r="G52" s="883"/>
      <c r="H52" s="883"/>
      <c r="I52" s="883"/>
      <c r="J52" s="935"/>
      <c r="K52" s="883"/>
      <c r="L52" s="883"/>
      <c r="M52" s="883"/>
      <c r="N52" s="883"/>
      <c r="O52" s="883"/>
      <c r="P52" s="883"/>
      <c r="Q52" s="883"/>
      <c r="R52" s="883"/>
      <c r="S52" s="883"/>
      <c r="T52" s="883"/>
      <c r="U52" s="883"/>
      <c r="V52" s="883"/>
      <c r="W52" s="883"/>
      <c r="X52" s="883"/>
      <c r="Y52" s="883"/>
      <c r="Z52" s="883"/>
      <c r="AA52" s="883"/>
      <c r="AB52" s="883"/>
      <c r="AC52" s="883"/>
    </row>
    <row r="53" spans="1:29" ht="13.35" customHeight="1">
      <c r="A53" s="44"/>
      <c r="B53" s="62" t="s">
        <v>490</v>
      </c>
      <c r="C53" s="44"/>
      <c r="D53" s="231"/>
      <c r="E53" s="940" t="e">
        <f>#REF!/#REF!*100</f>
        <v>#REF!</v>
      </c>
      <c r="F53" s="935">
        <v>4705.9783403336169</v>
      </c>
      <c r="G53" s="883">
        <v>100</v>
      </c>
      <c r="H53" s="883">
        <v>45.550922554544066</v>
      </c>
      <c r="I53" s="883">
        <v>54.449077445455941</v>
      </c>
      <c r="J53" s="935">
        <f t="shared" ref="J53:J62" si="3">F53*I53/100</f>
        <v>2562.3617910946332</v>
      </c>
      <c r="K53" s="883">
        <v>7.1277571351000821</v>
      </c>
      <c r="L53" s="883">
        <v>21.022253374151468</v>
      </c>
      <c r="M53" s="883">
        <v>29.589192288094797</v>
      </c>
      <c r="N53" s="883">
        <v>9.3937331292678952</v>
      </c>
      <c r="O53" s="883">
        <v>23.800902276245129</v>
      </c>
      <c r="P53" s="883">
        <v>15.928266476821813</v>
      </c>
      <c r="Q53" s="883">
        <v>18.338344285896707</v>
      </c>
      <c r="R53" s="883">
        <v>15.947915732819327</v>
      </c>
      <c r="S53" s="883">
        <v>4.316593256868348</v>
      </c>
      <c r="T53" s="883">
        <v>3.639625832630319</v>
      </c>
      <c r="U53" s="883">
        <v>5.5679413118477195</v>
      </c>
      <c r="V53" s="883">
        <v>6.2786710345685526</v>
      </c>
      <c r="W53" s="883">
        <v>0.51157887571734995</v>
      </c>
      <c r="X53" s="883">
        <v>30.305208644790071</v>
      </c>
      <c r="Y53" s="883">
        <v>7.2366409778632166</v>
      </c>
      <c r="Z53" s="883">
        <v>3.9887077079792705</v>
      </c>
      <c r="AA53" s="883">
        <v>2.8624219123427812</v>
      </c>
      <c r="AB53" s="883">
        <v>0.68749118817545651</v>
      </c>
      <c r="AC53" s="883">
        <v>1.4607528352159787</v>
      </c>
    </row>
    <row r="54" spans="1:29" ht="13.35" customHeight="1">
      <c r="A54" s="6"/>
      <c r="B54" s="62" t="s">
        <v>491</v>
      </c>
      <c r="C54" s="6"/>
      <c r="D54" s="2"/>
      <c r="E54" s="940" t="e">
        <f>#REF!/#REF!*100</f>
        <v>#REF!</v>
      </c>
      <c r="F54" s="935">
        <v>2293.4903517564967</v>
      </c>
      <c r="G54" s="883">
        <v>100</v>
      </c>
      <c r="H54" s="883">
        <v>51.861494605702426</v>
      </c>
      <c r="I54" s="883">
        <v>48.138505394297631</v>
      </c>
      <c r="J54" s="935">
        <f t="shared" si="3"/>
        <v>1104.0519766979969</v>
      </c>
      <c r="K54" s="883">
        <v>8.8309560048250688</v>
      </c>
      <c r="L54" s="883">
        <v>16.924904263035806</v>
      </c>
      <c r="M54" s="883">
        <v>31.343240734879068</v>
      </c>
      <c r="N54" s="883">
        <v>8.0319140982461121</v>
      </c>
      <c r="O54" s="883">
        <v>22.212266634157263</v>
      </c>
      <c r="P54" s="883">
        <v>13.928916006204656</v>
      </c>
      <c r="Q54" s="883">
        <v>16.884594951009746</v>
      </c>
      <c r="R54" s="883">
        <v>9.4358451794341356</v>
      </c>
      <c r="S54" s="883">
        <v>4.1195740969893917</v>
      </c>
      <c r="T54" s="883">
        <v>4.772288941480288</v>
      </c>
      <c r="U54" s="883">
        <v>2.9510864743866714</v>
      </c>
      <c r="V54" s="883">
        <v>3.5008979262082689</v>
      </c>
      <c r="W54" s="883">
        <v>2.5798357153462796</v>
      </c>
      <c r="X54" s="883">
        <v>26.199930956071935</v>
      </c>
      <c r="Y54" s="883">
        <v>4.7170199891010149</v>
      </c>
      <c r="Z54" s="883">
        <v>3.8240456500568074</v>
      </c>
      <c r="AA54" s="883">
        <v>3.2562650932525994</v>
      </c>
      <c r="AB54" s="883">
        <v>3.120450595612549</v>
      </c>
      <c r="AC54" s="883">
        <v>1.057241011294116</v>
      </c>
    </row>
    <row r="55" spans="1:29" ht="13.35" customHeight="1">
      <c r="A55" s="102"/>
      <c r="B55" s="62" t="s">
        <v>492</v>
      </c>
      <c r="C55" s="102"/>
      <c r="D55" s="46"/>
      <c r="E55" s="940" t="e">
        <f>#REF!/#REF!*100</f>
        <v>#REF!</v>
      </c>
      <c r="F55" s="935">
        <v>2362.4327687838622</v>
      </c>
      <c r="G55" s="883">
        <v>100</v>
      </c>
      <c r="H55" s="883">
        <v>55.266420086358899</v>
      </c>
      <c r="I55" s="883">
        <v>44.733579913641108</v>
      </c>
      <c r="J55" s="935">
        <f t="shared" si="3"/>
        <v>1056.8007505299734</v>
      </c>
      <c r="K55" s="883">
        <v>4.5843174583768587</v>
      </c>
      <c r="L55" s="883">
        <v>16.299888538336969</v>
      </c>
      <c r="M55" s="883">
        <v>27.902134498941297</v>
      </c>
      <c r="N55" s="883">
        <v>9.4311811625106863</v>
      </c>
      <c r="O55" s="883">
        <v>23.812720667415125</v>
      </c>
      <c r="P55" s="883">
        <v>15.155565368793683</v>
      </c>
      <c r="Q55" s="883">
        <v>17.589138583417029</v>
      </c>
      <c r="R55" s="883">
        <v>13.748562090167733</v>
      </c>
      <c r="S55" s="883">
        <v>5.610754204803019</v>
      </c>
      <c r="T55" s="883">
        <v>3.6173854713730931</v>
      </c>
      <c r="U55" s="883">
        <v>4.9231338695321485</v>
      </c>
      <c r="V55" s="883">
        <v>2.5952497602984939</v>
      </c>
      <c r="W55" s="883">
        <v>3.1216016330053771</v>
      </c>
      <c r="X55" s="883">
        <v>24.164648608910188</v>
      </c>
      <c r="Y55" s="883">
        <v>2.32753085545668</v>
      </c>
      <c r="Z55" s="883">
        <v>3.0157779561164921</v>
      </c>
      <c r="AA55" s="883">
        <v>4.5458239690772491</v>
      </c>
      <c r="AB55" s="883">
        <v>1.5001886416086008</v>
      </c>
      <c r="AC55" s="883">
        <v>0.86472604420771249</v>
      </c>
    </row>
    <row r="56" spans="1:29" ht="13.35" customHeight="1">
      <c r="A56" s="102"/>
      <c r="B56" s="62" t="s">
        <v>493</v>
      </c>
      <c r="C56" s="102"/>
      <c r="D56" s="46"/>
      <c r="E56" s="940" t="e">
        <f>#REF!/#REF!*100</f>
        <v>#REF!</v>
      </c>
      <c r="F56" s="935">
        <v>2298.5548866287368</v>
      </c>
      <c r="G56" s="883">
        <v>100</v>
      </c>
      <c r="H56" s="883">
        <v>42.466342183403931</v>
      </c>
      <c r="I56" s="883">
        <v>57.533657816596182</v>
      </c>
      <c r="J56" s="935">
        <f t="shared" si="3"/>
        <v>1322.4427031996279</v>
      </c>
      <c r="K56" s="883">
        <v>9.2695385508465815</v>
      </c>
      <c r="L56" s="883">
        <v>25.065868378983961</v>
      </c>
      <c r="M56" s="883">
        <v>26.996429559402976</v>
      </c>
      <c r="N56" s="883">
        <v>11.474700331875329</v>
      </c>
      <c r="O56" s="883">
        <v>33.655063462806666</v>
      </c>
      <c r="P56" s="883">
        <v>19.799828612943294</v>
      </c>
      <c r="Q56" s="883">
        <v>16.723396379108607</v>
      </c>
      <c r="R56" s="883">
        <v>17.993417746726507</v>
      </c>
      <c r="S56" s="883">
        <v>3.711939437358422</v>
      </c>
      <c r="T56" s="883">
        <v>6.6434960765446656</v>
      </c>
      <c r="U56" s="883">
        <v>4.3588005908843925</v>
      </c>
      <c r="V56" s="883">
        <v>3.3517164143923339</v>
      </c>
      <c r="W56" s="883">
        <v>1.583175240545746</v>
      </c>
      <c r="X56" s="883">
        <v>31.780339303382181</v>
      </c>
      <c r="Y56" s="883">
        <v>7.666562919814103</v>
      </c>
      <c r="Z56" s="883">
        <v>6.1248337538962483</v>
      </c>
      <c r="AA56" s="883">
        <v>6.8748985879319653</v>
      </c>
      <c r="AB56" s="883">
        <v>1.105284848149616</v>
      </c>
      <c r="AC56" s="883">
        <v>1.127414111746929</v>
      </c>
    </row>
    <row r="57" spans="1:29" ht="13.35" customHeight="1">
      <c r="A57" s="102"/>
      <c r="B57" s="62" t="s">
        <v>494</v>
      </c>
      <c r="C57" s="102"/>
      <c r="D57" s="46"/>
      <c r="E57" s="940" t="e">
        <f>#REF!/#REF!*100</f>
        <v>#REF!</v>
      </c>
      <c r="F57" s="935">
        <v>1275.8403278979979</v>
      </c>
      <c r="G57" s="883">
        <v>100</v>
      </c>
      <c r="H57" s="883">
        <v>42.650146728914372</v>
      </c>
      <c r="I57" s="883">
        <v>57.349853271085536</v>
      </c>
      <c r="J57" s="935">
        <f t="shared" si="3"/>
        <v>731.6925560228384</v>
      </c>
      <c r="K57" s="883">
        <v>11.373193295522585</v>
      </c>
      <c r="L57" s="883">
        <v>20.178697809360063</v>
      </c>
      <c r="M57" s="883">
        <v>31.007080923525063</v>
      </c>
      <c r="N57" s="883">
        <v>15.830328281883615</v>
      </c>
      <c r="O57" s="883">
        <v>32.464154064019496</v>
      </c>
      <c r="P57" s="883">
        <v>13.924267648843895</v>
      </c>
      <c r="Q57" s="883">
        <v>29.698059554151637</v>
      </c>
      <c r="R57" s="883">
        <v>17.65025571043137</v>
      </c>
      <c r="S57" s="883">
        <v>1.5765991362171849</v>
      </c>
      <c r="T57" s="883">
        <v>9.4460664487227408</v>
      </c>
      <c r="U57" s="883">
        <v>3.7364734896438088</v>
      </c>
      <c r="V57" s="883">
        <v>1.9256130696617666</v>
      </c>
      <c r="W57" s="883">
        <v>1.0032603473606394</v>
      </c>
      <c r="X57" s="883">
        <v>28.854551050852336</v>
      </c>
      <c r="Y57" s="883">
        <v>7.8053197626899671</v>
      </c>
      <c r="Z57" s="883">
        <v>8.7579615489319629</v>
      </c>
      <c r="AA57" s="883">
        <v>6.7200058644961125</v>
      </c>
      <c r="AB57" s="883">
        <v>5.0021628502988369</v>
      </c>
      <c r="AC57" s="883">
        <v>0.94043169076566258</v>
      </c>
    </row>
    <row r="58" spans="1:29" ht="13.35" customHeight="1">
      <c r="A58" s="102"/>
      <c r="B58" s="62" t="s">
        <v>495</v>
      </c>
      <c r="C58" s="102"/>
      <c r="D58" s="46"/>
      <c r="E58" s="940" t="e">
        <f>#REF!/#REF!*100</f>
        <v>#REF!</v>
      </c>
      <c r="F58" s="935">
        <v>1101.5587327879184</v>
      </c>
      <c r="G58" s="883">
        <v>100</v>
      </c>
      <c r="H58" s="883">
        <v>41.825918265041572</v>
      </c>
      <c r="I58" s="883">
        <v>58.174081734958271</v>
      </c>
      <c r="J58" s="935">
        <f t="shared" si="3"/>
        <v>640.82167757061427</v>
      </c>
      <c r="K58" s="883">
        <v>9.222191139880346</v>
      </c>
      <c r="L58" s="883">
        <v>20.275370209579567</v>
      </c>
      <c r="M58" s="883">
        <v>27.396654538114213</v>
      </c>
      <c r="N58" s="883">
        <v>12.598534656642817</v>
      </c>
      <c r="O58" s="883">
        <v>26.909200232351772</v>
      </c>
      <c r="P58" s="883">
        <v>15.778161355371831</v>
      </c>
      <c r="Q58" s="883">
        <v>19.036327645807454</v>
      </c>
      <c r="R58" s="883">
        <v>11.965068597930308</v>
      </c>
      <c r="S58" s="883">
        <v>2.7994597164049964</v>
      </c>
      <c r="T58" s="883">
        <v>11.273910405161603</v>
      </c>
      <c r="U58" s="883">
        <v>4.0263530167333927</v>
      </c>
      <c r="V58" s="883">
        <v>3.9536711062207308</v>
      </c>
      <c r="W58" s="883">
        <v>0</v>
      </c>
      <c r="X58" s="883">
        <v>27.536224397978867</v>
      </c>
      <c r="Y58" s="883">
        <v>10.302739052355665</v>
      </c>
      <c r="Z58" s="883">
        <v>11.41873672666704</v>
      </c>
      <c r="AA58" s="883">
        <v>9.2784491555839654</v>
      </c>
      <c r="AB58" s="883">
        <v>2.3715951945931439</v>
      </c>
      <c r="AC58" s="883">
        <v>0.72444631647543301</v>
      </c>
    </row>
    <row r="59" spans="1:29" ht="13.35" customHeight="1">
      <c r="A59" s="102"/>
      <c r="B59" s="62" t="s">
        <v>496</v>
      </c>
      <c r="C59" s="102"/>
      <c r="D59" s="46"/>
      <c r="E59" s="940" t="e">
        <f>#REF!/#REF!*100</f>
        <v>#REF!</v>
      </c>
      <c r="F59" s="935">
        <v>342.11589993249333</v>
      </c>
      <c r="G59" s="883">
        <v>100</v>
      </c>
      <c r="H59" s="883">
        <v>48.17324176456551</v>
      </c>
      <c r="I59" s="883">
        <v>51.826758235434539</v>
      </c>
      <c r="J59" s="935">
        <f t="shared" si="3"/>
        <v>177.30758034299447</v>
      </c>
      <c r="K59" s="883">
        <v>8.6402617255570071</v>
      </c>
      <c r="L59" s="883">
        <v>21.435792434841659</v>
      </c>
      <c r="M59" s="883">
        <v>29.31883476973859</v>
      </c>
      <c r="N59" s="883">
        <v>13.234935411660208</v>
      </c>
      <c r="O59" s="883">
        <v>31.2580407218137</v>
      </c>
      <c r="P59" s="883">
        <v>18.964761557135674</v>
      </c>
      <c r="Q59" s="883">
        <v>19.954198558067581</v>
      </c>
      <c r="R59" s="883">
        <v>14.329236395199592</v>
      </c>
      <c r="S59" s="883">
        <v>4.1216559647740416</v>
      </c>
      <c r="T59" s="883">
        <v>13.1166801268028</v>
      </c>
      <c r="U59" s="883">
        <v>2.6474033593632091</v>
      </c>
      <c r="V59" s="883">
        <v>1.4335527577976928</v>
      </c>
      <c r="W59" s="883">
        <v>0</v>
      </c>
      <c r="X59" s="883">
        <v>26.655776546086265</v>
      </c>
      <c r="Y59" s="883">
        <v>7.3635552404393101</v>
      </c>
      <c r="Z59" s="883">
        <v>12.335357306668232</v>
      </c>
      <c r="AA59" s="883">
        <v>8.5816553898829966</v>
      </c>
      <c r="AB59" s="883">
        <v>3.1625085085432607</v>
      </c>
      <c r="AC59" s="883">
        <v>1.4335527577976921</v>
      </c>
    </row>
    <row r="60" spans="1:29" ht="13.35" customHeight="1">
      <c r="A60" s="102"/>
      <c r="B60" s="62" t="s">
        <v>497</v>
      </c>
      <c r="C60" s="102"/>
      <c r="D60" s="46"/>
      <c r="E60" s="940" t="e">
        <f>#REF!/#REF!*100</f>
        <v>#REF!</v>
      </c>
      <c r="F60" s="935">
        <v>255.08506225333252</v>
      </c>
      <c r="G60" s="883">
        <v>100</v>
      </c>
      <c r="H60" s="883">
        <v>36.840315214602825</v>
      </c>
      <c r="I60" s="883">
        <v>63.159684785397218</v>
      </c>
      <c r="J60" s="935">
        <f t="shared" si="3"/>
        <v>161.11092125383908</v>
      </c>
      <c r="K60" s="883">
        <v>6.3747272777675912</v>
      </c>
      <c r="L60" s="883">
        <v>17.361411291603787</v>
      </c>
      <c r="M60" s="883">
        <v>28.006739607018947</v>
      </c>
      <c r="N60" s="883">
        <v>19.970587661993367</v>
      </c>
      <c r="O60" s="883">
        <v>28.856659175499487</v>
      </c>
      <c r="P60" s="883">
        <v>13.025502208103136</v>
      </c>
      <c r="Q60" s="883">
        <v>16.213997388986602</v>
      </c>
      <c r="R60" s="883">
        <v>16.140046075841365</v>
      </c>
      <c r="S60" s="883">
        <v>2.6591769840954331</v>
      </c>
      <c r="T60" s="883">
        <v>20.744139497308087</v>
      </c>
      <c r="U60" s="883">
        <v>0.39202609167559582</v>
      </c>
      <c r="V60" s="883">
        <v>5.4895076101303113</v>
      </c>
      <c r="W60" s="883">
        <v>0</v>
      </c>
      <c r="X60" s="883">
        <v>31.123230788255125</v>
      </c>
      <c r="Y60" s="883">
        <v>12.887477154839203</v>
      </c>
      <c r="Z60" s="883">
        <v>19.938204006322312</v>
      </c>
      <c r="AA60" s="883">
        <v>13.114567198322526</v>
      </c>
      <c r="AB60" s="883">
        <v>4.3632232274691853</v>
      </c>
      <c r="AC60" s="883">
        <v>2.6969089227987908</v>
      </c>
    </row>
    <row r="61" spans="1:29" ht="13.35" customHeight="1">
      <c r="A61" s="102"/>
      <c r="B61" s="62" t="s">
        <v>498</v>
      </c>
      <c r="C61" s="102"/>
      <c r="D61" s="46"/>
      <c r="E61" s="940" t="e">
        <f>#REF!/#REF!*100</f>
        <v>#REF!</v>
      </c>
      <c r="F61" s="935">
        <v>199.1783338521889</v>
      </c>
      <c r="G61" s="883">
        <v>100</v>
      </c>
      <c r="H61" s="883">
        <v>44.545633334504537</v>
      </c>
      <c r="I61" s="883">
        <v>55.454366665495463</v>
      </c>
      <c r="J61" s="935">
        <f t="shared" si="3"/>
        <v>110.4530835726175</v>
      </c>
      <c r="K61" s="883">
        <v>11.395420393232465</v>
      </c>
      <c r="L61" s="883">
        <v>22.331932836132754</v>
      </c>
      <c r="M61" s="883">
        <v>28.867320991981458</v>
      </c>
      <c r="N61" s="883">
        <v>15.810106149451176</v>
      </c>
      <c r="O61" s="883">
        <v>28.368343482750678</v>
      </c>
      <c r="P61" s="883">
        <v>24.169449152122194</v>
      </c>
      <c r="Q61" s="883">
        <v>22.047854103545117</v>
      </c>
      <c r="R61" s="883">
        <v>13.919686619562333</v>
      </c>
      <c r="S61" s="883">
        <v>2.5103131968713632</v>
      </c>
      <c r="T61" s="883">
        <v>14.831596311487031</v>
      </c>
      <c r="U61" s="883">
        <v>2.877894772127529</v>
      </c>
      <c r="V61" s="883">
        <v>1.0041252787485453</v>
      </c>
      <c r="W61" s="883">
        <v>0</v>
      </c>
      <c r="X61" s="883">
        <v>27.627925218307801</v>
      </c>
      <c r="Y61" s="883">
        <v>9.1115477499845934</v>
      </c>
      <c r="Z61" s="883">
        <v>13.236914488312481</v>
      </c>
      <c r="AA61" s="883">
        <v>8.4261992460289292</v>
      </c>
      <c r="AB61" s="883">
        <v>2.0082505574970906</v>
      </c>
      <c r="AC61" s="883">
        <v>2.0082505574970906</v>
      </c>
    </row>
    <row r="62" spans="1:29" ht="13.35" customHeight="1" thickBot="1">
      <c r="A62" s="104"/>
      <c r="B62" s="63" t="s">
        <v>435</v>
      </c>
      <c r="C62" s="104"/>
      <c r="D62" s="232"/>
      <c r="E62" s="941" t="e">
        <f>#REF!/#REF!*100</f>
        <v>#REF!</v>
      </c>
      <c r="F62" s="936">
        <v>100.76530612244898</v>
      </c>
      <c r="G62" s="884">
        <v>100</v>
      </c>
      <c r="H62" s="884">
        <v>33.508860759493672</v>
      </c>
      <c r="I62" s="884">
        <v>66.491139240506328</v>
      </c>
      <c r="J62" s="936">
        <f t="shared" si="3"/>
        <v>67</v>
      </c>
      <c r="K62" s="884">
        <v>9.924050632911392</v>
      </c>
      <c r="L62" s="884">
        <v>25.802531645569623</v>
      </c>
      <c r="M62" s="884">
        <v>38.703797468354431</v>
      </c>
      <c r="N62" s="884">
        <v>28.779746835443039</v>
      </c>
      <c r="O62" s="884">
        <v>41.68101265822785</v>
      </c>
      <c r="P62" s="884">
        <v>28.779746835443039</v>
      </c>
      <c r="Q62" s="884">
        <v>21.832911392405062</v>
      </c>
      <c r="R62" s="884">
        <v>9.924050632911392</v>
      </c>
      <c r="S62" s="884">
        <v>8.9316455696202528</v>
      </c>
      <c r="T62" s="884">
        <v>18.855696202531647</v>
      </c>
      <c r="U62" s="884">
        <v>10.916455696202531</v>
      </c>
      <c r="V62" s="884">
        <v>3.9696202531645572</v>
      </c>
      <c r="W62" s="884">
        <v>0.99240506329113931</v>
      </c>
      <c r="X62" s="884">
        <v>30.764556962025317</v>
      </c>
      <c r="Y62" s="884">
        <v>18.855696202531647</v>
      </c>
      <c r="Z62" s="884">
        <v>12.901265822784811</v>
      </c>
      <c r="AA62" s="884">
        <v>9.924050632911392</v>
      </c>
      <c r="AB62" s="884">
        <v>6.9468354430379753</v>
      </c>
      <c r="AC62" s="884">
        <v>2.977215189873418</v>
      </c>
    </row>
    <row r="63" spans="1:29" s="933" customFormat="1" ht="57.75" customHeight="1">
      <c r="A63" s="932"/>
      <c r="B63" s="1372" t="s">
        <v>845</v>
      </c>
      <c r="C63" s="1372"/>
      <c r="D63" s="1372"/>
      <c r="E63" s="1372"/>
      <c r="F63" s="1372"/>
      <c r="G63" s="1372"/>
      <c r="H63" s="1372"/>
      <c r="I63" s="1372"/>
      <c r="J63" s="1372"/>
      <c r="K63" s="1372"/>
      <c r="L63" s="1372"/>
      <c r="M63" s="1372"/>
      <c r="N63" s="1372"/>
      <c r="O63" s="1372" t="s">
        <v>846</v>
      </c>
      <c r="P63" s="1372"/>
      <c r="Q63" s="1372"/>
      <c r="R63" s="1372"/>
      <c r="S63" s="1372"/>
      <c r="T63" s="1372"/>
      <c r="U63" s="1372"/>
      <c r="V63" s="1372"/>
      <c r="W63" s="1372"/>
      <c r="X63" s="1372"/>
      <c r="Y63" s="1372"/>
      <c r="Z63" s="1372"/>
      <c r="AA63" s="1372"/>
      <c r="AB63" s="1372"/>
      <c r="AC63" s="1372"/>
    </row>
    <row r="64" spans="1:29" ht="26.1" customHeight="1">
      <c r="E64" s="751"/>
      <c r="K64" s="934"/>
      <c r="L64" s="934"/>
      <c r="M64" s="934"/>
      <c r="N64" s="934"/>
      <c r="O64" s="934"/>
      <c r="P64" s="934"/>
      <c r="Q64" s="934"/>
      <c r="R64" s="934"/>
      <c r="S64" s="934"/>
      <c r="T64" s="934"/>
      <c r="U64" s="934"/>
      <c r="V64" s="934"/>
      <c r="W64" s="934"/>
      <c r="X64" s="934"/>
      <c r="Y64" s="934"/>
      <c r="Z64" s="934"/>
      <c r="AA64" s="934"/>
      <c r="AB64" s="934"/>
    </row>
    <row r="65" spans="5:5" ht="26.1" customHeight="1">
      <c r="E65" s="751"/>
    </row>
    <row r="66" spans="5:5" ht="26.1" customHeight="1">
      <c r="E66" s="751"/>
    </row>
    <row r="67" spans="5:5" ht="26.1" customHeight="1">
      <c r="E67" s="751"/>
    </row>
    <row r="68" spans="5:5" ht="26.1" customHeight="1">
      <c r="E68" s="751"/>
    </row>
    <row r="69" spans="5:5" ht="26.1" customHeight="1">
      <c r="E69" s="751"/>
    </row>
    <row r="70" spans="5:5" ht="26.1" customHeight="1">
      <c r="E70" s="751"/>
    </row>
    <row r="71" spans="5:5" ht="26.1" customHeight="1">
      <c r="E71" s="751"/>
    </row>
    <row r="72" spans="5:5" ht="26.1" customHeight="1">
      <c r="E72" s="751"/>
    </row>
    <row r="73" spans="5:5" ht="26.1" customHeight="1">
      <c r="E73" s="751"/>
    </row>
    <row r="74" spans="5:5" ht="26.1" customHeight="1">
      <c r="E74" s="751"/>
    </row>
    <row r="75" spans="5:5" ht="26.1" customHeight="1">
      <c r="E75" s="751"/>
    </row>
    <row r="76" spans="5:5" ht="26.1" customHeight="1">
      <c r="E76" s="751"/>
    </row>
    <row r="77" spans="5:5" ht="26.1" customHeight="1">
      <c r="E77" s="751"/>
    </row>
    <row r="78" spans="5:5" ht="26.1" customHeight="1">
      <c r="E78" s="751"/>
    </row>
    <row r="79" spans="5:5" ht="26.1" customHeight="1">
      <c r="E79" s="751"/>
    </row>
    <row r="80" spans="5:5" ht="26.1" customHeight="1">
      <c r="E80" s="751"/>
    </row>
    <row r="81" spans="5:5" ht="26.1" customHeight="1">
      <c r="E81" s="751"/>
    </row>
    <row r="82" spans="5:5" ht="26.1" customHeight="1">
      <c r="E82" s="751"/>
    </row>
    <row r="83" spans="5:5" ht="26.1" customHeight="1">
      <c r="E83" s="751"/>
    </row>
    <row r="84" spans="5:5" ht="26.1" customHeight="1">
      <c r="E84" s="751"/>
    </row>
    <row r="85" spans="5:5">
      <c r="E85" s="751"/>
    </row>
    <row r="86" spans="5:5">
      <c r="E86" s="751"/>
    </row>
    <row r="87" spans="5:5">
      <c r="E87" s="751"/>
    </row>
    <row r="88" spans="5:5">
      <c r="E88" s="751"/>
    </row>
    <row r="89" spans="5:5">
      <c r="E89" s="751"/>
    </row>
    <row r="90" spans="5:5">
      <c r="E90" s="751"/>
    </row>
    <row r="91" spans="5:5">
      <c r="E91" s="751"/>
    </row>
    <row r="92" spans="5:5">
      <c r="E92" s="751"/>
    </row>
    <row r="93" spans="5:5">
      <c r="E93" s="751"/>
    </row>
    <row r="94" spans="5:5">
      <c r="E94" s="751"/>
    </row>
    <row r="95" spans="5:5">
      <c r="E95" s="751"/>
    </row>
    <row r="96" spans="5:5">
      <c r="E96" s="751"/>
    </row>
    <row r="97" spans="5:5">
      <c r="E97" s="751"/>
    </row>
    <row r="98" spans="5:5">
      <c r="E98" s="751"/>
    </row>
    <row r="99" spans="5:5">
      <c r="E99" s="751"/>
    </row>
    <row r="100" spans="5:5">
      <c r="E100" s="751"/>
    </row>
    <row r="101" spans="5:5">
      <c r="E101" s="751"/>
    </row>
    <row r="102" spans="5:5">
      <c r="E102" s="751"/>
    </row>
    <row r="103" spans="5:5">
      <c r="E103" s="751"/>
    </row>
    <row r="104" spans="5:5">
      <c r="E104" s="751"/>
    </row>
    <row r="105" spans="5:5">
      <c r="E105" s="751"/>
    </row>
    <row r="106" spans="5:5">
      <c r="E106" s="751"/>
    </row>
    <row r="107" spans="5:5">
      <c r="E107" s="751"/>
    </row>
    <row r="108" spans="5:5">
      <c r="E108" s="751"/>
    </row>
    <row r="109" spans="5:5">
      <c r="E109" s="751"/>
    </row>
    <row r="110" spans="5:5">
      <c r="E110" s="751"/>
    </row>
    <row r="111" spans="5:5">
      <c r="E111" s="751"/>
    </row>
    <row r="112" spans="5:5">
      <c r="E112" s="751"/>
    </row>
    <row r="113" spans="5:5">
      <c r="E113" s="751"/>
    </row>
    <row r="114" spans="5:5">
      <c r="E114" s="751"/>
    </row>
    <row r="115" spans="5:5">
      <c r="E115" s="751"/>
    </row>
    <row r="116" spans="5:5">
      <c r="E116" s="751"/>
    </row>
    <row r="117" spans="5:5">
      <c r="E117" s="751"/>
    </row>
    <row r="118" spans="5:5">
      <c r="E118" s="751"/>
    </row>
    <row r="119" spans="5:5">
      <c r="E119" s="751"/>
    </row>
    <row r="120" spans="5:5">
      <c r="E120" s="751"/>
    </row>
    <row r="121" spans="5:5">
      <c r="E121" s="751"/>
    </row>
    <row r="122" spans="5:5">
      <c r="E122" s="751"/>
    </row>
    <row r="123" spans="5:5">
      <c r="E123" s="751"/>
    </row>
    <row r="124" spans="5:5">
      <c r="E124" s="751"/>
    </row>
    <row r="125" spans="5:5">
      <c r="E125" s="751"/>
    </row>
    <row r="126" spans="5:5">
      <c r="E126" s="751"/>
    </row>
    <row r="127" spans="5:5">
      <c r="E127" s="751"/>
    </row>
    <row r="128" spans="5:5">
      <c r="E128" s="751"/>
    </row>
    <row r="129" spans="5:5">
      <c r="E129" s="751"/>
    </row>
    <row r="130" spans="5:5">
      <c r="E130" s="751"/>
    </row>
    <row r="131" spans="5:5">
      <c r="E131" s="751"/>
    </row>
    <row r="132" spans="5:5">
      <c r="E132" s="751"/>
    </row>
    <row r="133" spans="5:5">
      <c r="E133" s="751"/>
    </row>
    <row r="134" spans="5:5">
      <c r="E134" s="751"/>
    </row>
    <row r="135" spans="5:5">
      <c r="E135" s="751"/>
    </row>
    <row r="136" spans="5:5">
      <c r="E136" s="751"/>
    </row>
    <row r="137" spans="5:5">
      <c r="E137" s="751"/>
    </row>
    <row r="138" spans="5:5">
      <c r="E138" s="751"/>
    </row>
    <row r="139" spans="5:5">
      <c r="E139" s="751"/>
    </row>
    <row r="140" spans="5:5">
      <c r="E140" s="751"/>
    </row>
    <row r="141" spans="5:5">
      <c r="E141" s="751"/>
    </row>
    <row r="142" spans="5:5">
      <c r="E142" s="751"/>
    </row>
    <row r="143" spans="5:5">
      <c r="E143" s="751"/>
    </row>
    <row r="144" spans="5:5">
      <c r="E144" s="751"/>
    </row>
    <row r="145" spans="5:5">
      <c r="E145" s="751"/>
    </row>
    <row r="146" spans="5:5">
      <c r="E146" s="751"/>
    </row>
    <row r="147" spans="5:5">
      <c r="E147" s="751"/>
    </row>
    <row r="148" spans="5:5">
      <c r="E148" s="751"/>
    </row>
    <row r="149" spans="5:5">
      <c r="E149" s="751"/>
    </row>
    <row r="150" spans="5:5">
      <c r="E150" s="751"/>
    </row>
    <row r="151" spans="5:5">
      <c r="E151" s="751"/>
    </row>
    <row r="152" spans="5:5">
      <c r="E152" s="751"/>
    </row>
    <row r="153" spans="5:5">
      <c r="E153" s="751"/>
    </row>
    <row r="154" spans="5:5">
      <c r="E154" s="751"/>
    </row>
    <row r="155" spans="5:5">
      <c r="E155" s="751"/>
    </row>
    <row r="156" spans="5:5">
      <c r="E156" s="751"/>
    </row>
    <row r="157" spans="5:5">
      <c r="E157" s="751"/>
    </row>
    <row r="158" spans="5:5">
      <c r="E158" s="751"/>
    </row>
    <row r="159" spans="5:5">
      <c r="E159" s="751"/>
    </row>
    <row r="160" spans="5:5">
      <c r="E160" s="751"/>
    </row>
    <row r="161" spans="5:5">
      <c r="E161" s="751"/>
    </row>
    <row r="162" spans="5:5">
      <c r="E162" s="751"/>
    </row>
    <row r="163" spans="5:5">
      <c r="E163" s="751"/>
    </row>
    <row r="164" spans="5:5">
      <c r="E164" s="751"/>
    </row>
    <row r="165" spans="5:5">
      <c r="E165" s="751"/>
    </row>
    <row r="166" spans="5:5">
      <c r="E166" s="751"/>
    </row>
    <row r="167" spans="5:5">
      <c r="E167" s="751"/>
    </row>
    <row r="168" spans="5:5">
      <c r="E168" s="751"/>
    </row>
    <row r="169" spans="5:5">
      <c r="E169" s="751"/>
    </row>
    <row r="170" spans="5:5">
      <c r="E170" s="751"/>
    </row>
    <row r="171" spans="5:5">
      <c r="E171" s="751"/>
    </row>
    <row r="172" spans="5:5">
      <c r="E172" s="751"/>
    </row>
    <row r="173" spans="5:5">
      <c r="E173" s="751"/>
    </row>
    <row r="174" spans="5:5">
      <c r="E174" s="751"/>
    </row>
    <row r="175" spans="5:5">
      <c r="E175" s="751"/>
    </row>
    <row r="176" spans="5:5">
      <c r="E176" s="751"/>
    </row>
    <row r="177" spans="5:5">
      <c r="E177" s="751"/>
    </row>
    <row r="178" spans="5:5">
      <c r="E178" s="751"/>
    </row>
    <row r="179" spans="5:5">
      <c r="E179" s="751"/>
    </row>
    <row r="180" spans="5:5">
      <c r="E180" s="751"/>
    </row>
    <row r="181" spans="5:5">
      <c r="E181" s="751"/>
    </row>
    <row r="182" spans="5:5">
      <c r="E182" s="751"/>
    </row>
    <row r="183" spans="5:5">
      <c r="E183" s="751"/>
    </row>
    <row r="184" spans="5:5">
      <c r="E184" s="751"/>
    </row>
    <row r="185" spans="5:5">
      <c r="E185" s="751"/>
    </row>
    <row r="186" spans="5:5">
      <c r="E186" s="751"/>
    </row>
    <row r="187" spans="5:5">
      <c r="E187" s="751"/>
    </row>
    <row r="188" spans="5:5">
      <c r="E188" s="751"/>
    </row>
    <row r="189" spans="5:5">
      <c r="E189" s="751"/>
    </row>
    <row r="190" spans="5:5">
      <c r="E190" s="751"/>
    </row>
    <row r="191" spans="5:5">
      <c r="E191" s="751"/>
    </row>
    <row r="192" spans="5:5">
      <c r="E192" s="751"/>
    </row>
    <row r="193" spans="5:5">
      <c r="E193" s="751"/>
    </row>
    <row r="194" spans="5:5">
      <c r="E194" s="751"/>
    </row>
    <row r="195" spans="5:5">
      <c r="E195" s="751"/>
    </row>
    <row r="196" spans="5:5">
      <c r="E196" s="751"/>
    </row>
    <row r="197" spans="5:5">
      <c r="E197" s="751"/>
    </row>
    <row r="198" spans="5:5">
      <c r="E198" s="751"/>
    </row>
    <row r="199" spans="5:5">
      <c r="E199" s="751"/>
    </row>
    <row r="200" spans="5:5">
      <c r="E200" s="751"/>
    </row>
    <row r="201" spans="5:5">
      <c r="E201" s="751"/>
    </row>
    <row r="202" spans="5:5">
      <c r="E202" s="751"/>
    </row>
    <row r="203" spans="5:5">
      <c r="E203" s="751"/>
    </row>
    <row r="204" spans="5:5">
      <c r="E204" s="751"/>
    </row>
    <row r="205" spans="5:5">
      <c r="E205" s="751"/>
    </row>
    <row r="206" spans="5:5">
      <c r="E206" s="751"/>
    </row>
  </sheetData>
  <mergeCells count="42">
    <mergeCell ref="A41:C41"/>
    <mergeCell ref="A52:C52"/>
    <mergeCell ref="A22:C22"/>
    <mergeCell ref="B63:N63"/>
    <mergeCell ref="A11:C11"/>
    <mergeCell ref="A18:C18"/>
    <mergeCell ref="A20:C20"/>
    <mergeCell ref="A17:C17"/>
    <mergeCell ref="A19:C19"/>
    <mergeCell ref="A23:C23"/>
    <mergeCell ref="A30:C30"/>
    <mergeCell ref="A21:C21"/>
    <mergeCell ref="A12:C12"/>
    <mergeCell ref="A13:C13"/>
    <mergeCell ref="A14:C14"/>
    <mergeCell ref="A15:C15"/>
    <mergeCell ref="A16:C16"/>
    <mergeCell ref="A3:C5"/>
    <mergeCell ref="E3:E5"/>
    <mergeCell ref="F3:F5"/>
    <mergeCell ref="G3:G5"/>
    <mergeCell ref="A6:C6"/>
    <mergeCell ref="A7:C7"/>
    <mergeCell ref="A8:C8"/>
    <mergeCell ref="A9:C9"/>
    <mergeCell ref="A10:C10"/>
    <mergeCell ref="J3:J5"/>
    <mergeCell ref="H3:H5"/>
    <mergeCell ref="I3:I5"/>
    <mergeCell ref="R3:AC3"/>
    <mergeCell ref="S4:W4"/>
    <mergeCell ref="X4:AB4"/>
    <mergeCell ref="AC4:AC5"/>
    <mergeCell ref="K4:M4"/>
    <mergeCell ref="O4:Q4"/>
    <mergeCell ref="K3:N3"/>
    <mergeCell ref="O3:Q3"/>
    <mergeCell ref="O63:AC63"/>
    <mergeCell ref="Y18:Z18"/>
    <mergeCell ref="Y19:Z19"/>
    <mergeCell ref="Y20:Z20"/>
    <mergeCell ref="Y21:Z21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14" max="58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AV65537"/>
  <sheetViews>
    <sheetView view="pageBreakPreview" topLeftCell="A19" zoomScaleNormal="100" workbookViewId="0">
      <selection activeCell="A33" sqref="A33:C33"/>
    </sheetView>
  </sheetViews>
  <sheetFormatPr defaultRowHeight="15.75"/>
  <cols>
    <col min="1" max="1" width="2.28515625" style="767" customWidth="1"/>
    <col min="2" max="2" width="17.28515625" style="767" customWidth="1"/>
    <col min="3" max="3" width="2.28515625" style="767" customWidth="1"/>
    <col min="4" max="4" width="1.7109375" style="768" customWidth="1"/>
    <col min="5" max="5" width="10.5703125" style="747" hidden="1" customWidth="1"/>
    <col min="6" max="10" width="7.7109375" style="747" customWidth="1"/>
    <col min="11" max="13" width="6" style="747" customWidth="1"/>
    <col min="14" max="14" width="5.85546875" style="747" customWidth="1"/>
    <col min="15" max="15" width="8.85546875" style="747" customWidth="1"/>
    <col min="16" max="16" width="8.5703125" style="747" customWidth="1"/>
    <col min="17" max="17" width="8.7109375" style="747" customWidth="1"/>
    <col min="18" max="18" width="7.42578125" style="747" customWidth="1"/>
    <col min="19" max="19" width="5.5703125" style="747" customWidth="1"/>
    <col min="20" max="20" width="6" style="747" customWidth="1"/>
    <col min="21" max="21" width="5.28515625" style="747" customWidth="1"/>
    <col min="22" max="23" width="6" style="747" customWidth="1"/>
    <col min="24" max="24" width="5.85546875" style="747" customWidth="1"/>
    <col min="25" max="25" width="6.7109375" style="747" customWidth="1"/>
    <col min="26" max="26" width="5.28515625" style="747" customWidth="1"/>
    <col min="27" max="27" width="6.42578125" style="747" customWidth="1"/>
    <col min="28" max="28" width="4.85546875" style="747" customWidth="1"/>
    <col min="29" max="29" width="6.85546875" style="747" customWidth="1"/>
    <col min="30" max="30" width="6.7109375" style="747" customWidth="1"/>
    <col min="31" max="31" width="7.140625" style="747" customWidth="1"/>
    <col min="32" max="32" width="6.28515625" style="747" customWidth="1"/>
    <col min="33" max="33" width="5.140625" style="747" customWidth="1"/>
    <col min="34" max="16384" width="9.140625" style="747"/>
  </cols>
  <sheetData>
    <row r="1" spans="1:48" s="782" customFormat="1" ht="35.1" customHeight="1">
      <c r="A1" s="950"/>
      <c r="B1" s="950"/>
      <c r="C1" s="950"/>
      <c r="D1" s="950"/>
      <c r="E1" s="950"/>
      <c r="F1" s="885"/>
      <c r="G1" s="885"/>
      <c r="H1" s="885"/>
      <c r="I1" s="885"/>
      <c r="J1" s="885"/>
      <c r="N1" s="885"/>
      <c r="O1" s="886"/>
      <c r="P1" s="885" t="s">
        <v>631</v>
      </c>
      <c r="Q1" s="886" t="s">
        <v>474</v>
      </c>
      <c r="U1" s="885"/>
      <c r="X1" s="885"/>
      <c r="Y1" s="886"/>
      <c r="AB1" s="886"/>
      <c r="AC1" s="886"/>
      <c r="AD1" s="886"/>
      <c r="AE1" s="886"/>
      <c r="AF1" s="886"/>
      <c r="AG1" s="886"/>
    </row>
    <row r="2" spans="1:48" ht="15.75" customHeight="1" thickBot="1">
      <c r="A2" s="747"/>
      <c r="B2" s="748"/>
      <c r="C2" s="748"/>
      <c r="D2" s="749"/>
      <c r="J2" s="750"/>
      <c r="K2" s="750"/>
      <c r="L2" s="750"/>
      <c r="M2" s="750"/>
      <c r="N2" s="750"/>
      <c r="O2" s="750"/>
      <c r="P2" s="750"/>
      <c r="Q2" s="752"/>
      <c r="R2" s="750"/>
      <c r="S2" s="750"/>
      <c r="T2" s="750"/>
      <c r="U2" s="750"/>
      <c r="V2" s="750"/>
      <c r="W2" s="750"/>
      <c r="X2" s="750"/>
      <c r="Y2" s="750"/>
      <c r="Z2" s="750"/>
      <c r="AA2" s="750"/>
      <c r="AB2" s="750"/>
      <c r="AC2" s="750"/>
      <c r="AD2" s="750"/>
      <c r="AE2" s="750"/>
      <c r="AF2" s="750"/>
      <c r="AG2" s="752" t="s">
        <v>517</v>
      </c>
    </row>
    <row r="3" spans="1:48" s="951" customFormat="1" ht="20.25" customHeight="1">
      <c r="A3" s="1327" t="s">
        <v>25</v>
      </c>
      <c r="B3" s="1327"/>
      <c r="C3" s="1327"/>
      <c r="D3" s="753"/>
      <c r="E3" s="1428" t="s">
        <v>3</v>
      </c>
      <c r="F3" s="1417" t="s">
        <v>26</v>
      </c>
      <c r="G3" s="1421" t="s">
        <v>3</v>
      </c>
      <c r="H3" s="1421" t="s">
        <v>455</v>
      </c>
      <c r="I3" s="1421" t="s">
        <v>475</v>
      </c>
      <c r="J3" s="1423" t="s">
        <v>456</v>
      </c>
      <c r="K3" s="1426" t="s">
        <v>507</v>
      </c>
      <c r="L3" s="1427"/>
      <c r="M3" s="1427"/>
      <c r="N3" s="1427"/>
      <c r="O3" s="1427"/>
      <c r="P3" s="1427"/>
      <c r="Q3" s="1420" t="s">
        <v>416</v>
      </c>
      <c r="R3" s="1420"/>
      <c r="U3" s="952"/>
      <c r="W3" s="953"/>
      <c r="X3" s="952"/>
      <c r="Y3" s="953"/>
      <c r="Z3" s="952"/>
      <c r="AA3" s="952"/>
      <c r="AB3" s="952"/>
      <c r="AC3" s="952"/>
      <c r="AD3" s="952"/>
      <c r="AE3" s="952"/>
      <c r="AF3" s="952"/>
      <c r="AG3" s="952"/>
    </row>
    <row r="4" spans="1:48" s="951" customFormat="1" ht="21.75" customHeight="1">
      <c r="A4" s="1328"/>
      <c r="B4" s="1328"/>
      <c r="C4" s="1328"/>
      <c r="D4" s="754"/>
      <c r="E4" s="1429"/>
      <c r="F4" s="1403"/>
      <c r="G4" s="1422"/>
      <c r="H4" s="1422"/>
      <c r="I4" s="1422"/>
      <c r="J4" s="1424"/>
      <c r="K4" s="1402" t="s">
        <v>535</v>
      </c>
      <c r="L4" s="1415"/>
      <c r="M4" s="1409"/>
      <c r="N4" s="1411" t="s">
        <v>457</v>
      </c>
      <c r="O4" s="1412"/>
      <c r="P4" s="1412"/>
      <c r="Q4" s="1413" t="s">
        <v>508</v>
      </c>
      <c r="R4" s="1413"/>
      <c r="S4" s="1413"/>
      <c r="T4" s="1413"/>
      <c r="U4" s="1413"/>
      <c r="V4" s="1413"/>
      <c r="W4" s="1413"/>
      <c r="X4" s="1414"/>
      <c r="Y4" s="1418" t="s">
        <v>454</v>
      </c>
      <c r="Z4" s="1402" t="s">
        <v>453</v>
      </c>
      <c r="AA4" s="1415"/>
      <c r="AB4" s="1415"/>
      <c r="AC4" s="1415"/>
      <c r="AD4" s="1409"/>
      <c r="AE4" s="1402" t="s">
        <v>458</v>
      </c>
      <c r="AF4" s="1409"/>
      <c r="AG4" s="1402" t="s">
        <v>146</v>
      </c>
    </row>
    <row r="5" spans="1:48" s="951" customFormat="1" ht="36.75" customHeight="1">
      <c r="A5" s="1328"/>
      <c r="B5" s="1328"/>
      <c r="C5" s="1328"/>
      <c r="D5" s="754"/>
      <c r="E5" s="1429"/>
      <c r="F5" s="1403"/>
      <c r="G5" s="1422"/>
      <c r="H5" s="1422"/>
      <c r="I5" s="1422"/>
      <c r="J5" s="1424"/>
      <c r="K5" s="1404"/>
      <c r="L5" s="1416"/>
      <c r="M5" s="1410"/>
      <c r="N5" s="1405" t="s">
        <v>509</v>
      </c>
      <c r="O5" s="1405"/>
      <c r="P5" s="1405"/>
      <c r="Q5" s="1405" t="s">
        <v>513</v>
      </c>
      <c r="R5" s="1405"/>
      <c r="S5" s="1406" t="s">
        <v>510</v>
      </c>
      <c r="T5" s="1407"/>
      <c r="U5" s="1408" t="s">
        <v>511</v>
      </c>
      <c r="V5" s="1406"/>
      <c r="W5" s="1407"/>
      <c r="X5" s="954" t="s">
        <v>512</v>
      </c>
      <c r="Y5" s="1419"/>
      <c r="Z5" s="1404"/>
      <c r="AA5" s="1416"/>
      <c r="AB5" s="1416"/>
      <c r="AC5" s="1416"/>
      <c r="AD5" s="1410"/>
      <c r="AE5" s="1404"/>
      <c r="AF5" s="1410"/>
      <c r="AG5" s="1403"/>
    </row>
    <row r="6" spans="1:48" s="957" customFormat="1" ht="99.75" customHeight="1">
      <c r="A6" s="1329"/>
      <c r="B6" s="1329"/>
      <c r="C6" s="1329"/>
      <c r="D6" s="755"/>
      <c r="E6" s="1430"/>
      <c r="F6" s="1404"/>
      <c r="G6" s="1419"/>
      <c r="H6" s="1419"/>
      <c r="I6" s="1419"/>
      <c r="J6" s="1425"/>
      <c r="K6" s="955" t="s">
        <v>452</v>
      </c>
      <c r="L6" s="955" t="s">
        <v>533</v>
      </c>
      <c r="M6" s="955" t="s">
        <v>534</v>
      </c>
      <c r="N6" s="955" t="s">
        <v>460</v>
      </c>
      <c r="O6" s="956" t="s">
        <v>466</v>
      </c>
      <c r="P6" s="956" t="s">
        <v>463</v>
      </c>
      <c r="Q6" s="956" t="s">
        <v>465</v>
      </c>
      <c r="R6" s="956" t="s">
        <v>467</v>
      </c>
      <c r="S6" s="956" t="s">
        <v>468</v>
      </c>
      <c r="T6" s="956" t="s">
        <v>1105</v>
      </c>
      <c r="U6" s="956" t="s">
        <v>462</v>
      </c>
      <c r="V6" s="956" t="s">
        <v>464</v>
      </c>
      <c r="W6" s="956" t="s">
        <v>459</v>
      </c>
      <c r="X6" s="956" t="s">
        <v>461</v>
      </c>
      <c r="Y6" s="956" t="s">
        <v>469</v>
      </c>
      <c r="Z6" s="956" t="s">
        <v>470</v>
      </c>
      <c r="AA6" s="956" t="s">
        <v>635</v>
      </c>
      <c r="AB6" s="956" t="s">
        <v>471</v>
      </c>
      <c r="AC6" s="956" t="s">
        <v>636</v>
      </c>
      <c r="AD6" s="956" t="s">
        <v>637</v>
      </c>
      <c r="AE6" s="956" t="s">
        <v>472</v>
      </c>
      <c r="AF6" s="956" t="s">
        <v>473</v>
      </c>
      <c r="AG6" s="1404"/>
    </row>
    <row r="7" spans="1:48" s="897" customFormat="1" ht="24.95" hidden="1" customHeight="1">
      <c r="A7" s="1401" t="s">
        <v>1009</v>
      </c>
      <c r="B7" s="1401"/>
      <c r="C7" s="1401"/>
      <c r="D7" s="756"/>
      <c r="E7" s="896" t="s">
        <v>16</v>
      </c>
      <c r="F7" s="896" t="s">
        <v>16</v>
      </c>
      <c r="G7" s="896"/>
      <c r="H7" s="896" t="s">
        <v>16</v>
      </c>
      <c r="I7" s="896"/>
      <c r="J7" s="896"/>
      <c r="K7" s="896"/>
      <c r="L7" s="896"/>
      <c r="M7" s="896"/>
      <c r="N7" s="896"/>
      <c r="O7" s="896"/>
      <c r="P7" s="896"/>
      <c r="Q7" s="896" t="s">
        <v>16</v>
      </c>
      <c r="R7" s="896"/>
      <c r="S7" s="896" t="s">
        <v>16</v>
      </c>
      <c r="T7" s="896"/>
      <c r="U7" s="896"/>
      <c r="V7" s="896"/>
      <c r="W7" s="896"/>
      <c r="X7" s="896"/>
      <c r="Y7" s="896"/>
      <c r="Z7" s="896"/>
      <c r="AA7" s="896"/>
      <c r="AB7" s="896"/>
      <c r="AC7" s="896"/>
      <c r="AD7" s="896"/>
      <c r="AE7" s="896"/>
      <c r="AF7" s="958" t="s">
        <v>16</v>
      </c>
    </row>
    <row r="8" spans="1:48" s="897" customFormat="1" ht="24.95" hidden="1" customHeight="1">
      <c r="A8" s="1389" t="s">
        <v>879</v>
      </c>
      <c r="B8" s="1389"/>
      <c r="C8" s="1389"/>
      <c r="D8" s="898"/>
      <c r="E8" s="899" t="s">
        <v>16</v>
      </c>
      <c r="F8" s="896" t="s">
        <v>16</v>
      </c>
      <c r="G8" s="896"/>
      <c r="H8" s="896" t="s">
        <v>16</v>
      </c>
      <c r="I8" s="896"/>
      <c r="J8" s="896"/>
      <c r="K8" s="896"/>
      <c r="L8" s="896"/>
      <c r="M8" s="896"/>
      <c r="N8" s="896"/>
      <c r="O8" s="896"/>
      <c r="P8" s="896"/>
      <c r="Q8" s="896" t="s">
        <v>16</v>
      </c>
      <c r="R8" s="896"/>
      <c r="S8" s="896" t="s">
        <v>16</v>
      </c>
      <c r="T8" s="896"/>
      <c r="U8" s="896"/>
      <c r="V8" s="896"/>
      <c r="W8" s="896"/>
      <c r="X8" s="896"/>
      <c r="Y8" s="896"/>
      <c r="Z8" s="896"/>
      <c r="AA8" s="896"/>
      <c r="AB8" s="896"/>
      <c r="AC8" s="896"/>
      <c r="AD8" s="896"/>
      <c r="AE8" s="896"/>
      <c r="AF8" s="896" t="s">
        <v>16</v>
      </c>
    </row>
    <row r="9" spans="1:48" s="897" customFormat="1" ht="3.75" hidden="1" customHeight="1">
      <c r="A9" s="1389" t="s">
        <v>917</v>
      </c>
      <c r="B9" s="1389"/>
      <c r="C9" s="1389"/>
      <c r="D9" s="898"/>
      <c r="E9" s="900">
        <v>17631</v>
      </c>
      <c r="F9" s="896" t="s">
        <v>16</v>
      </c>
      <c r="G9" s="896"/>
      <c r="H9" s="896" t="s">
        <v>16</v>
      </c>
      <c r="I9" s="896"/>
      <c r="J9" s="896"/>
      <c r="K9" s="896"/>
      <c r="L9" s="896"/>
      <c r="M9" s="896"/>
      <c r="N9" s="896"/>
      <c r="O9" s="896"/>
      <c r="P9" s="896"/>
      <c r="Q9" s="896" t="s">
        <v>16</v>
      </c>
      <c r="R9" s="896"/>
      <c r="S9" s="896" t="s">
        <v>16</v>
      </c>
      <c r="T9" s="896"/>
      <c r="U9" s="896"/>
      <c r="V9" s="896"/>
      <c r="W9" s="896"/>
      <c r="X9" s="896"/>
      <c r="Y9" s="896"/>
      <c r="Z9" s="896"/>
      <c r="AA9" s="896"/>
      <c r="AB9" s="896"/>
      <c r="AC9" s="896"/>
      <c r="AD9" s="896"/>
      <c r="AE9" s="896"/>
      <c r="AF9" s="896" t="s">
        <v>16</v>
      </c>
    </row>
    <row r="10" spans="1:48" s="897" customFormat="1" ht="18" hidden="1" customHeight="1">
      <c r="A10" s="1389" t="s">
        <v>918</v>
      </c>
      <c r="B10" s="1389"/>
      <c r="C10" s="1389"/>
      <c r="D10" s="898"/>
      <c r="E10" s="901"/>
      <c r="F10" s="902" t="s">
        <v>17</v>
      </c>
      <c r="G10" s="903"/>
      <c r="H10" s="904" t="s">
        <v>17</v>
      </c>
      <c r="I10" s="904"/>
      <c r="J10" s="904"/>
      <c r="K10" s="904"/>
      <c r="L10" s="904"/>
      <c r="M10" s="904"/>
      <c r="N10" s="904" t="s">
        <v>17</v>
      </c>
      <c r="O10" s="904"/>
      <c r="P10" s="904" t="s">
        <v>17</v>
      </c>
      <c r="Q10" s="904" t="s">
        <v>17</v>
      </c>
      <c r="R10" s="904" t="s">
        <v>17</v>
      </c>
      <c r="S10" s="904" t="s">
        <v>17</v>
      </c>
      <c r="T10" s="904" t="s">
        <v>17</v>
      </c>
      <c r="U10" s="904" t="s">
        <v>17</v>
      </c>
      <c r="V10" s="904" t="s">
        <v>17</v>
      </c>
      <c r="W10" s="904" t="s">
        <v>17</v>
      </c>
      <c r="X10" s="904" t="s">
        <v>17</v>
      </c>
      <c r="Y10" s="904"/>
      <c r="Z10" s="904" t="s">
        <v>17</v>
      </c>
      <c r="AA10" s="904"/>
      <c r="AB10" s="904"/>
      <c r="AC10" s="904"/>
      <c r="AD10" s="904"/>
      <c r="AE10" s="904" t="s">
        <v>17</v>
      </c>
      <c r="AF10" s="904" t="s">
        <v>17</v>
      </c>
    </row>
    <row r="11" spans="1:48" s="897" customFormat="1" ht="18" hidden="1" customHeight="1">
      <c r="A11" s="1389" t="s">
        <v>919</v>
      </c>
      <c r="B11" s="1389"/>
      <c r="C11" s="1389"/>
      <c r="D11" s="898"/>
      <c r="E11" s="901"/>
      <c r="F11" s="905" t="s">
        <v>17</v>
      </c>
      <c r="G11" s="904"/>
      <c r="H11" s="904" t="s">
        <v>17</v>
      </c>
      <c r="I11" s="904"/>
      <c r="J11" s="904"/>
      <c r="K11" s="904"/>
      <c r="L11" s="904"/>
      <c r="M11" s="904"/>
      <c r="N11" s="904" t="s">
        <v>17</v>
      </c>
      <c r="O11" s="904"/>
      <c r="P11" s="904" t="s">
        <v>17</v>
      </c>
      <c r="Q11" s="904" t="s">
        <v>17</v>
      </c>
      <c r="R11" s="904" t="s">
        <v>17</v>
      </c>
      <c r="S11" s="904" t="s">
        <v>17</v>
      </c>
      <c r="T11" s="904" t="s">
        <v>17</v>
      </c>
      <c r="U11" s="904" t="s">
        <v>17</v>
      </c>
      <c r="V11" s="904" t="s">
        <v>17</v>
      </c>
      <c r="W11" s="904" t="s">
        <v>17</v>
      </c>
      <c r="X11" s="904" t="s">
        <v>17</v>
      </c>
      <c r="Y11" s="904"/>
      <c r="Z11" s="904" t="s">
        <v>17</v>
      </c>
      <c r="AA11" s="904"/>
      <c r="AB11" s="904"/>
      <c r="AC11" s="904"/>
      <c r="AD11" s="904"/>
      <c r="AE11" s="904" t="s">
        <v>17</v>
      </c>
      <c r="AF11" s="904" t="s">
        <v>17</v>
      </c>
    </row>
    <row r="12" spans="1:48" s="897" customFormat="1" ht="18" hidden="1" customHeight="1">
      <c r="A12" s="1389" t="s">
        <v>920</v>
      </c>
      <c r="B12" s="1389"/>
      <c r="C12" s="1389"/>
      <c r="D12" s="898"/>
      <c r="E12" s="901"/>
      <c r="F12" s="905" t="s">
        <v>17</v>
      </c>
      <c r="G12" s="904"/>
      <c r="H12" s="904" t="s">
        <v>17</v>
      </c>
      <c r="I12" s="904"/>
      <c r="J12" s="904"/>
      <c r="K12" s="904"/>
      <c r="L12" s="904"/>
      <c r="M12" s="904"/>
      <c r="N12" s="904" t="s">
        <v>17</v>
      </c>
      <c r="O12" s="904" t="s">
        <v>17</v>
      </c>
      <c r="P12" s="904" t="s">
        <v>17</v>
      </c>
      <c r="Q12" s="904" t="s">
        <v>17</v>
      </c>
      <c r="R12" s="904" t="s">
        <v>17</v>
      </c>
      <c r="S12" s="904" t="s">
        <v>17</v>
      </c>
      <c r="T12" s="904" t="s">
        <v>17</v>
      </c>
      <c r="U12" s="904" t="s">
        <v>17</v>
      </c>
      <c r="V12" s="904" t="s">
        <v>17</v>
      </c>
      <c r="W12" s="904" t="s">
        <v>17</v>
      </c>
      <c r="X12" s="904" t="s">
        <v>17</v>
      </c>
      <c r="Y12" s="904"/>
      <c r="Z12" s="904" t="s">
        <v>17</v>
      </c>
      <c r="AA12" s="904"/>
      <c r="AB12" s="904"/>
      <c r="AC12" s="904"/>
      <c r="AD12" s="904"/>
      <c r="AE12" s="904" t="s">
        <v>17</v>
      </c>
      <c r="AF12" s="904" t="s">
        <v>17</v>
      </c>
    </row>
    <row r="13" spans="1:48" s="897" customFormat="1" ht="18" hidden="1" customHeight="1">
      <c r="A13" s="1389" t="s">
        <v>921</v>
      </c>
      <c r="B13" s="1389"/>
      <c r="C13" s="1389"/>
      <c r="D13" s="898"/>
      <c r="E13" s="901"/>
      <c r="F13" s="905" t="s">
        <v>17</v>
      </c>
      <c r="G13" s="904"/>
      <c r="H13" s="904" t="s">
        <v>17</v>
      </c>
      <c r="I13" s="904"/>
      <c r="J13" s="904"/>
      <c r="K13" s="904"/>
      <c r="L13" s="904"/>
      <c r="M13" s="904"/>
      <c r="N13" s="904" t="s">
        <v>17</v>
      </c>
      <c r="O13" s="904" t="s">
        <v>17</v>
      </c>
      <c r="P13" s="904" t="s">
        <v>17</v>
      </c>
      <c r="Q13" s="904" t="s">
        <v>17</v>
      </c>
      <c r="R13" s="904" t="s">
        <v>17</v>
      </c>
      <c r="S13" s="904" t="s">
        <v>17</v>
      </c>
      <c r="T13" s="904" t="s">
        <v>17</v>
      </c>
      <c r="U13" s="904" t="s">
        <v>17</v>
      </c>
      <c r="V13" s="904" t="s">
        <v>17</v>
      </c>
      <c r="W13" s="904" t="s">
        <v>17</v>
      </c>
      <c r="X13" s="904" t="s">
        <v>17</v>
      </c>
      <c r="Y13" s="904"/>
      <c r="Z13" s="904" t="s">
        <v>17</v>
      </c>
      <c r="AA13" s="904"/>
      <c r="AB13" s="904"/>
      <c r="AC13" s="904"/>
      <c r="AD13" s="904"/>
      <c r="AE13" s="904" t="s">
        <v>17</v>
      </c>
      <c r="AF13" s="904" t="s">
        <v>17</v>
      </c>
    </row>
    <row r="14" spans="1:48" s="961" customFormat="1" ht="14.45" hidden="1" customHeight="1">
      <c r="A14" s="1435" t="s">
        <v>1106</v>
      </c>
      <c r="B14" s="1435"/>
      <c r="C14" s="1435"/>
      <c r="D14" s="959"/>
      <c r="E14" s="960"/>
      <c r="F14" s="906">
        <v>0</v>
      </c>
      <c r="G14" s="906">
        <v>0</v>
      </c>
      <c r="H14" s="906">
        <v>0</v>
      </c>
      <c r="I14" s="906">
        <v>0</v>
      </c>
      <c r="J14" s="906">
        <v>0</v>
      </c>
      <c r="K14" s="906">
        <v>0</v>
      </c>
      <c r="L14" s="906">
        <v>0</v>
      </c>
      <c r="M14" s="906">
        <v>0</v>
      </c>
      <c r="N14" s="906">
        <v>0</v>
      </c>
      <c r="O14" s="906">
        <v>0</v>
      </c>
      <c r="P14" s="906">
        <v>0</v>
      </c>
      <c r="Q14" s="906">
        <v>0</v>
      </c>
      <c r="R14" s="906">
        <v>0</v>
      </c>
      <c r="S14" s="906">
        <v>0</v>
      </c>
      <c r="T14" s="906">
        <v>0</v>
      </c>
      <c r="U14" s="906">
        <v>0</v>
      </c>
      <c r="V14" s="906">
        <v>0</v>
      </c>
      <c r="W14" s="906">
        <v>0</v>
      </c>
      <c r="X14" s="906">
        <v>0</v>
      </c>
      <c r="Y14" s="906">
        <v>0</v>
      </c>
      <c r="Z14" s="906">
        <v>0</v>
      </c>
      <c r="AA14" s="906">
        <v>0</v>
      </c>
      <c r="AB14" s="906">
        <v>0</v>
      </c>
      <c r="AC14" s="906"/>
      <c r="AD14" s="906"/>
      <c r="AE14" s="906">
        <v>0</v>
      </c>
      <c r="AF14" s="906">
        <v>0</v>
      </c>
      <c r="AG14" s="906">
        <v>0</v>
      </c>
    </row>
    <row r="15" spans="1:48" s="961" customFormat="1" ht="14.45" hidden="1" customHeight="1">
      <c r="A15" s="1435" t="s">
        <v>1107</v>
      </c>
      <c r="B15" s="1435"/>
      <c r="C15" s="1435"/>
      <c r="D15" s="962"/>
      <c r="E15" s="960"/>
      <c r="F15" s="963">
        <v>13306.805675435782</v>
      </c>
      <c r="G15" s="906">
        <v>0</v>
      </c>
      <c r="H15" s="906">
        <v>0</v>
      </c>
      <c r="I15" s="906">
        <v>0</v>
      </c>
      <c r="J15" s="906">
        <v>0</v>
      </c>
      <c r="K15" s="906">
        <v>0</v>
      </c>
      <c r="L15" s="906">
        <v>0</v>
      </c>
      <c r="M15" s="906">
        <v>0</v>
      </c>
      <c r="N15" s="906">
        <v>89.387306497404097</v>
      </c>
      <c r="O15" s="906">
        <v>0</v>
      </c>
      <c r="P15" s="906">
        <v>3.1301727917989415</v>
      </c>
      <c r="Q15" s="906">
        <v>11.986427230317434</v>
      </c>
      <c r="R15" s="906">
        <v>22.066757638551582</v>
      </c>
      <c r="S15" s="906">
        <v>3.5477033907083655</v>
      </c>
      <c r="T15" s="906">
        <v>2.9313453169358898</v>
      </c>
      <c r="U15" s="906">
        <v>5.9867719100767083</v>
      </c>
      <c r="V15" s="906">
        <v>2.0183679973985429</v>
      </c>
      <c r="W15" s="906">
        <v>10.468433554229703</v>
      </c>
      <c r="X15" s="906">
        <v>13.078611808773944</v>
      </c>
      <c r="Y15" s="906">
        <v>0</v>
      </c>
      <c r="Z15" s="906">
        <v>12.696113554332074</v>
      </c>
      <c r="AA15" s="906">
        <v>0</v>
      </c>
      <c r="AB15" s="906">
        <v>0</v>
      </c>
      <c r="AC15" s="906"/>
      <c r="AD15" s="906"/>
      <c r="AE15" s="906">
        <v>12.293131397638376</v>
      </c>
      <c r="AF15" s="906">
        <v>3.1448369015796138</v>
      </c>
      <c r="AG15" s="906">
        <v>0.96448994730876114</v>
      </c>
      <c r="AI15" s="964">
        <v>37821.157034315154</v>
      </c>
      <c r="AJ15" s="964">
        <v>5262.0097350447904</v>
      </c>
      <c r="AK15" s="964">
        <v>2401.8193129164451</v>
      </c>
      <c r="AL15" s="964">
        <v>805.74092168702782</v>
      </c>
      <c r="AM15" s="964">
        <v>1416.2579884272275</v>
      </c>
      <c r="AN15" s="964">
        <v>1184.8279711403791</v>
      </c>
      <c r="AO15" s="964">
        <v>4190.8554209641006</v>
      </c>
      <c r="AP15" s="964">
        <v>5124.9009350293363</v>
      </c>
      <c r="AQ15" s="964">
        <v>4939.0683065591302</v>
      </c>
      <c r="AR15" s="964">
        <v>1264.1115740069065</v>
      </c>
      <c r="AS15" s="964">
        <v>8889.1793922804954</v>
      </c>
      <c r="AT15" s="964">
        <v>1267.3128964307723</v>
      </c>
      <c r="AU15" s="964">
        <v>4822.1812376108237</v>
      </c>
      <c r="AV15" s="964">
        <v>451.41132620188182</v>
      </c>
    </row>
    <row r="16" spans="1:48" s="961" customFormat="1" ht="14.45" hidden="1" customHeight="1">
      <c r="A16" s="1435" t="s">
        <v>1108</v>
      </c>
      <c r="B16" s="1435"/>
      <c r="C16" s="1435"/>
      <c r="D16" s="962"/>
      <c r="E16" s="960"/>
      <c r="F16" s="963">
        <v>13388.599999999999</v>
      </c>
      <c r="G16" s="906">
        <v>100</v>
      </c>
      <c r="H16" s="906">
        <v>44.272023183540469</v>
      </c>
      <c r="I16" s="906">
        <v>55.727976816459531</v>
      </c>
      <c r="J16" s="965">
        <v>7461.1959040484999</v>
      </c>
      <c r="K16" s="906">
        <v>0</v>
      </c>
      <c r="L16" s="906">
        <v>0</v>
      </c>
      <c r="M16" s="906">
        <v>0</v>
      </c>
      <c r="N16" s="906">
        <v>72.754071584010973</v>
      </c>
      <c r="O16" s="906">
        <v>0</v>
      </c>
      <c r="P16" s="906">
        <v>4.3047699876458649</v>
      </c>
      <c r="Q16" s="906">
        <v>16.421158869775205</v>
      </c>
      <c r="R16" s="906">
        <v>22.684663361883505</v>
      </c>
      <c r="S16" s="906">
        <v>20.746540945309274</v>
      </c>
      <c r="T16" s="906">
        <v>16.892983622879608</v>
      </c>
      <c r="U16" s="906">
        <v>5.2556807693969301</v>
      </c>
      <c r="V16" s="906">
        <v>10.182572879320325</v>
      </c>
      <c r="W16" s="906">
        <v>5.4286107867814311</v>
      </c>
      <c r="X16" s="906">
        <v>3.2758190174816906</v>
      </c>
      <c r="Y16" s="906">
        <v>0</v>
      </c>
      <c r="Z16" s="906">
        <v>4.4201943725553878</v>
      </c>
      <c r="AA16" s="906">
        <v>0</v>
      </c>
      <c r="AB16" s="906">
        <v>0</v>
      </c>
      <c r="AC16" s="906"/>
      <c r="AD16" s="906"/>
      <c r="AE16" s="906">
        <v>1.7472881448277373</v>
      </c>
      <c r="AF16" s="906">
        <v>4.2554360848153694</v>
      </c>
      <c r="AG16" s="906">
        <v>2.2085581196620341</v>
      </c>
      <c r="AI16" s="964">
        <v>37821.157034315154</v>
      </c>
      <c r="AJ16" s="964">
        <v>5262.0097350447904</v>
      </c>
      <c r="AK16" s="964">
        <v>2401.8193129164451</v>
      </c>
      <c r="AL16" s="964">
        <v>805.74092168702782</v>
      </c>
      <c r="AM16" s="964">
        <v>1416.2579884272275</v>
      </c>
      <c r="AN16" s="964">
        <v>1184.8279711403791</v>
      </c>
      <c r="AO16" s="964">
        <v>4190.8554209641006</v>
      </c>
      <c r="AP16" s="964">
        <v>5124.9009350293363</v>
      </c>
      <c r="AQ16" s="964">
        <v>4939.0683065591302</v>
      </c>
      <c r="AR16" s="964">
        <v>1264.1115740069065</v>
      </c>
      <c r="AS16" s="964">
        <v>8889.1793922804954</v>
      </c>
      <c r="AT16" s="964">
        <v>1267.3128964307723</v>
      </c>
      <c r="AU16" s="964">
        <v>4822.1812376108237</v>
      </c>
      <c r="AV16" s="964">
        <v>451.41132620188182</v>
      </c>
    </row>
    <row r="17" spans="1:48" s="961" customFormat="1" ht="14.45" hidden="1" customHeight="1">
      <c r="A17" s="1431" t="s">
        <v>1109</v>
      </c>
      <c r="B17" s="1431"/>
      <c r="C17" s="1431"/>
      <c r="D17" s="962"/>
      <c r="E17" s="960"/>
      <c r="F17" s="963">
        <v>13660.999999999885</v>
      </c>
      <c r="G17" s="906">
        <v>100</v>
      </c>
      <c r="H17" s="906">
        <v>47.415059761583208</v>
      </c>
      <c r="I17" s="906">
        <v>52.584940238416792</v>
      </c>
      <c r="J17" s="965">
        <v>7183.6286859700576</v>
      </c>
      <c r="K17" s="906">
        <v>0</v>
      </c>
      <c r="L17" s="906">
        <v>0</v>
      </c>
      <c r="M17" s="906">
        <v>0</v>
      </c>
      <c r="N17" s="906">
        <v>68.691447203025845</v>
      </c>
      <c r="O17" s="906">
        <v>0</v>
      </c>
      <c r="P17" s="906">
        <v>7.6578695783354647</v>
      </c>
      <c r="Q17" s="906">
        <v>15.204715246898267</v>
      </c>
      <c r="R17" s="906">
        <v>18.162671037116887</v>
      </c>
      <c r="S17" s="906">
        <v>16.682481326325536</v>
      </c>
      <c r="T17" s="906">
        <v>16.500962201156188</v>
      </c>
      <c r="U17" s="906">
        <v>4.6452452624764202</v>
      </c>
      <c r="V17" s="906">
        <v>10.691681021899779</v>
      </c>
      <c r="W17" s="906">
        <v>5.2410202996180804</v>
      </c>
      <c r="X17" s="906">
        <v>4.1944641418398678</v>
      </c>
      <c r="Y17" s="906">
        <v>0</v>
      </c>
      <c r="Z17" s="906">
        <v>3.3024016868467041</v>
      </c>
      <c r="AA17" s="906">
        <v>0</v>
      </c>
      <c r="AB17" s="906">
        <v>0</v>
      </c>
      <c r="AC17" s="906"/>
      <c r="AD17" s="906"/>
      <c r="AE17" s="906">
        <v>2.1423933103548416</v>
      </c>
      <c r="AF17" s="906">
        <v>3.6455837980908412</v>
      </c>
      <c r="AG17" s="906">
        <v>3.0668664652815281</v>
      </c>
      <c r="AI17" s="964"/>
      <c r="AJ17" s="964"/>
      <c r="AK17" s="964"/>
      <c r="AL17" s="964"/>
      <c r="AM17" s="964"/>
      <c r="AN17" s="964"/>
      <c r="AO17" s="964"/>
      <c r="AP17" s="964"/>
      <c r="AQ17" s="964"/>
      <c r="AR17" s="964"/>
      <c r="AS17" s="964"/>
      <c r="AT17" s="964"/>
      <c r="AU17" s="964"/>
      <c r="AV17" s="964"/>
    </row>
    <row r="18" spans="1:48" s="961" customFormat="1" ht="14.45" hidden="1" customHeight="1">
      <c r="A18" s="1431" t="s">
        <v>1110</v>
      </c>
      <c r="B18" s="1431"/>
      <c r="C18" s="1431"/>
      <c r="D18" s="962"/>
      <c r="E18" s="960"/>
      <c r="F18" s="942">
        <v>13884.2158</v>
      </c>
      <c r="G18" s="943">
        <v>100</v>
      </c>
      <c r="H18" s="943">
        <v>41.530432140000002</v>
      </c>
      <c r="I18" s="943">
        <v>58.469567859999998</v>
      </c>
      <c r="J18" s="966">
        <v>8118.0409790098411</v>
      </c>
      <c r="K18" s="943">
        <v>0</v>
      </c>
      <c r="L18" s="943">
        <v>0</v>
      </c>
      <c r="M18" s="943">
        <v>0</v>
      </c>
      <c r="N18" s="943">
        <v>69.649666513247894</v>
      </c>
      <c r="O18" s="943">
        <v>22.360448489132022</v>
      </c>
      <c r="P18" s="943">
        <v>6.894324655904831</v>
      </c>
      <c r="Q18" s="943">
        <v>13.586593478058738</v>
      </c>
      <c r="R18" s="943">
        <v>12.767295419244322</v>
      </c>
      <c r="S18" s="943">
        <v>16.583388136761723</v>
      </c>
      <c r="T18" s="943">
        <v>15.616586956853213</v>
      </c>
      <c r="U18" s="943">
        <v>4.4420642710275153</v>
      </c>
      <c r="V18" s="943">
        <v>12.367962034214292</v>
      </c>
      <c r="W18" s="943">
        <v>6.3407367585057637</v>
      </c>
      <c r="X18" s="943">
        <v>5.5282894858677745</v>
      </c>
      <c r="Y18" s="943">
        <v>0</v>
      </c>
      <c r="Z18" s="943">
        <v>2.1946525381094335</v>
      </c>
      <c r="AA18" s="943">
        <v>0</v>
      </c>
      <c r="AB18" s="943">
        <v>0</v>
      </c>
      <c r="AC18" s="943">
        <v>0</v>
      </c>
      <c r="AD18" s="943">
        <v>0</v>
      </c>
      <c r="AE18" s="943">
        <v>3.8619273316467315</v>
      </c>
      <c r="AF18" s="943">
        <v>5.5833632242395934</v>
      </c>
      <c r="AG18" s="943">
        <v>1.762135304142662</v>
      </c>
      <c r="AI18" s="964"/>
      <c r="AJ18" s="964"/>
      <c r="AK18" s="964"/>
      <c r="AL18" s="964"/>
      <c r="AM18" s="964"/>
      <c r="AN18" s="964"/>
      <c r="AO18" s="964"/>
      <c r="AP18" s="964"/>
      <c r="AQ18" s="964"/>
      <c r="AR18" s="964"/>
      <c r="AS18" s="964"/>
      <c r="AT18" s="964"/>
      <c r="AU18" s="964"/>
      <c r="AV18" s="964"/>
    </row>
    <row r="19" spans="1:48" s="961" customFormat="1" ht="14.45" customHeight="1">
      <c r="A19" s="1431" t="s">
        <v>1111</v>
      </c>
      <c r="B19" s="1431"/>
      <c r="C19" s="1431"/>
      <c r="D19" s="959"/>
      <c r="E19" s="960"/>
      <c r="F19" s="967">
        <v>0</v>
      </c>
      <c r="G19" s="943">
        <v>0</v>
      </c>
      <c r="H19" s="943">
        <v>0</v>
      </c>
      <c r="I19" s="943">
        <v>0</v>
      </c>
      <c r="J19" s="967">
        <v>0</v>
      </c>
      <c r="K19" s="943">
        <v>0</v>
      </c>
      <c r="L19" s="943">
        <v>0</v>
      </c>
      <c r="M19" s="943">
        <v>0</v>
      </c>
      <c r="N19" s="943">
        <v>0</v>
      </c>
      <c r="O19" s="943">
        <v>0</v>
      </c>
      <c r="P19" s="943">
        <v>0</v>
      </c>
      <c r="Q19" s="943">
        <v>0</v>
      </c>
      <c r="R19" s="943">
        <v>0</v>
      </c>
      <c r="S19" s="943">
        <v>0</v>
      </c>
      <c r="T19" s="943">
        <v>0</v>
      </c>
      <c r="U19" s="943">
        <v>0</v>
      </c>
      <c r="V19" s="943">
        <v>0</v>
      </c>
      <c r="W19" s="943">
        <v>0</v>
      </c>
      <c r="X19" s="943">
        <v>0</v>
      </c>
      <c r="Y19" s="943">
        <v>0</v>
      </c>
      <c r="Z19" s="943">
        <v>0</v>
      </c>
      <c r="AA19" s="943">
        <v>0</v>
      </c>
      <c r="AB19" s="943">
        <v>0</v>
      </c>
      <c r="AC19" s="943">
        <v>0</v>
      </c>
      <c r="AD19" s="943">
        <v>0</v>
      </c>
      <c r="AE19" s="943">
        <v>0</v>
      </c>
      <c r="AF19" s="943">
        <v>0</v>
      </c>
      <c r="AG19" s="943">
        <v>0</v>
      </c>
      <c r="AI19" s="964"/>
      <c r="AJ19" s="964"/>
      <c r="AK19" s="964"/>
      <c r="AL19" s="964"/>
      <c r="AM19" s="964"/>
      <c r="AN19" s="964"/>
      <c r="AO19" s="964"/>
      <c r="AP19" s="964"/>
      <c r="AQ19" s="964"/>
      <c r="AR19" s="964"/>
      <c r="AS19" s="964"/>
      <c r="AT19" s="964"/>
      <c r="AU19" s="964"/>
      <c r="AV19" s="964"/>
    </row>
    <row r="20" spans="1:48" s="961" customFormat="1" ht="14.45" customHeight="1">
      <c r="A20" s="1431" t="s">
        <v>1112</v>
      </c>
      <c r="B20" s="1431"/>
      <c r="C20" s="1431"/>
      <c r="D20" s="962"/>
      <c r="E20" s="960"/>
      <c r="F20" s="942">
        <v>14412</v>
      </c>
      <c r="G20" s="943">
        <v>100</v>
      </c>
      <c r="H20" s="943">
        <v>51.891124580000003</v>
      </c>
      <c r="I20" s="943">
        <v>48.108875419999997</v>
      </c>
      <c r="J20" s="966">
        <v>7478.5488750000004</v>
      </c>
      <c r="K20" s="943">
        <v>4.014470084</v>
      </c>
      <c r="L20" s="943">
        <v>0</v>
      </c>
      <c r="M20" s="943">
        <v>0</v>
      </c>
      <c r="N20" s="943">
        <v>28.604024410000001</v>
      </c>
      <c r="O20" s="943">
        <v>21.044419139999999</v>
      </c>
      <c r="P20" s="943">
        <v>14.81223855</v>
      </c>
      <c r="Q20" s="943">
        <v>16.55652138</v>
      </c>
      <c r="R20" s="943">
        <v>15.202936830000001</v>
      </c>
      <c r="S20" s="943">
        <v>19.71199227</v>
      </c>
      <c r="T20" s="943">
        <v>18.76305146</v>
      </c>
      <c r="U20" s="943">
        <v>8.2591403260000007</v>
      </c>
      <c r="V20" s="943">
        <v>16.654632530000001</v>
      </c>
      <c r="W20" s="943">
        <v>8.101260323</v>
      </c>
      <c r="X20" s="943">
        <v>15.266523830000001</v>
      </c>
      <c r="Y20" s="943">
        <v>1.5672649240000001</v>
      </c>
      <c r="Z20" s="943">
        <v>2.687125757</v>
      </c>
      <c r="AA20" s="943">
        <v>1.5167225520000001</v>
      </c>
      <c r="AB20" s="943">
        <v>1.205722416</v>
      </c>
      <c r="AC20" s="943">
        <v>0</v>
      </c>
      <c r="AD20" s="943">
        <v>0</v>
      </c>
      <c r="AE20" s="943">
        <v>4.6942694420000004</v>
      </c>
      <c r="AF20" s="943">
        <v>7.2259872180000002</v>
      </c>
      <c r="AG20" s="943">
        <v>1.1510355640000001</v>
      </c>
      <c r="AI20" s="964"/>
      <c r="AJ20" s="964"/>
      <c r="AK20" s="964"/>
      <c r="AL20" s="964"/>
      <c r="AM20" s="964"/>
      <c r="AN20" s="964"/>
      <c r="AO20" s="964"/>
      <c r="AP20" s="964"/>
      <c r="AQ20" s="964"/>
      <c r="AR20" s="964"/>
      <c r="AS20" s="964"/>
      <c r="AT20" s="964"/>
      <c r="AU20" s="964"/>
      <c r="AV20" s="964"/>
    </row>
    <row r="21" spans="1:48" s="961" customFormat="1" ht="14.45" customHeight="1">
      <c r="A21" s="1431" t="s">
        <v>1113</v>
      </c>
      <c r="B21" s="1431"/>
      <c r="C21" s="1431"/>
      <c r="D21" s="962"/>
      <c r="E21" s="960"/>
      <c r="F21" s="942">
        <v>14563.000000000737</v>
      </c>
      <c r="G21" s="943">
        <v>100</v>
      </c>
      <c r="H21" s="943">
        <v>52.165681420177314</v>
      </c>
      <c r="I21" s="943">
        <v>47.834318579822281</v>
      </c>
      <c r="J21" s="966">
        <f>F21*I21/100</f>
        <v>6966.1118147798707</v>
      </c>
      <c r="K21" s="943">
        <v>6.0716791626035143</v>
      </c>
      <c r="L21" s="943">
        <v>1.6367180344682106</v>
      </c>
      <c r="M21" s="943">
        <v>15.508203207042992</v>
      </c>
      <c r="N21" s="943">
        <v>32.030910567443065</v>
      </c>
      <c r="O21" s="943">
        <v>20.801194088284706</v>
      </c>
      <c r="P21" s="943">
        <v>14.172096921760192</v>
      </c>
      <c r="Q21" s="943">
        <v>18.375296424594957</v>
      </c>
      <c r="R21" s="943">
        <v>16.616321945894853</v>
      </c>
      <c r="S21" s="943">
        <v>19.307149751506991</v>
      </c>
      <c r="T21" s="943">
        <v>14.754122929979196</v>
      </c>
      <c r="U21" s="943">
        <v>8.8058212701939009</v>
      </c>
      <c r="V21" s="943">
        <v>17.314015898672849</v>
      </c>
      <c r="W21" s="943">
        <v>11.923238958217723</v>
      </c>
      <c r="X21" s="943">
        <v>18.405650039304565</v>
      </c>
      <c r="Y21" s="943">
        <v>3.0207159256827705</v>
      </c>
      <c r="Z21" s="943">
        <v>6.12017318166696</v>
      </c>
      <c r="AA21" s="943">
        <v>3.4426512919117895</v>
      </c>
      <c r="AB21" s="943">
        <v>2.8254740410265455</v>
      </c>
      <c r="AC21" s="943">
        <v>0</v>
      </c>
      <c r="AD21" s="943">
        <v>0</v>
      </c>
      <c r="AE21" s="943">
        <v>9.5890676843881781</v>
      </c>
      <c r="AF21" s="943">
        <v>13.545543479815828</v>
      </c>
      <c r="AG21" s="943">
        <v>0.98981581510509475</v>
      </c>
      <c r="AI21" s="964"/>
      <c r="AJ21" s="964"/>
      <c r="AK21" s="964"/>
      <c r="AL21" s="964"/>
      <c r="AM21" s="964"/>
      <c r="AN21" s="964"/>
      <c r="AO21" s="964"/>
      <c r="AP21" s="964"/>
      <c r="AQ21" s="964"/>
      <c r="AR21" s="964"/>
      <c r="AS21" s="964"/>
      <c r="AT21" s="964"/>
      <c r="AU21" s="964"/>
      <c r="AV21" s="964"/>
    </row>
    <row r="22" spans="1:48" s="961" customFormat="1" ht="14.45" customHeight="1">
      <c r="A22" s="1431" t="s">
        <v>1114</v>
      </c>
      <c r="B22" s="1431"/>
      <c r="C22" s="1431"/>
      <c r="D22" s="962"/>
      <c r="E22" s="960"/>
      <c r="F22" s="942">
        <v>14821.000000244734</v>
      </c>
      <c r="G22" s="943">
        <v>100</v>
      </c>
      <c r="H22" s="943">
        <v>60.243738515175465</v>
      </c>
      <c r="I22" s="943">
        <v>39.756261484824563</v>
      </c>
      <c r="J22" s="966">
        <f>F22*I22/100</f>
        <v>5892.2755147631451</v>
      </c>
      <c r="K22" s="943">
        <v>3.7705019543159235</v>
      </c>
      <c r="L22" s="943">
        <v>1.0102541653875741</v>
      </c>
      <c r="M22" s="943">
        <v>11.974840371072153</v>
      </c>
      <c r="N22" s="943">
        <v>14.867202098408759</v>
      </c>
      <c r="O22" s="943">
        <v>17.194150714843822</v>
      </c>
      <c r="P22" s="943">
        <v>9.3366423406646426</v>
      </c>
      <c r="Q22" s="943">
        <v>15.529938316902035</v>
      </c>
      <c r="R22" s="943">
        <v>11.735535755256356</v>
      </c>
      <c r="S22" s="943">
        <v>15.257187245119496</v>
      </c>
      <c r="T22" s="943">
        <v>12.566588289565003</v>
      </c>
      <c r="U22" s="943">
        <v>7.2320503126973419</v>
      </c>
      <c r="V22" s="943">
        <v>15.611832021991225</v>
      </c>
      <c r="W22" s="943">
        <v>10.853754468058083</v>
      </c>
      <c r="X22" s="943">
        <v>21.146324292510787</v>
      </c>
      <c r="Y22" s="943">
        <v>2.3300117236682114</v>
      </c>
      <c r="Z22" s="943">
        <v>3.2774957699106717</v>
      </c>
      <c r="AA22" s="943">
        <v>3.0657678113559728</v>
      </c>
      <c r="AB22" s="943">
        <v>2.0060826134693905</v>
      </c>
      <c r="AC22" s="943">
        <v>5.6772411257670363</v>
      </c>
      <c r="AD22" s="943">
        <v>1.9348047821342444</v>
      </c>
      <c r="AE22" s="943">
        <v>9.3158034841033341</v>
      </c>
      <c r="AF22" s="943">
        <v>12.150438351999535</v>
      </c>
      <c r="AG22" s="943">
        <v>1.0682428392254972</v>
      </c>
      <c r="AI22" s="964"/>
      <c r="AJ22" s="964"/>
      <c r="AK22" s="964"/>
      <c r="AL22" s="964"/>
      <c r="AM22" s="964"/>
      <c r="AN22" s="964"/>
      <c r="AO22" s="964"/>
      <c r="AP22" s="964"/>
      <c r="AQ22" s="964"/>
      <c r="AR22" s="964"/>
      <c r="AS22" s="964"/>
      <c r="AT22" s="964"/>
      <c r="AU22" s="964"/>
      <c r="AV22" s="964"/>
    </row>
    <row r="23" spans="1:48" s="961" customFormat="1" ht="14.45" customHeight="1">
      <c r="A23" s="1431" t="s">
        <v>1115</v>
      </c>
      <c r="B23" s="1431"/>
      <c r="C23" s="1431"/>
      <c r="D23" s="962"/>
      <c r="E23" s="960"/>
      <c r="F23" s="942">
        <v>14935.000010349095</v>
      </c>
      <c r="G23" s="943">
        <v>100</v>
      </c>
      <c r="H23" s="943">
        <v>56.806941568962813</v>
      </c>
      <c r="I23" s="943">
        <v>43.193058431037173</v>
      </c>
      <c r="J23" s="966">
        <f>F23*I23/100</f>
        <v>6450.8832811454931</v>
      </c>
      <c r="K23" s="943">
        <v>6.4571736069790786</v>
      </c>
      <c r="L23" s="943">
        <v>1.9297499948440571</v>
      </c>
      <c r="M23" s="943">
        <v>12.961698228949189</v>
      </c>
      <c r="N23" s="943">
        <v>19.229376589694603</v>
      </c>
      <c r="O23" s="943">
        <v>18.675376241987717</v>
      </c>
      <c r="P23" s="943">
        <v>10.045998704291211</v>
      </c>
      <c r="Q23" s="943">
        <v>17.706794385433469</v>
      </c>
      <c r="R23" s="943">
        <v>13.802904664009644</v>
      </c>
      <c r="S23" s="943">
        <v>17.540971207953124</v>
      </c>
      <c r="T23" s="943">
        <v>13.186066863855713</v>
      </c>
      <c r="U23" s="943">
        <v>8.0678938345049147</v>
      </c>
      <c r="V23" s="943">
        <v>14.424692391614633</v>
      </c>
      <c r="W23" s="943">
        <v>10.438333095389677</v>
      </c>
      <c r="X23" s="943">
        <v>22.533523034165878</v>
      </c>
      <c r="Y23" s="943">
        <v>2.7391325385589691</v>
      </c>
      <c r="Z23" s="943">
        <v>3.7072646784535177</v>
      </c>
      <c r="AA23" s="943">
        <v>2.8145527818007685</v>
      </c>
      <c r="AB23" s="943">
        <v>2.2811354836505373</v>
      </c>
      <c r="AC23" s="943">
        <v>7.545868177039627</v>
      </c>
      <c r="AD23" s="943">
        <v>1.5523305763003821</v>
      </c>
      <c r="AE23" s="943">
        <v>9.4516826828643676</v>
      </c>
      <c r="AF23" s="943">
        <v>12.375920366934045</v>
      </c>
      <c r="AG23" s="943">
        <v>1.2729334758826762</v>
      </c>
      <c r="AI23" s="964"/>
      <c r="AJ23" s="964"/>
      <c r="AK23" s="964"/>
      <c r="AL23" s="964"/>
      <c r="AM23" s="964"/>
      <c r="AN23" s="964"/>
      <c r="AO23" s="964"/>
      <c r="AP23" s="964"/>
      <c r="AQ23" s="964"/>
      <c r="AR23" s="964"/>
      <c r="AS23" s="964"/>
      <c r="AT23" s="964"/>
      <c r="AU23" s="964"/>
      <c r="AV23" s="964"/>
    </row>
    <row r="24" spans="1:48" s="970" customFormat="1" ht="14.45" customHeight="1">
      <c r="A24" s="1436" t="s">
        <v>65</v>
      </c>
      <c r="B24" s="1436"/>
      <c r="C24" s="1436"/>
      <c r="D24" s="962"/>
      <c r="E24" s="960"/>
      <c r="F24" s="944"/>
      <c r="G24" s="945"/>
      <c r="H24" s="943"/>
      <c r="I24" s="943"/>
      <c r="J24" s="966"/>
      <c r="K24" s="968"/>
      <c r="L24" s="968"/>
      <c r="M24" s="968"/>
      <c r="N24" s="943"/>
      <c r="O24" s="968"/>
      <c r="P24" s="968"/>
      <c r="Q24" s="969"/>
      <c r="R24" s="968"/>
      <c r="S24" s="943"/>
      <c r="T24" s="968"/>
      <c r="U24" s="943"/>
      <c r="V24" s="943"/>
      <c r="W24" s="968"/>
      <c r="X24" s="943"/>
      <c r="Y24" s="968"/>
      <c r="Z24" s="968"/>
      <c r="AA24" s="968"/>
      <c r="AB24" s="968"/>
      <c r="AC24" s="968"/>
      <c r="AD24" s="968"/>
      <c r="AE24" s="968"/>
      <c r="AF24" s="968"/>
      <c r="AG24" s="968"/>
      <c r="AI24" s="971"/>
      <c r="AJ24" s="971"/>
      <c r="AK24" s="971"/>
      <c r="AL24" s="971"/>
      <c r="AM24" s="971"/>
      <c r="AN24" s="971"/>
      <c r="AO24" s="971"/>
      <c r="AP24" s="971"/>
      <c r="AQ24" s="971"/>
      <c r="AR24" s="971"/>
      <c r="AS24" s="971"/>
      <c r="AT24" s="971"/>
      <c r="AU24" s="971"/>
      <c r="AV24" s="971"/>
    </row>
    <row r="25" spans="1:48" s="970" customFormat="1" ht="14.45" customHeight="1">
      <c r="A25" s="972"/>
      <c r="B25" s="972" t="s">
        <v>66</v>
      </c>
      <c r="C25" s="972"/>
      <c r="D25" s="973"/>
      <c r="E25" s="974"/>
      <c r="F25" s="946">
        <v>10247.966904793726</v>
      </c>
      <c r="G25" s="947">
        <v>100</v>
      </c>
      <c r="H25" s="947">
        <v>56.454491472597851</v>
      </c>
      <c r="I25" s="947">
        <v>43.545508527402674</v>
      </c>
      <c r="J25" s="946">
        <f>F25*I25/100</f>
        <v>4462.5293024123557</v>
      </c>
      <c r="K25" s="947">
        <v>7.3351644645551186</v>
      </c>
      <c r="L25" s="947">
        <v>2.0646647004449665</v>
      </c>
      <c r="M25" s="947">
        <v>12.372823640697401</v>
      </c>
      <c r="N25" s="947">
        <v>17.66876459237573</v>
      </c>
      <c r="O25" s="947">
        <v>18.964460406621399</v>
      </c>
      <c r="P25" s="947">
        <v>10.719157142082985</v>
      </c>
      <c r="Q25" s="947">
        <v>18.943811633499298</v>
      </c>
      <c r="R25" s="947">
        <v>13.669796940786844</v>
      </c>
      <c r="S25" s="947">
        <v>18.211357601012928</v>
      </c>
      <c r="T25" s="947">
        <v>14.434321080331731</v>
      </c>
      <c r="U25" s="947">
        <v>9.7583313905647273</v>
      </c>
      <c r="V25" s="947">
        <v>14.698032883462608</v>
      </c>
      <c r="W25" s="947">
        <v>10.65105973427467</v>
      </c>
      <c r="X25" s="947">
        <v>23.537932866070751</v>
      </c>
      <c r="Y25" s="947">
        <v>2.8681846028952465</v>
      </c>
      <c r="Z25" s="947">
        <v>3.9386042107089589</v>
      </c>
      <c r="AA25" s="947">
        <v>3.1935281313991069</v>
      </c>
      <c r="AB25" s="947">
        <v>2.0292673075914274</v>
      </c>
      <c r="AC25" s="947">
        <v>7.4600162462163953</v>
      </c>
      <c r="AD25" s="947">
        <v>1.3331520072606569</v>
      </c>
      <c r="AE25" s="947">
        <v>10.53010730971106</v>
      </c>
      <c r="AF25" s="947">
        <v>12.818900653702077</v>
      </c>
      <c r="AG25" s="947">
        <v>0.96092078272616765</v>
      </c>
      <c r="AI25" s="971"/>
      <c r="AJ25" s="971"/>
      <c r="AK25" s="971"/>
      <c r="AL25" s="971"/>
      <c r="AM25" s="971">
        <v>803.46970223294272</v>
      </c>
      <c r="AN25" s="971">
        <v>641.08651394802712</v>
      </c>
      <c r="AO25" s="971">
        <v>2584.0785920872759</v>
      </c>
      <c r="AP25" s="971">
        <v>3466.3558715728391</v>
      </c>
      <c r="AQ25" s="971">
        <v>3785.0687320592465</v>
      </c>
      <c r="AR25" s="971">
        <v>970.45352424409919</v>
      </c>
      <c r="AS25" s="971">
        <v>5707.9302001939132</v>
      </c>
      <c r="AT25" s="971">
        <v>902.29111158445926</v>
      </c>
      <c r="AU25" s="971">
        <v>3202.1025783144046</v>
      </c>
      <c r="AV25" s="971">
        <v>335.47664266965523</v>
      </c>
    </row>
    <row r="26" spans="1:48" s="970" customFormat="1" ht="14.45" customHeight="1">
      <c r="A26" s="972"/>
      <c r="B26" s="972" t="s">
        <v>27</v>
      </c>
      <c r="C26" s="972"/>
      <c r="D26" s="973"/>
      <c r="E26" s="974"/>
      <c r="F26" s="946">
        <v>4687.0331055553106</v>
      </c>
      <c r="G26" s="947">
        <v>100</v>
      </c>
      <c r="H26" s="947">
        <v>57.57755633566061</v>
      </c>
      <c r="I26" s="947">
        <v>42.422443664339319</v>
      </c>
      <c r="J26" s="946">
        <f>F26*I26/100</f>
        <v>1988.3539787331351</v>
      </c>
      <c r="K26" s="947">
        <v>4.5374898649363971</v>
      </c>
      <c r="L26" s="947">
        <v>1.6347656397454613</v>
      </c>
      <c r="M26" s="947">
        <v>14.249243495981036</v>
      </c>
      <c r="N26" s="947">
        <v>22.641577813704121</v>
      </c>
      <c r="O26" s="947">
        <v>18.043307962300684</v>
      </c>
      <c r="P26" s="947">
        <v>8.5741709538117732</v>
      </c>
      <c r="Q26" s="947">
        <v>15.00211713367457</v>
      </c>
      <c r="R26" s="947">
        <v>14.093938141188193</v>
      </c>
      <c r="S26" s="947">
        <v>16.075204396671857</v>
      </c>
      <c r="T26" s="947">
        <v>10.456820534434067</v>
      </c>
      <c r="U26" s="947">
        <v>4.3718354242094533</v>
      </c>
      <c r="V26" s="947">
        <v>13.827046876613494</v>
      </c>
      <c r="W26" s="947">
        <v>9.9732167827959088</v>
      </c>
      <c r="X26" s="947">
        <v>20.337430434775058</v>
      </c>
      <c r="Y26" s="947">
        <v>2.4569665596701489</v>
      </c>
      <c r="Z26" s="947">
        <v>3.2014521917625127</v>
      </c>
      <c r="AA26" s="947">
        <v>1.9859418560931923</v>
      </c>
      <c r="AB26" s="947">
        <v>2.8318328383513949</v>
      </c>
      <c r="AC26" s="947">
        <v>7.7335791929372357</v>
      </c>
      <c r="AD26" s="947">
        <v>2.0315537162216688</v>
      </c>
      <c r="AE26" s="947">
        <v>7.0937603818377628</v>
      </c>
      <c r="AF26" s="947">
        <v>11.407365800316338</v>
      </c>
      <c r="AG26" s="947">
        <v>1.9551338532501192</v>
      </c>
      <c r="AI26" s="971"/>
      <c r="AJ26" s="971"/>
      <c r="AK26" s="971"/>
      <c r="AL26" s="971"/>
      <c r="AM26" s="971">
        <v>612.78828619428623</v>
      </c>
      <c r="AN26" s="971">
        <v>543.7414571923515</v>
      </c>
      <c r="AO26" s="971">
        <v>1606.7768288768209</v>
      </c>
      <c r="AP26" s="971">
        <v>1658.5450634564934</v>
      </c>
      <c r="AQ26" s="971">
        <v>1153.9995744998823</v>
      </c>
      <c r="AR26" s="971">
        <v>293.65804976280685</v>
      </c>
      <c r="AS26" s="971">
        <v>3181.2491920865864</v>
      </c>
      <c r="AT26" s="971">
        <v>365.02178484631321</v>
      </c>
      <c r="AU26" s="971">
        <v>1620.0786592964155</v>
      </c>
      <c r="AV26" s="971">
        <v>115.93468353222659</v>
      </c>
    </row>
    <row r="27" spans="1:48" s="970" customFormat="1" ht="14.45" customHeight="1">
      <c r="A27" s="1436" t="s">
        <v>28</v>
      </c>
      <c r="B27" s="1436"/>
      <c r="C27" s="1436"/>
      <c r="D27" s="959"/>
      <c r="E27" s="974"/>
      <c r="F27" s="946"/>
      <c r="G27" s="947"/>
      <c r="H27" s="947"/>
      <c r="I27" s="947"/>
      <c r="J27" s="946"/>
      <c r="K27" s="947"/>
      <c r="L27" s="947"/>
      <c r="M27" s="947"/>
      <c r="N27" s="947"/>
      <c r="O27" s="947"/>
      <c r="P27" s="947"/>
      <c r="Q27" s="947"/>
      <c r="R27" s="947"/>
      <c r="S27" s="947"/>
      <c r="T27" s="947"/>
      <c r="U27" s="947"/>
      <c r="V27" s="947"/>
      <c r="W27" s="947"/>
      <c r="X27" s="947"/>
      <c r="Y27" s="947"/>
      <c r="Z27" s="947"/>
      <c r="AA27" s="947"/>
      <c r="AB27" s="947"/>
      <c r="AC27" s="947"/>
      <c r="AD27" s="947"/>
      <c r="AE27" s="947"/>
      <c r="AF27" s="947"/>
      <c r="AG27" s="947"/>
      <c r="AI27" s="971"/>
      <c r="AJ27" s="971"/>
      <c r="AK27" s="971"/>
      <c r="AL27" s="971"/>
      <c r="AM27" s="971"/>
      <c r="AN27" s="971"/>
      <c r="AO27" s="971"/>
      <c r="AP27" s="971"/>
      <c r="AQ27" s="971"/>
      <c r="AR27" s="971"/>
      <c r="AS27" s="971"/>
      <c r="AT27" s="971"/>
      <c r="AU27" s="971"/>
      <c r="AV27" s="971"/>
    </row>
    <row r="28" spans="1:48" s="970" customFormat="1" ht="14.45" customHeight="1">
      <c r="A28" s="972"/>
      <c r="B28" s="975" t="s">
        <v>83</v>
      </c>
      <c r="C28" s="972"/>
      <c r="D28" s="973"/>
      <c r="E28" s="974"/>
      <c r="F28" s="946">
        <v>2203.0000033755896</v>
      </c>
      <c r="G28" s="947">
        <v>100</v>
      </c>
      <c r="H28" s="947">
        <v>53.345259377170969</v>
      </c>
      <c r="I28" s="947">
        <v>46.654740622829628</v>
      </c>
      <c r="J28" s="946">
        <f>F28*I28/100</f>
        <v>1027.8039374958091</v>
      </c>
      <c r="K28" s="947">
        <v>8.2139627003883291</v>
      </c>
      <c r="L28" s="947">
        <v>2.7168248063068434</v>
      </c>
      <c r="M28" s="947">
        <v>11.733421753757348</v>
      </c>
      <c r="N28" s="947">
        <v>20.207894417589678</v>
      </c>
      <c r="O28" s="947">
        <v>20.000401634825351</v>
      </c>
      <c r="P28" s="947">
        <v>10.446851975568237</v>
      </c>
      <c r="Q28" s="947">
        <v>21.689309510471915</v>
      </c>
      <c r="R28" s="947">
        <v>12.154287038422641</v>
      </c>
      <c r="S28" s="947">
        <v>17.245494912221833</v>
      </c>
      <c r="T28" s="947">
        <v>15.18591107688531</v>
      </c>
      <c r="U28" s="947">
        <v>12.300811653417236</v>
      </c>
      <c r="V28" s="947">
        <v>14.47533698089631</v>
      </c>
      <c r="W28" s="947">
        <v>11.231637011532452</v>
      </c>
      <c r="X28" s="947">
        <v>25.152397477902618</v>
      </c>
      <c r="Y28" s="947">
        <v>3.1755045266411321</v>
      </c>
      <c r="Z28" s="947">
        <v>4.9786011307210369</v>
      </c>
      <c r="AA28" s="947">
        <v>4.4192822183047547</v>
      </c>
      <c r="AB28" s="947">
        <v>2.492113229566097</v>
      </c>
      <c r="AC28" s="947">
        <v>6.3020749805922742</v>
      </c>
      <c r="AD28" s="947">
        <v>2.0965389927754017</v>
      </c>
      <c r="AE28" s="947">
        <v>9.6007632567788921</v>
      </c>
      <c r="AF28" s="947">
        <v>13.17650947871847</v>
      </c>
      <c r="AG28" s="947">
        <v>1.4621847734860767</v>
      </c>
      <c r="AI28" s="971"/>
      <c r="AJ28" s="971"/>
      <c r="AK28" s="971"/>
      <c r="AL28" s="971"/>
      <c r="AM28" s="971">
        <v>278.13565069528255</v>
      </c>
      <c r="AN28" s="971">
        <v>112.46685541087864</v>
      </c>
      <c r="AO28" s="971">
        <v>424.1407997156798</v>
      </c>
      <c r="AP28" s="971">
        <v>596.7765843948622</v>
      </c>
      <c r="AQ28" s="971">
        <v>570.29739108446415</v>
      </c>
      <c r="AR28" s="971">
        <v>183.88481313780346</v>
      </c>
      <c r="AS28" s="971">
        <v>1010.5735444393002</v>
      </c>
      <c r="AT28" s="971">
        <v>134.93455739657335</v>
      </c>
      <c r="AU28" s="971">
        <v>648.78720609838058</v>
      </c>
      <c r="AV28" s="971">
        <v>88.064107595488196</v>
      </c>
    </row>
    <row r="29" spans="1:48" s="970" customFormat="1" ht="14.45" customHeight="1">
      <c r="A29" s="972"/>
      <c r="B29" s="975" t="s">
        <v>84</v>
      </c>
      <c r="C29" s="972"/>
      <c r="D29" s="973"/>
      <c r="E29" s="974"/>
      <c r="F29" s="946">
        <v>1072.0000028236757</v>
      </c>
      <c r="G29" s="947">
        <v>100</v>
      </c>
      <c r="H29" s="947">
        <v>53.241730597987917</v>
      </c>
      <c r="I29" s="947">
        <v>46.758269402011997</v>
      </c>
      <c r="J29" s="946">
        <f>F29*I29/100</f>
        <v>501.24864930987053</v>
      </c>
      <c r="K29" s="947">
        <v>5.9243580203241883</v>
      </c>
      <c r="L29" s="947">
        <v>1.2075041397441229</v>
      </c>
      <c r="M29" s="947">
        <v>14.825553189765397</v>
      </c>
      <c r="N29" s="947">
        <v>20.972256478370131</v>
      </c>
      <c r="O29" s="947">
        <v>17.36774240675128</v>
      </c>
      <c r="P29" s="947">
        <v>11.951583016132609</v>
      </c>
      <c r="Q29" s="947">
        <v>19.18484880992543</v>
      </c>
      <c r="R29" s="947">
        <v>14.28478535941373</v>
      </c>
      <c r="S29" s="947">
        <v>21.503893446813031</v>
      </c>
      <c r="T29" s="947">
        <v>13.879075655182433</v>
      </c>
      <c r="U29" s="947">
        <v>9.5834367137159404</v>
      </c>
      <c r="V29" s="947">
        <v>15.006864652553508</v>
      </c>
      <c r="W29" s="947">
        <v>12.34087526663566</v>
      </c>
      <c r="X29" s="947">
        <v>24.118412293120407</v>
      </c>
      <c r="Y29" s="947">
        <v>1.6482175216881561</v>
      </c>
      <c r="Z29" s="947">
        <v>4.0687460947686871</v>
      </c>
      <c r="AA29" s="947">
        <v>2.2452082851814708</v>
      </c>
      <c r="AB29" s="947">
        <v>1.5797848345012808</v>
      </c>
      <c r="AC29" s="947">
        <v>4.562426345428312</v>
      </c>
      <c r="AD29" s="947">
        <v>1.5830772368016428</v>
      </c>
      <c r="AE29" s="947">
        <v>13.553934216000737</v>
      </c>
      <c r="AF29" s="947">
        <v>11.487508145410121</v>
      </c>
      <c r="AG29" s="947">
        <v>1.1764096273514895</v>
      </c>
      <c r="AI29" s="971"/>
      <c r="AJ29" s="971"/>
      <c r="AK29" s="971"/>
      <c r="AL29" s="971"/>
      <c r="AM29" s="971">
        <v>109.43217358601621</v>
      </c>
      <c r="AN29" s="971">
        <v>75.988232206177116</v>
      </c>
      <c r="AO29" s="971">
        <v>398.28173598318409</v>
      </c>
      <c r="AP29" s="971">
        <v>386.33079243293537</v>
      </c>
      <c r="AQ29" s="971">
        <v>453.65428023921942</v>
      </c>
      <c r="AR29" s="971">
        <v>128.02816530708844</v>
      </c>
      <c r="AS29" s="971">
        <v>992.77244035486535</v>
      </c>
      <c r="AT29" s="971">
        <v>100.29739348261243</v>
      </c>
      <c r="AU29" s="971">
        <v>465.34883165378631</v>
      </c>
      <c r="AV29" s="971">
        <v>56.218609382151882</v>
      </c>
    </row>
    <row r="30" spans="1:48" s="970" customFormat="1" ht="14.45" customHeight="1">
      <c r="A30" s="972"/>
      <c r="B30" s="975" t="s">
        <v>85</v>
      </c>
      <c r="C30" s="972"/>
      <c r="D30" s="973"/>
      <c r="E30" s="974"/>
      <c r="F30" s="946">
        <v>5658.9999928497255</v>
      </c>
      <c r="G30" s="947">
        <v>100</v>
      </c>
      <c r="H30" s="947">
        <v>56.385483075594522</v>
      </c>
      <c r="I30" s="947">
        <v>43.614516924405592</v>
      </c>
      <c r="J30" s="946">
        <f>F30*I30/100</f>
        <v>2468.1455096335549</v>
      </c>
      <c r="K30" s="947">
        <v>7.7550660531245477</v>
      </c>
      <c r="L30" s="947">
        <v>1.7507647043763179</v>
      </c>
      <c r="M30" s="947">
        <v>12.13504538288411</v>
      </c>
      <c r="N30" s="947">
        <v>17.7552508922148</v>
      </c>
      <c r="O30" s="947">
        <v>19.013136471561079</v>
      </c>
      <c r="P30" s="947">
        <v>10.663281121867504</v>
      </c>
      <c r="Q30" s="947">
        <v>18.082312485996553</v>
      </c>
      <c r="R30" s="947">
        <v>14.483199801459627</v>
      </c>
      <c r="S30" s="947">
        <v>19.15586617929911</v>
      </c>
      <c r="T30" s="947">
        <v>15.249551237006166</v>
      </c>
      <c r="U30" s="947">
        <v>9.2271986666567862</v>
      </c>
      <c r="V30" s="947">
        <v>15.82801397016047</v>
      </c>
      <c r="W30" s="947">
        <v>10.370795914239336</v>
      </c>
      <c r="X30" s="947">
        <v>23.460812359076332</v>
      </c>
      <c r="Y30" s="947">
        <v>2.7898348742660501</v>
      </c>
      <c r="Z30" s="947">
        <v>3.1268420503072147</v>
      </c>
      <c r="AA30" s="947">
        <v>2.4987582112486342</v>
      </c>
      <c r="AB30" s="947">
        <v>2.1226735154907002</v>
      </c>
      <c r="AC30" s="947">
        <v>8.328331761095523</v>
      </c>
      <c r="AD30" s="947">
        <v>1.1214637651533117</v>
      </c>
      <c r="AE30" s="947">
        <v>10.087076597629148</v>
      </c>
      <c r="AF30" s="947">
        <v>13.062042205826488</v>
      </c>
      <c r="AG30" s="947">
        <v>0.44571886465240507</v>
      </c>
      <c r="AI30" s="971"/>
      <c r="AJ30" s="971"/>
      <c r="AK30" s="971"/>
      <c r="AL30" s="971"/>
      <c r="AM30" s="971">
        <v>416.40451221996881</v>
      </c>
      <c r="AN30" s="971">
        <v>414.63142633097141</v>
      </c>
      <c r="AO30" s="971">
        <v>1684.5657580860652</v>
      </c>
      <c r="AP30" s="971">
        <v>2320.3347678163532</v>
      </c>
      <c r="AQ30" s="971">
        <v>2533.9854451698889</v>
      </c>
      <c r="AR30" s="971">
        <v>604.33763194906521</v>
      </c>
      <c r="AS30" s="971">
        <v>3524.8338160614203</v>
      </c>
      <c r="AT30" s="971">
        <v>603.36129468226522</v>
      </c>
      <c r="AU30" s="971">
        <v>1915.3749764878419</v>
      </c>
      <c r="AV30" s="971">
        <v>136.88928701445789</v>
      </c>
    </row>
    <row r="31" spans="1:48" s="970" customFormat="1" ht="14.45" customHeight="1">
      <c r="A31" s="972"/>
      <c r="B31" s="975" t="s">
        <v>346</v>
      </c>
      <c r="C31" s="972"/>
      <c r="D31" s="973"/>
      <c r="E31" s="974"/>
      <c r="F31" s="946">
        <v>5671.0000113001051</v>
      </c>
      <c r="G31" s="947">
        <v>100</v>
      </c>
      <c r="H31" s="947">
        <v>59.518864748159672</v>
      </c>
      <c r="I31" s="947">
        <v>40.481135251840008</v>
      </c>
      <c r="J31" s="946">
        <f>F31*I31/100</f>
        <v>2295.6851847062576</v>
      </c>
      <c r="K31" s="947">
        <v>4.7444361528948065</v>
      </c>
      <c r="L31" s="947">
        <v>1.6634860211501126</v>
      </c>
      <c r="M31" s="947">
        <v>13.783992253277983</v>
      </c>
      <c r="N31" s="947">
        <v>20.245728123969844</v>
      </c>
      <c r="O31" s="947">
        <v>17.641033368592485</v>
      </c>
      <c r="P31" s="947">
        <v>8.7756958025929261</v>
      </c>
      <c r="Q31" s="947">
        <v>15.319248990377833</v>
      </c>
      <c r="R31" s="947">
        <v>13.330412492328598</v>
      </c>
      <c r="S31" s="947">
        <v>15.293133352543375</v>
      </c>
      <c r="T31" s="947">
        <v>10.192870216294082</v>
      </c>
      <c r="U31" s="947">
        <v>4.9559416256436437</v>
      </c>
      <c r="V31" s="947">
        <v>13.01102513831222</v>
      </c>
      <c r="W31" s="947">
        <v>9.933954518760622</v>
      </c>
      <c r="X31" s="947">
        <v>20.385780245246739</v>
      </c>
      <c r="Y31" s="947">
        <v>2.6906618333599277</v>
      </c>
      <c r="Z31" s="947">
        <v>3.6402124310949744</v>
      </c>
      <c r="AA31" s="947">
        <v>2.2839589261200901</v>
      </c>
      <c r="AB31" s="947">
        <v>2.3404856703057511</v>
      </c>
      <c r="AC31" s="947">
        <v>7.7751930134243556</v>
      </c>
      <c r="AD31" s="947">
        <v>1.6790618065017291</v>
      </c>
      <c r="AE31" s="947">
        <v>7.7760210685506896</v>
      </c>
      <c r="AF31" s="947">
        <v>11.492473062702633</v>
      </c>
      <c r="AG31" s="947">
        <v>1.9584965996651653</v>
      </c>
      <c r="AI31" s="971"/>
      <c r="AJ31" s="971"/>
      <c r="AK31" s="971"/>
      <c r="AL31" s="971"/>
      <c r="AM31" s="971">
        <v>602.28565192596125</v>
      </c>
      <c r="AN31" s="971">
        <v>541.7414571923515</v>
      </c>
      <c r="AO31" s="971">
        <v>1639.8671271791668</v>
      </c>
      <c r="AP31" s="971">
        <v>1693.3087903851815</v>
      </c>
      <c r="AQ31" s="971">
        <v>1298.8311900655558</v>
      </c>
      <c r="AR31" s="971">
        <v>328.86096361294898</v>
      </c>
      <c r="AS31" s="971">
        <v>3210.4995914248966</v>
      </c>
      <c r="AT31" s="971">
        <v>400.21965086932141</v>
      </c>
      <c r="AU31" s="971">
        <v>1688.8202233708121</v>
      </c>
      <c r="AV31" s="971">
        <v>150.23932220978361</v>
      </c>
    </row>
    <row r="32" spans="1:48" s="970" customFormat="1" ht="14.45" customHeight="1">
      <c r="A32" s="972"/>
      <c r="B32" s="975" t="s">
        <v>345</v>
      </c>
      <c r="C32" s="972"/>
      <c r="D32" s="973"/>
      <c r="E32" s="974"/>
      <c r="F32" s="946">
        <v>330</v>
      </c>
      <c r="G32" s="947">
        <v>100</v>
      </c>
      <c r="H32" s="947">
        <v>52.121212121212125</v>
      </c>
      <c r="I32" s="947">
        <v>47.878787878787875</v>
      </c>
      <c r="J32" s="946">
        <f>F32*I32/100</f>
        <v>157.99999999999997</v>
      </c>
      <c r="K32" s="947">
        <v>3.6363636363636362</v>
      </c>
      <c r="L32" s="947">
        <v>6.666666666666667</v>
      </c>
      <c r="M32" s="947">
        <v>15.151515151515152</v>
      </c>
      <c r="N32" s="947">
        <v>14.848484848484848</v>
      </c>
      <c r="O32" s="947">
        <v>26.060606060606062</v>
      </c>
      <c r="P32" s="947">
        <v>12.424242424242424</v>
      </c>
      <c r="Q32" s="947">
        <v>20.90909090909091</v>
      </c>
      <c r="R32" s="947">
        <v>19.696969696969695</v>
      </c>
      <c r="S32" s="947">
        <v>17.575757575757574</v>
      </c>
      <c r="T32" s="947">
        <v>13.636363636363637</v>
      </c>
      <c r="U32" s="947">
        <v>8.4848484848484844</v>
      </c>
      <c r="V32" s="947">
        <v>12.424242424242424</v>
      </c>
      <c r="W32" s="947">
        <v>8.7878787878787872</v>
      </c>
      <c r="X32" s="947">
        <v>20.90909090909091</v>
      </c>
      <c r="Y32" s="947">
        <v>3.3333333333333335</v>
      </c>
      <c r="Z32" s="947">
        <v>5.1515151515151514</v>
      </c>
      <c r="AA32" s="947">
        <v>8.4848484848484844</v>
      </c>
      <c r="AB32" s="947">
        <v>4.8484848484848486</v>
      </c>
      <c r="AC32" s="947">
        <v>8.1818181818181817</v>
      </c>
      <c r="AD32" s="947">
        <v>3.0303030303030303</v>
      </c>
      <c r="AE32" s="947">
        <v>13.030303030303031</v>
      </c>
      <c r="AF32" s="947">
        <v>13.333333333333334</v>
      </c>
      <c r="AG32" s="947">
        <v>2.7272727272727271</v>
      </c>
      <c r="AI32" s="971"/>
      <c r="AJ32" s="971"/>
      <c r="AK32" s="971"/>
      <c r="AL32" s="971"/>
      <c r="AM32" s="971">
        <v>10</v>
      </c>
      <c r="AN32" s="971">
        <v>40</v>
      </c>
      <c r="AO32" s="971">
        <v>44</v>
      </c>
      <c r="AP32" s="971">
        <v>128.15</v>
      </c>
      <c r="AQ32" s="971">
        <v>82.3</v>
      </c>
      <c r="AR32" s="971">
        <v>19</v>
      </c>
      <c r="AS32" s="971">
        <v>150.5</v>
      </c>
      <c r="AT32" s="971">
        <v>28.5</v>
      </c>
      <c r="AU32" s="971">
        <v>103.85</v>
      </c>
      <c r="AV32" s="971">
        <v>20</v>
      </c>
    </row>
    <row r="33" spans="1:48" s="970" customFormat="1" ht="14.45" customHeight="1">
      <c r="A33" s="1436" t="s">
        <v>29</v>
      </c>
      <c r="B33" s="1436"/>
      <c r="C33" s="1436"/>
      <c r="D33" s="959"/>
      <c r="E33" s="974"/>
      <c r="F33" s="946"/>
      <c r="G33" s="947"/>
      <c r="H33" s="947"/>
      <c r="I33" s="947"/>
      <c r="J33" s="946"/>
      <c r="K33" s="947"/>
      <c r="L33" s="947"/>
      <c r="M33" s="947"/>
      <c r="N33" s="947"/>
      <c r="O33" s="947"/>
      <c r="P33" s="947"/>
      <c r="Q33" s="947"/>
      <c r="R33" s="947"/>
      <c r="S33" s="947"/>
      <c r="T33" s="947"/>
      <c r="U33" s="947"/>
      <c r="V33" s="947"/>
      <c r="W33" s="947"/>
      <c r="X33" s="947"/>
      <c r="Y33" s="947"/>
      <c r="Z33" s="947"/>
      <c r="AA33" s="947"/>
      <c r="AB33" s="947"/>
      <c r="AC33" s="947"/>
      <c r="AD33" s="947"/>
      <c r="AE33" s="947"/>
      <c r="AF33" s="947"/>
      <c r="AG33" s="947"/>
      <c r="AI33" s="971"/>
      <c r="AJ33" s="971"/>
      <c r="AK33" s="971"/>
      <c r="AL33" s="971"/>
      <c r="AM33" s="971"/>
      <c r="AN33" s="971"/>
      <c r="AO33" s="971"/>
      <c r="AP33" s="971"/>
      <c r="AQ33" s="971"/>
      <c r="AR33" s="971"/>
      <c r="AS33" s="971"/>
      <c r="AT33" s="971"/>
      <c r="AU33" s="971"/>
      <c r="AV33" s="971"/>
    </row>
    <row r="34" spans="1:48" s="970" customFormat="1" ht="14.45" customHeight="1">
      <c r="A34" s="1433" t="s">
        <v>67</v>
      </c>
      <c r="B34" s="1433"/>
      <c r="C34" s="976"/>
      <c r="D34" s="959"/>
      <c r="E34" s="974"/>
      <c r="F34" s="946">
        <v>14611.00001620583</v>
      </c>
      <c r="G34" s="947">
        <v>100</v>
      </c>
      <c r="H34" s="947">
        <v>56.668287757495236</v>
      </c>
      <c r="I34" s="947">
        <v>43.331712242504622</v>
      </c>
      <c r="J34" s="946">
        <v>6331.1964827746142</v>
      </c>
      <c r="K34" s="947">
        <v>6.3187870169939142</v>
      </c>
      <c r="L34" s="947">
        <v>1.8597524919996675</v>
      </c>
      <c r="M34" s="947">
        <v>13.151734336994698</v>
      </c>
      <c r="N34" s="947">
        <v>19.367370376625288</v>
      </c>
      <c r="O34" s="947">
        <v>18.768596489456087</v>
      </c>
      <c r="P34" s="947">
        <v>10.080832622279148</v>
      </c>
      <c r="Q34" s="947">
        <v>17.68967975715244</v>
      </c>
      <c r="R34" s="947">
        <v>14.011594586286257</v>
      </c>
      <c r="S34" s="947">
        <v>17.810309523233251</v>
      </c>
      <c r="T34" s="947">
        <v>13.272062163555992</v>
      </c>
      <c r="U34" s="947">
        <v>8.0503079389918213</v>
      </c>
      <c r="V34" s="947">
        <v>14.497089351978792</v>
      </c>
      <c r="W34" s="947">
        <v>10.37282965645918</v>
      </c>
      <c r="X34" s="947">
        <v>22.49731486162306</v>
      </c>
      <c r="Y34" s="947">
        <v>2.7998730029670438</v>
      </c>
      <c r="Z34" s="947">
        <v>3.6920830455617817</v>
      </c>
      <c r="AA34" s="947">
        <v>2.8769656956196661</v>
      </c>
      <c r="AB34" s="947">
        <v>2.2411734900468634</v>
      </c>
      <c r="AC34" s="947">
        <v>7.3496323222823579</v>
      </c>
      <c r="AD34" s="947">
        <v>1.5867536203816826</v>
      </c>
      <c r="AE34" s="947">
        <v>9.3882547439996973</v>
      </c>
      <c r="AF34" s="947">
        <v>12.529012262903823</v>
      </c>
      <c r="AG34" s="947">
        <v>1.3011608688245218</v>
      </c>
      <c r="AI34" s="971"/>
      <c r="AJ34" s="971"/>
      <c r="AK34" s="971"/>
      <c r="AL34" s="971"/>
      <c r="AM34" s="971">
        <v>1412.0328228643134</v>
      </c>
      <c r="AN34" s="971">
        <v>1161.1324744516373</v>
      </c>
      <c r="AO34" s="971">
        <v>4137.9095931495322</v>
      </c>
      <c r="AP34" s="971">
        <v>5117.4009350293354</v>
      </c>
      <c r="AQ34" s="971">
        <v>4914.4324787445603</v>
      </c>
      <c r="AR34" s="971">
        <v>1257.8864084439924</v>
      </c>
      <c r="AS34" s="971">
        <v>8807.4251065662065</v>
      </c>
      <c r="AT34" s="971">
        <v>1267.3128964307723</v>
      </c>
      <c r="AU34" s="971">
        <v>4797.4857409220822</v>
      </c>
      <c r="AV34" s="971">
        <v>430.49484559639467</v>
      </c>
    </row>
    <row r="35" spans="1:48" s="970" customFormat="1" ht="14.45" customHeight="1">
      <c r="A35" s="977"/>
      <c r="B35" s="975" t="s">
        <v>30</v>
      </c>
      <c r="C35" s="976"/>
      <c r="D35" s="959"/>
      <c r="E35" s="974"/>
      <c r="F35" s="946">
        <v>4793.9999998711646</v>
      </c>
      <c r="G35" s="947">
        <v>100</v>
      </c>
      <c r="H35" s="947">
        <v>55.117333130213979</v>
      </c>
      <c r="I35" s="947">
        <v>44.882666869785822</v>
      </c>
      <c r="J35" s="946">
        <v>2151.6750496797076</v>
      </c>
      <c r="K35" s="947">
        <v>6.886992712186804</v>
      </c>
      <c r="L35" s="947">
        <v>2.4568354165239272</v>
      </c>
      <c r="M35" s="947">
        <v>12.447914910667562</v>
      </c>
      <c r="N35" s="947">
        <v>18.201306504125199</v>
      </c>
      <c r="O35" s="947">
        <v>19.403943273902822</v>
      </c>
      <c r="P35" s="947">
        <v>9.7198153654774373</v>
      </c>
      <c r="Q35" s="947">
        <v>20.672320077025152</v>
      </c>
      <c r="R35" s="947">
        <v>14.439931773159898</v>
      </c>
      <c r="S35" s="947">
        <v>17.39497171153759</v>
      </c>
      <c r="T35" s="947">
        <v>13.767530494934816</v>
      </c>
      <c r="U35" s="947">
        <v>8.1909722698193068</v>
      </c>
      <c r="V35" s="947">
        <v>14.308687028136559</v>
      </c>
      <c r="W35" s="947">
        <v>9.9167764592247138</v>
      </c>
      <c r="X35" s="947">
        <v>22.472122404108962</v>
      </c>
      <c r="Y35" s="947">
        <v>1.7767140064761262</v>
      </c>
      <c r="Z35" s="947">
        <v>3.7543829122150956</v>
      </c>
      <c r="AA35" s="947">
        <v>2.8460125245527581</v>
      </c>
      <c r="AB35" s="947">
        <v>1.6439972449673199</v>
      </c>
      <c r="AC35" s="947">
        <v>6.5457153594168505</v>
      </c>
      <c r="AD35" s="947">
        <v>1.2853789542963627</v>
      </c>
      <c r="AE35" s="947">
        <v>9.3419046057595345</v>
      </c>
      <c r="AF35" s="947">
        <v>11.05289481879243</v>
      </c>
      <c r="AG35" s="947">
        <v>2.1063667047923968</v>
      </c>
      <c r="AI35" s="971"/>
      <c r="AJ35" s="971"/>
      <c r="AK35" s="971"/>
      <c r="AL35" s="971"/>
      <c r="AM35" s="971">
        <v>427.81785343117178</v>
      </c>
      <c r="AN35" s="971">
        <v>429.76919937055288</v>
      </c>
      <c r="AO35" s="971">
        <v>1769.6213151419383</v>
      </c>
      <c r="AP35" s="971">
        <v>2016.7253367787644</v>
      </c>
      <c r="AQ35" s="971">
        <v>2125.6256913602342</v>
      </c>
      <c r="AR35" s="971">
        <v>528.55660304706817</v>
      </c>
      <c r="AS35" s="971">
        <v>2562.7486880470979</v>
      </c>
      <c r="AT35" s="971">
        <v>443.96102476219971</v>
      </c>
      <c r="AU35" s="971">
        <v>1472.0671869484884</v>
      </c>
      <c r="AV35" s="971">
        <v>196.88503410825254</v>
      </c>
    </row>
    <row r="36" spans="1:48" s="970" customFormat="1" ht="14.45" customHeight="1">
      <c r="A36" s="978"/>
      <c r="B36" s="978" t="s">
        <v>1116</v>
      </c>
      <c r="C36" s="979"/>
      <c r="D36" s="973"/>
      <c r="E36" s="974"/>
      <c r="F36" s="946">
        <v>1448.000000020279</v>
      </c>
      <c r="G36" s="947">
        <v>100</v>
      </c>
      <c r="H36" s="947">
        <v>58.094692521136714</v>
      </c>
      <c r="I36" s="947">
        <v>41.905307478863257</v>
      </c>
      <c r="J36" s="946">
        <v>606.78885230243793</v>
      </c>
      <c r="K36" s="947">
        <v>5.8838657525179325</v>
      </c>
      <c r="L36" s="947">
        <v>4.8114207224986982</v>
      </c>
      <c r="M36" s="947">
        <v>15.802936119708477</v>
      </c>
      <c r="N36" s="947">
        <v>17.979740708881007</v>
      </c>
      <c r="O36" s="947">
        <v>17.734328254757603</v>
      </c>
      <c r="P36" s="947">
        <v>11.011620747039968</v>
      </c>
      <c r="Q36" s="947">
        <v>23.920551664280353</v>
      </c>
      <c r="R36" s="947">
        <v>13.441035309673572</v>
      </c>
      <c r="S36" s="947">
        <v>19.777361238572716</v>
      </c>
      <c r="T36" s="947">
        <v>14.299758139688921</v>
      </c>
      <c r="U36" s="947">
        <v>7.1139323288370901</v>
      </c>
      <c r="V36" s="947">
        <v>14.374215272277755</v>
      </c>
      <c r="W36" s="947">
        <v>12.404024963150309</v>
      </c>
      <c r="X36" s="947">
        <v>19.70081141146423</v>
      </c>
      <c r="Y36" s="947">
        <v>1.5314226591937858</v>
      </c>
      <c r="Z36" s="947">
        <v>3.477045530881584</v>
      </c>
      <c r="AA36" s="947">
        <v>3.3574447972125632</v>
      </c>
      <c r="AB36" s="947">
        <v>1.3254959586751458</v>
      </c>
      <c r="AC36" s="947">
        <v>4.2536802592784744</v>
      </c>
      <c r="AD36" s="947">
        <v>0.6537229868864225</v>
      </c>
      <c r="AE36" s="947">
        <v>8.7923258098127786</v>
      </c>
      <c r="AF36" s="947">
        <v>7.4878022506012467</v>
      </c>
      <c r="AG36" s="947">
        <v>1.6697908444912166</v>
      </c>
      <c r="AI36" s="971"/>
      <c r="AJ36" s="971"/>
      <c r="AK36" s="971"/>
      <c r="AL36" s="971"/>
      <c r="AM36" s="971">
        <v>119.98841575091569</v>
      </c>
      <c r="AN36" s="971">
        <v>71.41269841269839</v>
      </c>
      <c r="AO36" s="971">
        <v>342.98503510378538</v>
      </c>
      <c r="AP36" s="971">
        <v>394.67238247863258</v>
      </c>
      <c r="AQ36" s="971">
        <v>440.10976037851026</v>
      </c>
      <c r="AR36" s="971">
        <v>179.04761904761907</v>
      </c>
      <c r="AS36" s="971">
        <v>525.54539835164792</v>
      </c>
      <c r="AT36" s="971">
        <v>34.571924603174594</v>
      </c>
      <c r="AU36" s="971">
        <v>366.86273656898641</v>
      </c>
      <c r="AV36" s="971">
        <v>83.879807692307679</v>
      </c>
    </row>
    <row r="37" spans="1:48" s="970" customFormat="1" ht="14.45" customHeight="1">
      <c r="A37" s="978"/>
      <c r="B37" s="978" t="s">
        <v>1117</v>
      </c>
      <c r="C37" s="979"/>
      <c r="D37" s="973"/>
      <c r="E37" s="974"/>
      <c r="F37" s="946">
        <v>1011.0000008480786</v>
      </c>
      <c r="G37" s="947">
        <v>100</v>
      </c>
      <c r="H37" s="947">
        <v>53.591458525695174</v>
      </c>
      <c r="I37" s="947">
        <v>46.408541474304585</v>
      </c>
      <c r="J37" s="946">
        <v>469.19035469880021</v>
      </c>
      <c r="K37" s="947">
        <v>7.7469535357215724</v>
      </c>
      <c r="L37" s="947">
        <v>2.4935460480461122</v>
      </c>
      <c r="M37" s="947">
        <v>14.588293356206822</v>
      </c>
      <c r="N37" s="947">
        <v>17.067532608799077</v>
      </c>
      <c r="O37" s="947">
        <v>21.499302722120564</v>
      </c>
      <c r="P37" s="947">
        <v>8.7871196051836442</v>
      </c>
      <c r="Q37" s="947">
        <v>23.452197233581398</v>
      </c>
      <c r="R37" s="947">
        <v>13.048583293080711</v>
      </c>
      <c r="S37" s="947">
        <v>18.070592287000828</v>
      </c>
      <c r="T37" s="947">
        <v>18.363857539102028</v>
      </c>
      <c r="U37" s="947">
        <v>9.373891977987503</v>
      </c>
      <c r="V37" s="947">
        <v>11.615188662557026</v>
      </c>
      <c r="W37" s="947">
        <v>10.060282329746466</v>
      </c>
      <c r="X37" s="947">
        <v>22.409814404464274</v>
      </c>
      <c r="Y37" s="947">
        <v>0.59347180959118617</v>
      </c>
      <c r="Z37" s="947">
        <v>3.0958773196474465</v>
      </c>
      <c r="AA37" s="947">
        <v>3.0164639625539045</v>
      </c>
      <c r="AB37" s="947">
        <v>2.4495851732615801</v>
      </c>
      <c r="AC37" s="947">
        <v>6.6480934185354137</v>
      </c>
      <c r="AD37" s="947">
        <v>1.3262278193925487</v>
      </c>
      <c r="AE37" s="947">
        <v>8.9138435342890361</v>
      </c>
      <c r="AF37" s="947">
        <v>14.285354401154274</v>
      </c>
      <c r="AG37" s="947">
        <v>1.8738322876906901</v>
      </c>
      <c r="AI37" s="971"/>
      <c r="AJ37" s="971"/>
      <c r="AK37" s="971"/>
      <c r="AL37" s="971"/>
      <c r="AM37" s="971">
        <v>307.82943768025592</v>
      </c>
      <c r="AN37" s="971">
        <v>358.35650095785445</v>
      </c>
      <c r="AO37" s="971">
        <v>1426.636280038153</v>
      </c>
      <c r="AP37" s="971">
        <v>1622.0529543001337</v>
      </c>
      <c r="AQ37" s="971">
        <v>1685.5159309817243</v>
      </c>
      <c r="AR37" s="971">
        <v>349.50898399944941</v>
      </c>
      <c r="AS37" s="971">
        <v>2037.2032896954447</v>
      </c>
      <c r="AT37" s="971">
        <v>409.38910015902513</v>
      </c>
      <c r="AU37" s="971">
        <v>1105.2044503795048</v>
      </c>
      <c r="AV37" s="971">
        <v>113.00522641594485</v>
      </c>
    </row>
    <row r="38" spans="1:48" s="970" customFormat="1" ht="14.45" customHeight="1">
      <c r="A38" s="978"/>
      <c r="B38" s="978" t="s">
        <v>1118</v>
      </c>
      <c r="C38" s="979"/>
      <c r="D38" s="973"/>
      <c r="E38" s="974"/>
      <c r="F38" s="946">
        <v>1158.9999999869187</v>
      </c>
      <c r="G38" s="947">
        <v>100</v>
      </c>
      <c r="H38" s="947">
        <v>45.484953171538862</v>
      </c>
      <c r="I38" s="947">
        <v>54.515046828461166</v>
      </c>
      <c r="J38" s="946">
        <v>631.82939273473357</v>
      </c>
      <c r="K38" s="947">
        <v>6.3253304467461824</v>
      </c>
      <c r="L38" s="947">
        <v>1.5253296840575989</v>
      </c>
      <c r="M38" s="947">
        <v>9.4078318117483501</v>
      </c>
      <c r="N38" s="947">
        <v>25.297414162769918</v>
      </c>
      <c r="O38" s="947">
        <v>23.435099447165072</v>
      </c>
      <c r="P38" s="947">
        <v>8.9203683822225734</v>
      </c>
      <c r="Q38" s="947">
        <v>20.27149715045757</v>
      </c>
      <c r="R38" s="947">
        <v>18.156106586038064</v>
      </c>
      <c r="S38" s="947">
        <v>20.892593792682526</v>
      </c>
      <c r="T38" s="947">
        <v>13.20096556105257</v>
      </c>
      <c r="U38" s="947">
        <v>8.3976943002922493</v>
      </c>
      <c r="V38" s="947">
        <v>21.043053575330536</v>
      </c>
      <c r="W38" s="947">
        <v>9.5930540226160463</v>
      </c>
      <c r="X38" s="947">
        <v>30.144967100308143</v>
      </c>
      <c r="Y38" s="947">
        <v>3.0974418412244811</v>
      </c>
      <c r="Z38" s="947">
        <v>5.2660036188182966</v>
      </c>
      <c r="AA38" s="947">
        <v>3.4253387107150557</v>
      </c>
      <c r="AB38" s="947">
        <v>2.50862800366987</v>
      </c>
      <c r="AC38" s="947">
        <v>7.0639152854897294</v>
      </c>
      <c r="AD38" s="947">
        <v>1.0292123415153285</v>
      </c>
      <c r="AE38" s="947">
        <v>12.49400068929898</v>
      </c>
      <c r="AF38" s="947">
        <v>11.599523521714856</v>
      </c>
      <c r="AG38" s="947">
        <v>0.94598238613538066</v>
      </c>
      <c r="AI38" s="971"/>
      <c r="AJ38" s="971"/>
      <c r="AK38" s="971"/>
      <c r="AL38" s="971"/>
      <c r="AM38" s="971"/>
      <c r="AN38" s="971"/>
      <c r="AO38" s="971"/>
      <c r="AP38" s="971"/>
      <c r="AQ38" s="971"/>
      <c r="AR38" s="971"/>
      <c r="AS38" s="971"/>
      <c r="AT38" s="971"/>
      <c r="AU38" s="971"/>
      <c r="AV38" s="971"/>
    </row>
    <row r="39" spans="1:48" s="970" customFormat="1" ht="14.45" customHeight="1">
      <c r="A39" s="978"/>
      <c r="B39" s="978" t="s">
        <v>1119</v>
      </c>
      <c r="C39" s="979"/>
      <c r="D39" s="973"/>
      <c r="E39" s="974"/>
      <c r="F39" s="946">
        <v>1175.9999990158794</v>
      </c>
      <c r="G39" s="947">
        <v>100</v>
      </c>
      <c r="H39" s="947">
        <v>62.256254224899642</v>
      </c>
      <c r="I39" s="947">
        <v>37.743745775100393</v>
      </c>
      <c r="J39" s="946">
        <v>443.86644994373665</v>
      </c>
      <c r="K39" s="947">
        <v>7.9363753745754266</v>
      </c>
      <c r="L39" s="947">
        <v>0.44413233007519387</v>
      </c>
      <c r="M39" s="947">
        <v>9.4729684716074658</v>
      </c>
      <c r="N39" s="947">
        <v>12.455289411202841</v>
      </c>
      <c r="O39" s="947">
        <v>15.68547740265576</v>
      </c>
      <c r="P39" s="947">
        <v>9.718948252807742</v>
      </c>
      <c r="Q39" s="947">
        <v>14.677982168811072</v>
      </c>
      <c r="R39" s="947">
        <v>13.203544685060118</v>
      </c>
      <c r="S39" s="947">
        <v>10.433665217988796</v>
      </c>
      <c r="T39" s="947">
        <v>9.7191431473262355</v>
      </c>
      <c r="U39" s="947">
        <v>8.2964409563765162</v>
      </c>
      <c r="V39" s="947">
        <v>9.9065706335154697</v>
      </c>
      <c r="W39" s="947">
        <v>7.0499176431108364</v>
      </c>
      <c r="X39" s="947">
        <v>18.376054970668523</v>
      </c>
      <c r="Y39" s="947">
        <v>1.7943297994057579</v>
      </c>
      <c r="Z39" s="947">
        <v>3.1722105340813225</v>
      </c>
      <c r="AA39" s="947">
        <v>1.4988021624219734</v>
      </c>
      <c r="AB39" s="947">
        <v>0.49147463944833852</v>
      </c>
      <c r="AC39" s="947">
        <v>8.7691582973995583</v>
      </c>
      <c r="AD39" s="947">
        <v>2.2804782258649783</v>
      </c>
      <c r="AE39" s="947">
        <v>7.2800682769770173</v>
      </c>
      <c r="AF39" s="947">
        <v>12.124914149301864</v>
      </c>
      <c r="AG39" s="947">
        <v>3.9874377666729375</v>
      </c>
      <c r="AI39" s="971"/>
      <c r="AJ39" s="971"/>
      <c r="AK39" s="971"/>
      <c r="AL39" s="971"/>
      <c r="AM39" s="971">
        <v>350.31352447444584</v>
      </c>
      <c r="AN39" s="971">
        <v>428.20395768642175</v>
      </c>
      <c r="AO39" s="971">
        <v>1020.0999743988156</v>
      </c>
      <c r="AP39" s="971">
        <v>1365.6422409526731</v>
      </c>
      <c r="AQ39" s="971">
        <v>1248.2087221000118</v>
      </c>
      <c r="AR39" s="971">
        <v>378.73461556163988</v>
      </c>
      <c r="AS39" s="971">
        <v>2968.8430198548913</v>
      </c>
      <c r="AT39" s="971">
        <v>233.69593932855742</v>
      </c>
      <c r="AU39" s="971">
        <v>1563.9057424885141</v>
      </c>
      <c r="AV39" s="971">
        <v>87.781539889489594</v>
      </c>
    </row>
    <row r="40" spans="1:48" s="970" customFormat="1" ht="14.45" customHeight="1">
      <c r="A40" s="978"/>
      <c r="B40" s="975" t="s">
        <v>32</v>
      </c>
      <c r="C40" s="979"/>
      <c r="D40" s="973"/>
      <c r="E40" s="974"/>
      <c r="F40" s="946">
        <v>4528.0000020727457</v>
      </c>
      <c r="G40" s="947">
        <v>100</v>
      </c>
      <c r="H40" s="947">
        <v>51.759529261447987</v>
      </c>
      <c r="I40" s="947">
        <v>48.240470738551899</v>
      </c>
      <c r="J40" s="946">
        <v>2184.3285160415321</v>
      </c>
      <c r="K40" s="947">
        <v>8.8405338967031568</v>
      </c>
      <c r="L40" s="947">
        <v>1.4063788472180938</v>
      </c>
      <c r="M40" s="947">
        <v>14.241672518582781</v>
      </c>
      <c r="N40" s="947">
        <v>23.058580076877689</v>
      </c>
      <c r="O40" s="947">
        <v>17.42752632190636</v>
      </c>
      <c r="P40" s="947">
        <v>12.267354599465252</v>
      </c>
      <c r="Q40" s="947">
        <v>19.975390404096135</v>
      </c>
      <c r="R40" s="947">
        <v>16.747935088368088</v>
      </c>
      <c r="S40" s="947">
        <v>20.54495443828629</v>
      </c>
      <c r="T40" s="947">
        <v>13.840677571471746</v>
      </c>
      <c r="U40" s="947">
        <v>9.5437251354094101</v>
      </c>
      <c r="V40" s="947">
        <v>16.443217899154845</v>
      </c>
      <c r="W40" s="947">
        <v>13.194227892296498</v>
      </c>
      <c r="X40" s="947">
        <v>28.750830387453803</v>
      </c>
      <c r="Y40" s="947">
        <v>3.026672460934031</v>
      </c>
      <c r="Z40" s="947">
        <v>4.3258965115182164</v>
      </c>
      <c r="AA40" s="947">
        <v>3.4031122668108522</v>
      </c>
      <c r="AB40" s="947">
        <v>1.956449988463715</v>
      </c>
      <c r="AC40" s="947">
        <v>10.420961127324095</v>
      </c>
      <c r="AD40" s="947">
        <v>1.8985555909113945</v>
      </c>
      <c r="AE40" s="947">
        <v>13.011900905191181</v>
      </c>
      <c r="AF40" s="947">
        <v>13.845205109107637</v>
      </c>
      <c r="AG40" s="947">
        <v>1.0229604905484129</v>
      </c>
      <c r="AI40" s="971"/>
      <c r="AJ40" s="971"/>
      <c r="AK40" s="971"/>
      <c r="AL40" s="971"/>
      <c r="AM40" s="971">
        <v>611.89385338534339</v>
      </c>
      <c r="AN40" s="971">
        <v>301.32754169372782</v>
      </c>
      <c r="AO40" s="971">
        <v>1114.3278466318018</v>
      </c>
      <c r="AP40" s="971">
        <v>1483.0453189997772</v>
      </c>
      <c r="AQ40" s="971">
        <v>1355.6226023523154</v>
      </c>
      <c r="AR40" s="971">
        <v>302.67011991133984</v>
      </c>
      <c r="AS40" s="971">
        <v>2727.7235266884381</v>
      </c>
      <c r="AT40" s="971">
        <v>434.01803559391084</v>
      </c>
      <c r="AU40" s="971">
        <v>1533.7148649885569</v>
      </c>
      <c r="AV40" s="971">
        <v>60.472516570884636</v>
      </c>
    </row>
    <row r="41" spans="1:48" s="980" customFormat="1" ht="14.45" customHeight="1">
      <c r="A41" s="978"/>
      <c r="B41" s="978" t="s">
        <v>1120</v>
      </c>
      <c r="C41" s="979"/>
      <c r="D41" s="973"/>
      <c r="E41" s="974"/>
      <c r="F41" s="946">
        <v>2133.0000002842571</v>
      </c>
      <c r="G41" s="947">
        <v>100</v>
      </c>
      <c r="H41" s="947">
        <v>52.555996905848424</v>
      </c>
      <c r="I41" s="947">
        <v>47.444003094151768</v>
      </c>
      <c r="J41" s="946">
        <v>1011.9805861331201</v>
      </c>
      <c r="K41" s="947">
        <v>12.300798869780737</v>
      </c>
      <c r="L41" s="947">
        <v>2.7037980883487704</v>
      </c>
      <c r="M41" s="947">
        <v>16.936459769859617</v>
      </c>
      <c r="N41" s="947">
        <v>25.532958928301408</v>
      </c>
      <c r="O41" s="947">
        <v>20.839966386732637</v>
      </c>
      <c r="P41" s="947">
        <v>13.962627306949257</v>
      </c>
      <c r="Q41" s="947">
        <v>18.559902523174873</v>
      </c>
      <c r="R41" s="947">
        <v>17.061446221440889</v>
      </c>
      <c r="S41" s="947">
        <v>19.590476761359938</v>
      </c>
      <c r="T41" s="947">
        <v>15.543390951178191</v>
      </c>
      <c r="U41" s="947">
        <v>10.198220402392767</v>
      </c>
      <c r="V41" s="947">
        <v>17.088955741295067</v>
      </c>
      <c r="W41" s="947">
        <v>13.375822057407113</v>
      </c>
      <c r="X41" s="947">
        <v>31.045722381642165</v>
      </c>
      <c r="Y41" s="947">
        <v>2.8236198322138626</v>
      </c>
      <c r="Z41" s="947">
        <v>5.4570588979946466</v>
      </c>
      <c r="AA41" s="947">
        <v>5.0866828187490762</v>
      </c>
      <c r="AB41" s="947">
        <v>3.9183888658241925</v>
      </c>
      <c r="AC41" s="947">
        <v>11.182454988821293</v>
      </c>
      <c r="AD41" s="947">
        <v>2.39196381540392</v>
      </c>
      <c r="AE41" s="947">
        <v>16.927092351120674</v>
      </c>
      <c r="AF41" s="947">
        <v>18.117945098976932</v>
      </c>
      <c r="AG41" s="947">
        <v>1.1856763313992524</v>
      </c>
      <c r="AI41" s="971"/>
      <c r="AJ41" s="971"/>
      <c r="AK41" s="971"/>
      <c r="AL41" s="971"/>
      <c r="AM41" s="971">
        <v>141.19122807017547</v>
      </c>
      <c r="AN41" s="971">
        <v>94.95</v>
      </c>
      <c r="AO41" s="971">
        <v>222.22456140350855</v>
      </c>
      <c r="AP41" s="971">
        <v>376.65087719298276</v>
      </c>
      <c r="AQ41" s="971">
        <v>366.1105263157898</v>
      </c>
      <c r="AR41" s="971">
        <v>54.778947368421015</v>
      </c>
      <c r="AS41" s="971">
        <v>563.36578947368503</v>
      </c>
      <c r="AT41" s="971">
        <v>146.29561403508762</v>
      </c>
      <c r="AU41" s="971">
        <v>345.3412280701757</v>
      </c>
      <c r="AV41" s="971">
        <v>7.8666666666666654</v>
      </c>
    </row>
    <row r="42" spans="1:48" s="970" customFormat="1" ht="14.45" customHeight="1">
      <c r="A42" s="978"/>
      <c r="B42" s="978" t="s">
        <v>1121</v>
      </c>
      <c r="C42" s="979"/>
      <c r="D42" s="973"/>
      <c r="E42" s="974"/>
      <c r="F42" s="946">
        <v>2395.0000017884827</v>
      </c>
      <c r="G42" s="947">
        <v>100</v>
      </c>
      <c r="H42" s="947">
        <v>51.050190854573906</v>
      </c>
      <c r="I42" s="947">
        <v>48.94980914542613</v>
      </c>
      <c r="J42" s="946">
        <v>1172.3479299084147</v>
      </c>
      <c r="K42" s="947">
        <v>5.7588031313393113</v>
      </c>
      <c r="L42" s="947">
        <v>0.25089022941686018</v>
      </c>
      <c r="M42" s="947">
        <v>11.841680366830358</v>
      </c>
      <c r="N42" s="947">
        <v>20.854884842285308</v>
      </c>
      <c r="O42" s="947">
        <v>14.388388679397448</v>
      </c>
      <c r="P42" s="947">
        <v>10.757535525208516</v>
      </c>
      <c r="Q42" s="947">
        <v>21.236031593304048</v>
      </c>
      <c r="R42" s="947">
        <v>16.468720371694214</v>
      </c>
      <c r="S42" s="947">
        <v>21.395017437716383</v>
      </c>
      <c r="T42" s="947">
        <v>12.324231794149991</v>
      </c>
      <c r="U42" s="947">
        <v>8.9608280984077542</v>
      </c>
      <c r="V42" s="947">
        <v>15.868120272248804</v>
      </c>
      <c r="W42" s="947">
        <v>13.03249914325967</v>
      </c>
      <c r="X42" s="947">
        <v>26.706987122067378</v>
      </c>
      <c r="Y42" s="947">
        <v>3.2075122341258586</v>
      </c>
      <c r="Z42" s="947">
        <v>3.3184771508192634</v>
      </c>
      <c r="AA42" s="947">
        <v>1.9037151957957663</v>
      </c>
      <c r="AB42" s="947">
        <v>0.20913657600336361</v>
      </c>
      <c r="AC42" s="947">
        <v>9.7427705613211746</v>
      </c>
      <c r="AD42" s="947">
        <v>1.4591235482404614</v>
      </c>
      <c r="AE42" s="947">
        <v>9.5250101540245051</v>
      </c>
      <c r="AF42" s="947">
        <v>10.039879684138988</v>
      </c>
      <c r="AG42" s="947">
        <v>0.87804487955805421</v>
      </c>
      <c r="AI42" s="971"/>
      <c r="AJ42" s="971"/>
      <c r="AK42" s="971"/>
      <c r="AL42" s="971"/>
      <c r="AM42" s="971">
        <v>470.70262531516789</v>
      </c>
      <c r="AN42" s="971">
        <v>206.37754169372784</v>
      </c>
      <c r="AO42" s="971">
        <v>892.10328522829434</v>
      </c>
      <c r="AP42" s="971">
        <v>1106.3944418067945</v>
      </c>
      <c r="AQ42" s="971">
        <v>989.51207603652529</v>
      </c>
      <c r="AR42" s="971">
        <v>247.8911725429187</v>
      </c>
      <c r="AS42" s="971">
        <v>2164.3577372147506</v>
      </c>
      <c r="AT42" s="971">
        <v>287.7224215588231</v>
      </c>
      <c r="AU42" s="971">
        <v>1188.373636918383</v>
      </c>
      <c r="AV42" s="971">
        <v>52.605849904217976</v>
      </c>
    </row>
    <row r="43" spans="1:48" s="970" customFormat="1" ht="14.45" customHeight="1">
      <c r="A43" s="978"/>
      <c r="B43" s="975" t="s">
        <v>33</v>
      </c>
      <c r="C43" s="979"/>
      <c r="D43" s="973"/>
      <c r="E43" s="974"/>
      <c r="F43" s="946">
        <v>4572.0000120504301</v>
      </c>
      <c r="G43" s="947">
        <v>100</v>
      </c>
      <c r="H43" s="947">
        <v>63.263476480099037</v>
      </c>
      <c r="I43" s="947">
        <v>36.73652351990112</v>
      </c>
      <c r="J43" s="946">
        <v>1679.5938597567883</v>
      </c>
      <c r="K43" s="947">
        <v>3.8068255399320456</v>
      </c>
      <c r="L43" s="947">
        <v>1.5304122285081125</v>
      </c>
      <c r="M43" s="947">
        <v>11.944686749378661</v>
      </c>
      <c r="N43" s="947">
        <v>16.451893294339992</v>
      </c>
      <c r="O43" s="947">
        <v>18.833471755945173</v>
      </c>
      <c r="P43" s="947">
        <v>8.9320440853259342</v>
      </c>
      <c r="Q43" s="947">
        <v>13.45216700133896</v>
      </c>
      <c r="R43" s="947">
        <v>11.538950675301434</v>
      </c>
      <c r="S43" s="947">
        <v>13.526069766827586</v>
      </c>
      <c r="T43" s="947">
        <v>12.239615116214887</v>
      </c>
      <c r="U43" s="947">
        <v>7.1874068180099586</v>
      </c>
      <c r="V43" s="947">
        <v>12.48564712889414</v>
      </c>
      <c r="W43" s="947">
        <v>8.3307889152237369</v>
      </c>
      <c r="X43" s="947">
        <v>14.764386031048504</v>
      </c>
      <c r="Y43" s="947">
        <v>3.6432541639710285</v>
      </c>
      <c r="Z43" s="947">
        <v>2.5769160829560489</v>
      </c>
      <c r="AA43" s="947">
        <v>2.8395164911619819</v>
      </c>
      <c r="AB43" s="947">
        <v>3.0568702897267648</v>
      </c>
      <c r="AC43" s="947">
        <v>5.1042945475972612</v>
      </c>
      <c r="AD43" s="947">
        <v>1.8428019957549626</v>
      </c>
      <c r="AE43" s="947">
        <v>6.4820190381835818</v>
      </c>
      <c r="AF43" s="947">
        <v>12.390340349941155</v>
      </c>
      <c r="AG43" s="947">
        <v>0.57350785238182633</v>
      </c>
      <c r="AI43" s="971"/>
      <c r="AJ43" s="971"/>
      <c r="AK43" s="971"/>
      <c r="AL43" s="971"/>
      <c r="AM43" s="971">
        <v>22.007591573353544</v>
      </c>
      <c r="AN43" s="971">
        <v>1.8317757009345861</v>
      </c>
      <c r="AO43" s="971">
        <v>233.86045697697256</v>
      </c>
      <c r="AP43" s="971">
        <v>251.98803829811607</v>
      </c>
      <c r="AQ43" s="971">
        <v>184.97546293199991</v>
      </c>
      <c r="AR43" s="971">
        <v>47.925069923944214</v>
      </c>
      <c r="AS43" s="971">
        <v>548.10987197577697</v>
      </c>
      <c r="AT43" s="971">
        <v>155.63789674610439</v>
      </c>
      <c r="AU43" s="971">
        <v>227.79794649651714</v>
      </c>
      <c r="AV43" s="971">
        <v>85.355755027767572</v>
      </c>
    </row>
    <row r="44" spans="1:48" s="970" customFormat="1" ht="14.45" customHeight="1">
      <c r="A44" s="978"/>
      <c r="B44" s="978" t="s">
        <v>1122</v>
      </c>
      <c r="C44" s="976"/>
      <c r="D44" s="959"/>
      <c r="E44" s="974"/>
      <c r="F44" s="946">
        <v>1243.0000012116491</v>
      </c>
      <c r="G44" s="947">
        <v>100</v>
      </c>
      <c r="H44" s="947">
        <v>61.885973209365019</v>
      </c>
      <c r="I44" s="947">
        <v>38.114026790634888</v>
      </c>
      <c r="J44" s="946">
        <v>473.7573534693999</v>
      </c>
      <c r="K44" s="947">
        <v>5.0780613653243698</v>
      </c>
      <c r="L44" s="947">
        <v>1.4378935045899908</v>
      </c>
      <c r="M44" s="947">
        <v>11.832250336675422</v>
      </c>
      <c r="N44" s="947">
        <v>15.668841417406021</v>
      </c>
      <c r="O44" s="947">
        <v>14.376015684087223</v>
      </c>
      <c r="P44" s="947">
        <v>10.525246783042451</v>
      </c>
      <c r="Q44" s="947">
        <v>16.800679851875273</v>
      </c>
      <c r="R44" s="947">
        <v>13.147432924172946</v>
      </c>
      <c r="S44" s="947">
        <v>15.031826803473354</v>
      </c>
      <c r="T44" s="947">
        <v>16.079163622761264</v>
      </c>
      <c r="U44" s="947">
        <v>10.862796655587484</v>
      </c>
      <c r="V44" s="947">
        <v>8.6089298928185958</v>
      </c>
      <c r="W44" s="947">
        <v>4.653360620460318</v>
      </c>
      <c r="X44" s="947">
        <v>16.724406090513725</v>
      </c>
      <c r="Y44" s="947">
        <v>2.0412726145501523</v>
      </c>
      <c r="Z44" s="947">
        <v>2.0266876778055054</v>
      </c>
      <c r="AA44" s="947">
        <v>2.9957082014464453</v>
      </c>
      <c r="AB44" s="947">
        <v>3.1532137433757783</v>
      </c>
      <c r="AC44" s="947">
        <v>4.1041379438657764</v>
      </c>
      <c r="AD44" s="947">
        <v>3.0278500451505179</v>
      </c>
      <c r="AE44" s="947">
        <v>5.7361340579917393</v>
      </c>
      <c r="AF44" s="947">
        <v>13.278353793060155</v>
      </c>
      <c r="AG44" s="947">
        <v>0.47121019017690896</v>
      </c>
      <c r="AI44" s="971"/>
      <c r="AJ44" s="971"/>
      <c r="AK44" s="971"/>
      <c r="AL44" s="971"/>
      <c r="AM44" s="971">
        <v>4.225165562913908</v>
      </c>
      <c r="AN44" s="971">
        <v>23.695496688741734</v>
      </c>
      <c r="AO44" s="971">
        <v>52.94582781456954</v>
      </c>
      <c r="AP44" s="971">
        <v>7.5</v>
      </c>
      <c r="AQ44" s="971">
        <v>24.635827814569545</v>
      </c>
      <c r="AR44" s="971">
        <v>6.225165562913908</v>
      </c>
      <c r="AS44" s="971">
        <v>81.754285714285743</v>
      </c>
      <c r="AT44" s="971" t="s">
        <v>147</v>
      </c>
      <c r="AU44" s="971">
        <v>24.695496688741731</v>
      </c>
      <c r="AV44" s="971">
        <v>20.916480605487241</v>
      </c>
    </row>
    <row r="45" spans="1:48" s="970" customFormat="1" ht="14.45" customHeight="1">
      <c r="A45" s="978"/>
      <c r="B45" s="978" t="s">
        <v>1123</v>
      </c>
      <c r="C45" s="976"/>
      <c r="D45" s="959"/>
      <c r="E45" s="974"/>
      <c r="F45" s="946">
        <v>1828.0000001124272</v>
      </c>
      <c r="G45" s="947">
        <v>100</v>
      </c>
      <c r="H45" s="947">
        <v>68.23264439433531</v>
      </c>
      <c r="I45" s="947">
        <v>31.76735560566468</v>
      </c>
      <c r="J45" s="946">
        <v>580.70726050726546</v>
      </c>
      <c r="K45" s="947">
        <v>3.4734255941983312</v>
      </c>
      <c r="L45" s="947">
        <v>2.1726793118196897</v>
      </c>
      <c r="M45" s="947">
        <v>8.7885253107532275</v>
      </c>
      <c r="N45" s="947">
        <v>12.914556168436874</v>
      </c>
      <c r="O45" s="947">
        <v>18.563773034967184</v>
      </c>
      <c r="P45" s="947">
        <v>6.7692240520952227</v>
      </c>
      <c r="Q45" s="947">
        <v>12.497224485173628</v>
      </c>
      <c r="R45" s="947">
        <v>9.1087306314065142</v>
      </c>
      <c r="S45" s="947">
        <v>12.983886955077523</v>
      </c>
      <c r="T45" s="947">
        <v>7.3467265832401552</v>
      </c>
      <c r="U45" s="947">
        <v>4.0392031005921885</v>
      </c>
      <c r="V45" s="947">
        <v>8.4227327771109177</v>
      </c>
      <c r="W45" s="947">
        <v>4.6548103765126152</v>
      </c>
      <c r="X45" s="947">
        <v>13.613797221683646</v>
      </c>
      <c r="Y45" s="947">
        <v>3.1773018748690292</v>
      </c>
      <c r="Z45" s="947">
        <v>2.5267917805033462</v>
      </c>
      <c r="AA45" s="947">
        <v>3.7079306140420689</v>
      </c>
      <c r="AB45" s="947">
        <v>2.8721481128722948</v>
      </c>
      <c r="AC45" s="947">
        <v>4.2186736076830318</v>
      </c>
      <c r="AD45" s="947">
        <v>1.5641045072166688</v>
      </c>
      <c r="AE45" s="947">
        <v>7.166607499167621</v>
      </c>
      <c r="AF45" s="947">
        <v>7.8928745772841911</v>
      </c>
      <c r="AG45" s="947">
        <v>1.1139844862771582</v>
      </c>
      <c r="AI45" s="971"/>
      <c r="AJ45" s="971"/>
      <c r="AK45" s="971"/>
      <c r="AL45" s="971"/>
      <c r="AM45" s="971"/>
      <c r="AN45" s="971"/>
      <c r="AO45" s="971"/>
      <c r="AP45" s="971"/>
      <c r="AQ45" s="971"/>
      <c r="AR45" s="971"/>
      <c r="AS45" s="971"/>
      <c r="AT45" s="971"/>
      <c r="AU45" s="971"/>
      <c r="AV45" s="971"/>
    </row>
    <row r="46" spans="1:48" s="970" customFormat="1" ht="14.45" customHeight="1">
      <c r="A46" s="978"/>
      <c r="B46" s="978" t="s">
        <v>1124</v>
      </c>
      <c r="C46" s="976"/>
      <c r="D46" s="959"/>
      <c r="E46" s="974"/>
      <c r="F46" s="946">
        <v>1501.0000107263659</v>
      </c>
      <c r="G46" s="947">
        <v>100</v>
      </c>
      <c r="H46" s="947">
        <v>58.352482257637675</v>
      </c>
      <c r="I46" s="947">
        <v>41.647517742362155</v>
      </c>
      <c r="J46" s="946">
        <v>625.1292457801211</v>
      </c>
      <c r="K46" s="947">
        <v>3.1601293209263281</v>
      </c>
      <c r="L46" s="947">
        <v>0.82484031188236906</v>
      </c>
      <c r="M46" s="947">
        <v>15.881543197786531</v>
      </c>
      <c r="N46" s="947">
        <v>21.408312812902128</v>
      </c>
      <c r="O46" s="947">
        <v>22.85321001149547</v>
      </c>
      <c r="P46" s="947">
        <v>10.246690355609337</v>
      </c>
      <c r="Q46" s="947">
        <v>11.842195955138248</v>
      </c>
      <c r="R46" s="947">
        <v>13.166598100856444</v>
      </c>
      <c r="S46" s="947">
        <v>12.93943031836478</v>
      </c>
      <c r="T46" s="947">
        <v>15.0188565624023</v>
      </c>
      <c r="U46" s="947">
        <v>7.9778177538881518</v>
      </c>
      <c r="V46" s="947">
        <v>20.644052776559331</v>
      </c>
      <c r="W46" s="947">
        <v>15.852928864150176</v>
      </c>
      <c r="X46" s="947">
        <v>14.542514884971153</v>
      </c>
      <c r="Y46" s="947">
        <v>5.5373406610298668</v>
      </c>
      <c r="Z46" s="947">
        <v>3.0936123705081355</v>
      </c>
      <c r="AA46" s="947">
        <v>1.6525695890542682</v>
      </c>
      <c r="AB46" s="947">
        <v>3.2020516519859079</v>
      </c>
      <c r="AC46" s="947">
        <v>7.0110964912746363</v>
      </c>
      <c r="AD46" s="947">
        <v>1.200859483516779</v>
      </c>
      <c r="AE46" s="947">
        <v>6.2659679568003632</v>
      </c>
      <c r="AF46" s="947">
        <v>17.132223541937403</v>
      </c>
      <c r="AG46" s="947">
        <v>0</v>
      </c>
      <c r="AI46" s="971"/>
      <c r="AJ46" s="971"/>
      <c r="AK46" s="971"/>
      <c r="AL46" s="971"/>
      <c r="AM46" s="971"/>
      <c r="AN46" s="971"/>
      <c r="AO46" s="971"/>
      <c r="AP46" s="971"/>
      <c r="AQ46" s="971"/>
      <c r="AR46" s="971"/>
      <c r="AS46" s="971"/>
      <c r="AT46" s="971"/>
      <c r="AU46" s="971"/>
      <c r="AV46" s="971"/>
    </row>
    <row r="47" spans="1:48" s="970" customFormat="1" ht="14.45" customHeight="1">
      <c r="A47" s="978"/>
      <c r="B47" s="975" t="s">
        <v>35</v>
      </c>
      <c r="C47" s="976"/>
      <c r="D47" s="959"/>
      <c r="E47" s="974"/>
      <c r="F47" s="946">
        <v>717.00000221147445</v>
      </c>
      <c r="G47" s="947">
        <v>100</v>
      </c>
      <c r="H47" s="947">
        <v>55.983395212947251</v>
      </c>
      <c r="I47" s="947">
        <v>44.016604787052707</v>
      </c>
      <c r="J47" s="946">
        <v>315.59905729658391</v>
      </c>
      <c r="K47" s="947">
        <v>2.6120086799824378</v>
      </c>
      <c r="L47" s="947">
        <v>2.830748323133677</v>
      </c>
      <c r="M47" s="947">
        <v>18.671248722143304</v>
      </c>
      <c r="N47" s="947">
        <v>22.443903044351039</v>
      </c>
      <c r="O47" s="947">
        <v>22.575993294616332</v>
      </c>
      <c r="P47" s="947">
        <v>6.0116644571782283</v>
      </c>
      <c r="Q47" s="947">
        <v>10.333240258865235</v>
      </c>
      <c r="R47" s="947">
        <v>9.6340907195983831</v>
      </c>
      <c r="S47" s="947">
        <v>30.636253006827598</v>
      </c>
      <c r="T47" s="947">
        <v>12.95181413678624</v>
      </c>
      <c r="U47" s="947">
        <v>3.1809161340445522</v>
      </c>
      <c r="V47" s="947">
        <v>16.292688430137474</v>
      </c>
      <c r="W47" s="947">
        <v>8.6256024697977907</v>
      </c>
      <c r="X47" s="947">
        <v>32.483095910276724</v>
      </c>
      <c r="Y47" s="947">
        <v>2.830748323133677</v>
      </c>
      <c r="Z47" s="947">
        <v>6.3838130659615002</v>
      </c>
      <c r="AA47" s="947">
        <v>0</v>
      </c>
      <c r="AB47" s="947">
        <v>2.830748323133677</v>
      </c>
      <c r="AC47" s="947">
        <v>7.6462647023942516</v>
      </c>
      <c r="AD47" s="947">
        <v>0</v>
      </c>
      <c r="AE47" s="947">
        <v>5.3459150344930144</v>
      </c>
      <c r="AF47" s="947">
        <v>14.970844618381483</v>
      </c>
      <c r="AG47" s="947">
        <v>2.3142210272468389</v>
      </c>
      <c r="AI47" s="971"/>
      <c r="AJ47" s="971"/>
      <c r="AK47" s="971"/>
      <c r="AL47" s="971"/>
      <c r="AM47" s="971"/>
      <c r="AN47" s="971"/>
      <c r="AO47" s="971"/>
      <c r="AP47" s="971"/>
      <c r="AQ47" s="971"/>
      <c r="AR47" s="971"/>
      <c r="AS47" s="971"/>
      <c r="AT47" s="971"/>
      <c r="AU47" s="971"/>
      <c r="AV47" s="971"/>
    </row>
    <row r="48" spans="1:48" s="970" customFormat="1" ht="14.45" customHeight="1">
      <c r="A48" s="1433" t="s">
        <v>36</v>
      </c>
      <c r="B48" s="1433"/>
      <c r="C48" s="976"/>
      <c r="D48" s="959"/>
      <c r="E48" s="974"/>
      <c r="F48" s="946">
        <v>323.99999414327948</v>
      </c>
      <c r="G48" s="947">
        <v>100</v>
      </c>
      <c r="H48" s="947">
        <v>63.05962946469969</v>
      </c>
      <c r="I48" s="947">
        <v>36.940370535300303</v>
      </c>
      <c r="J48" s="946">
        <v>119.68679837087872</v>
      </c>
      <c r="K48" s="947">
        <v>12.697810968292302</v>
      </c>
      <c r="L48" s="947">
        <v>5.086334975340824</v>
      </c>
      <c r="M48" s="947">
        <v>4.3918907353572196</v>
      </c>
      <c r="N48" s="947">
        <v>13.00645294918005</v>
      </c>
      <c r="O48" s="947">
        <v>14.471545804049423</v>
      </c>
      <c r="P48" s="947">
        <v>8.4751394898266934</v>
      </c>
      <c r="Q48" s="947">
        <v>18.478590183616731</v>
      </c>
      <c r="R48" s="947">
        <v>4.3918907353572196</v>
      </c>
      <c r="S48" s="947">
        <v>5.3949767633273931</v>
      </c>
      <c r="T48" s="947">
        <v>9.3080503575993117</v>
      </c>
      <c r="U48" s="947">
        <v>8.860941748922551</v>
      </c>
      <c r="V48" s="947">
        <v>11.159902242925789</v>
      </c>
      <c r="W48" s="947">
        <v>13.392255208275905</v>
      </c>
      <c r="X48" s="947">
        <v>24.16635519210584</v>
      </c>
      <c r="Y48" s="947">
        <v>0</v>
      </c>
      <c r="Z48" s="947">
        <v>4.3918907353572196</v>
      </c>
      <c r="AA48" s="947">
        <v>0</v>
      </c>
      <c r="AB48" s="947">
        <v>4.0832487544694738</v>
      </c>
      <c r="AC48" s="947">
        <v>16.395257463665921</v>
      </c>
      <c r="AD48" s="947">
        <v>0</v>
      </c>
      <c r="AE48" s="947">
        <v>12.312008709196446</v>
      </c>
      <c r="AF48" s="947">
        <v>5.4721372344366817</v>
      </c>
      <c r="AG48" s="947">
        <v>0</v>
      </c>
      <c r="AI48" s="971"/>
      <c r="AJ48" s="971"/>
      <c r="AK48" s="971"/>
      <c r="AL48" s="971"/>
      <c r="AM48" s="971"/>
      <c r="AN48" s="971"/>
      <c r="AO48" s="971"/>
      <c r="AP48" s="971"/>
      <c r="AQ48" s="971"/>
      <c r="AR48" s="971"/>
      <c r="AS48" s="971"/>
      <c r="AT48" s="971"/>
      <c r="AU48" s="971"/>
      <c r="AV48" s="971"/>
    </row>
    <row r="49" spans="1:48" s="970" customFormat="1" ht="14.45" customHeight="1">
      <c r="A49" s="1432" t="s">
        <v>166</v>
      </c>
      <c r="B49" s="1432"/>
      <c r="C49" s="1432"/>
      <c r="D49" s="973"/>
      <c r="E49" s="974"/>
      <c r="F49" s="946"/>
      <c r="G49" s="947"/>
      <c r="H49" s="947"/>
      <c r="I49" s="947"/>
      <c r="J49" s="946"/>
      <c r="K49" s="947"/>
      <c r="L49" s="947"/>
      <c r="M49" s="947"/>
      <c r="N49" s="947"/>
      <c r="O49" s="947"/>
      <c r="P49" s="947"/>
      <c r="Q49" s="947"/>
      <c r="R49" s="947"/>
      <c r="S49" s="947"/>
      <c r="T49" s="947"/>
      <c r="U49" s="947"/>
      <c r="V49" s="947"/>
      <c r="W49" s="947"/>
      <c r="X49" s="947"/>
      <c r="Y49" s="947"/>
      <c r="Z49" s="947"/>
      <c r="AA49" s="947"/>
      <c r="AB49" s="947"/>
      <c r="AC49" s="947"/>
      <c r="AD49" s="947"/>
      <c r="AE49" s="947"/>
      <c r="AF49" s="947"/>
      <c r="AG49" s="947"/>
      <c r="AI49" s="971"/>
      <c r="AJ49" s="971"/>
      <c r="AK49" s="971"/>
      <c r="AL49" s="971"/>
      <c r="AM49" s="971"/>
      <c r="AN49" s="971"/>
      <c r="AO49" s="971"/>
      <c r="AP49" s="971"/>
      <c r="AQ49" s="971"/>
      <c r="AR49" s="971"/>
      <c r="AS49" s="971"/>
      <c r="AT49" s="971"/>
      <c r="AU49" s="971"/>
      <c r="AV49" s="971"/>
    </row>
    <row r="50" spans="1:48" s="970" customFormat="1" ht="14.45" customHeight="1">
      <c r="A50" s="1433" t="s">
        <v>37</v>
      </c>
      <c r="B50" s="1433" t="s">
        <v>37</v>
      </c>
      <c r="C50" s="981"/>
      <c r="D50" s="973"/>
      <c r="E50" s="974"/>
      <c r="F50" s="946">
        <v>5535.5039966196873</v>
      </c>
      <c r="G50" s="947">
        <v>100</v>
      </c>
      <c r="H50" s="947">
        <v>52.361909663582111</v>
      </c>
      <c r="I50" s="947">
        <v>47.638090336417847</v>
      </c>
      <c r="J50" s="946">
        <f>F50*I50/100</f>
        <v>2637.008394485707</v>
      </c>
      <c r="K50" s="947">
        <v>3.697604997624552</v>
      </c>
      <c r="L50" s="947">
        <v>1.462682018069998</v>
      </c>
      <c r="M50" s="947">
        <v>12.853889743526068</v>
      </c>
      <c r="N50" s="947">
        <v>20.200615504017318</v>
      </c>
      <c r="O50" s="947">
        <v>21.724829424796557</v>
      </c>
      <c r="P50" s="947">
        <v>12.805449449497008</v>
      </c>
      <c r="Q50" s="947">
        <v>21.31080550453667</v>
      </c>
      <c r="R50" s="947">
        <v>15.526589029797361</v>
      </c>
      <c r="S50" s="947">
        <v>18.498941388604266</v>
      </c>
      <c r="T50" s="947">
        <v>14.669763693425162</v>
      </c>
      <c r="U50" s="947">
        <v>10.473845361987612</v>
      </c>
      <c r="V50" s="947">
        <v>15.147491298484228</v>
      </c>
      <c r="W50" s="947">
        <v>11.433762861272848</v>
      </c>
      <c r="X50" s="947">
        <v>21.485615975750861</v>
      </c>
      <c r="Y50" s="947">
        <v>4.2941908760799627</v>
      </c>
      <c r="Z50" s="947">
        <v>3.7508589426603325</v>
      </c>
      <c r="AA50" s="947">
        <v>2.5410244239772792</v>
      </c>
      <c r="AB50" s="947">
        <v>1.8572937826145066</v>
      </c>
      <c r="AC50" s="947">
        <v>7.8160555735505222</v>
      </c>
      <c r="AD50" s="947">
        <v>1.0358685386396267</v>
      </c>
      <c r="AE50" s="947">
        <v>10.079065851300358</v>
      </c>
      <c r="AF50" s="947">
        <v>12.897143578909562</v>
      </c>
      <c r="AG50" s="947">
        <v>1.6532456179040687</v>
      </c>
      <c r="AI50" s="971"/>
      <c r="AJ50" s="971"/>
      <c r="AK50" s="971"/>
      <c r="AL50" s="971"/>
      <c r="AM50" s="971"/>
      <c r="AN50" s="971"/>
      <c r="AO50" s="971"/>
      <c r="AP50" s="971"/>
      <c r="AQ50" s="971"/>
      <c r="AR50" s="971"/>
      <c r="AS50" s="971"/>
      <c r="AT50" s="971"/>
      <c r="AU50" s="971"/>
      <c r="AV50" s="971"/>
    </row>
    <row r="51" spans="1:48" s="980" customFormat="1" ht="14.45" customHeight="1">
      <c r="A51" s="975"/>
      <c r="B51" s="975" t="s">
        <v>38</v>
      </c>
      <c r="C51" s="975"/>
      <c r="D51" s="973"/>
      <c r="E51" s="974"/>
      <c r="F51" s="946">
        <v>3456.2344054082319</v>
      </c>
      <c r="G51" s="947">
        <v>100</v>
      </c>
      <c r="H51" s="947">
        <v>52.769866896450054</v>
      </c>
      <c r="I51" s="947">
        <v>47.230133103549854</v>
      </c>
      <c r="J51" s="946">
        <f>F51*I51/100</f>
        <v>1632.3841100449927</v>
      </c>
      <c r="K51" s="947">
        <v>3.5784929247734381</v>
      </c>
      <c r="L51" s="947">
        <v>0.87820367324558879</v>
      </c>
      <c r="M51" s="947">
        <v>13.239165081821827</v>
      </c>
      <c r="N51" s="947">
        <v>18.579124987673076</v>
      </c>
      <c r="O51" s="947">
        <v>20.803776995663299</v>
      </c>
      <c r="P51" s="947">
        <v>12.865216188007086</v>
      </c>
      <c r="Q51" s="947">
        <v>21.691840408579207</v>
      </c>
      <c r="R51" s="947">
        <v>13.64762687880787</v>
      </c>
      <c r="S51" s="947">
        <v>18.687502797999937</v>
      </c>
      <c r="T51" s="947">
        <v>14.343321135815913</v>
      </c>
      <c r="U51" s="947">
        <v>12.509002906006023</v>
      </c>
      <c r="V51" s="947">
        <v>14.38644633430002</v>
      </c>
      <c r="W51" s="947">
        <v>12.321837901401494</v>
      </c>
      <c r="X51" s="947">
        <v>23.071204845721326</v>
      </c>
      <c r="Y51" s="947">
        <v>3.9624876085528342</v>
      </c>
      <c r="Z51" s="947">
        <v>4.0751402530269036</v>
      </c>
      <c r="AA51" s="947">
        <v>2.0403194766213879</v>
      </c>
      <c r="AB51" s="947">
        <v>1.3901484704590756</v>
      </c>
      <c r="AC51" s="947">
        <v>8.8965777782841098</v>
      </c>
      <c r="AD51" s="947">
        <v>0.75633357118231193</v>
      </c>
      <c r="AE51" s="947">
        <v>11.010958095601413</v>
      </c>
      <c r="AF51" s="947">
        <v>13.403735166614794</v>
      </c>
      <c r="AG51" s="947">
        <v>1.2658271707947624</v>
      </c>
      <c r="AI51" s="971"/>
      <c r="AJ51" s="971"/>
      <c r="AK51" s="971"/>
      <c r="AL51" s="971"/>
      <c r="AM51" s="971">
        <v>328.16930631614252</v>
      </c>
      <c r="AN51" s="971">
        <v>270.85679770008636</v>
      </c>
      <c r="AO51" s="971">
        <v>1088.44216754635</v>
      </c>
      <c r="AP51" s="971">
        <v>1300.3155915610384</v>
      </c>
      <c r="AQ51" s="971">
        <v>1249.4887223390162</v>
      </c>
      <c r="AR51" s="971">
        <v>347.90211253207184</v>
      </c>
      <c r="AS51" s="971">
        <v>3121.0527703901153</v>
      </c>
      <c r="AT51" s="971">
        <v>353.77717158078161</v>
      </c>
      <c r="AU51" s="971">
        <v>1895.4746579483585</v>
      </c>
      <c r="AV51" s="971">
        <v>168.48232671058565</v>
      </c>
    </row>
    <row r="52" spans="1:48" s="970" customFormat="1" ht="14.45" customHeight="1">
      <c r="A52" s="975"/>
      <c r="B52" s="975" t="s">
        <v>39</v>
      </c>
      <c r="C52" s="975"/>
      <c r="D52" s="973"/>
      <c r="E52" s="974"/>
      <c r="F52" s="946">
        <v>1304.9187615615062</v>
      </c>
      <c r="G52" s="947">
        <v>100</v>
      </c>
      <c r="H52" s="947">
        <v>52.668037773699574</v>
      </c>
      <c r="I52" s="947">
        <v>47.331962226300355</v>
      </c>
      <c r="J52" s="946">
        <f>F52*I52/100</f>
        <v>617.64365530619853</v>
      </c>
      <c r="K52" s="947">
        <v>2.0076690034726643</v>
      </c>
      <c r="L52" s="947">
        <v>2.5467632064874053</v>
      </c>
      <c r="M52" s="947">
        <v>8.962820080887834</v>
      </c>
      <c r="N52" s="947">
        <v>23.374097977354364</v>
      </c>
      <c r="O52" s="947">
        <v>24.382417418768373</v>
      </c>
      <c r="P52" s="947">
        <v>10.466178591451058</v>
      </c>
      <c r="Q52" s="947">
        <v>21.238853184087578</v>
      </c>
      <c r="R52" s="947">
        <v>13.914904695209456</v>
      </c>
      <c r="S52" s="947">
        <v>15.866094727205876</v>
      </c>
      <c r="T52" s="947">
        <v>15.94145029203024</v>
      </c>
      <c r="U52" s="947">
        <v>7.3316327410263646</v>
      </c>
      <c r="V52" s="947">
        <v>15.138421233021978</v>
      </c>
      <c r="W52" s="947">
        <v>10.667317668622381</v>
      </c>
      <c r="X52" s="947">
        <v>17.063802359660887</v>
      </c>
      <c r="Y52" s="947">
        <v>5.059742820673514</v>
      </c>
      <c r="Z52" s="947">
        <v>3.9012043202711983</v>
      </c>
      <c r="AA52" s="947">
        <v>1.068014788740772</v>
      </c>
      <c r="AB52" s="947">
        <v>2.4608231624538925</v>
      </c>
      <c r="AC52" s="947">
        <v>5.0212224138692489</v>
      </c>
      <c r="AD52" s="947">
        <v>2.3143113685581889</v>
      </c>
      <c r="AE52" s="947">
        <v>9.1414495983942725</v>
      </c>
      <c r="AF52" s="947">
        <v>12.324223312601248</v>
      </c>
      <c r="AG52" s="947">
        <v>2.2454721374958915</v>
      </c>
      <c r="AI52" s="971"/>
      <c r="AJ52" s="971"/>
      <c r="AK52" s="971"/>
      <c r="AL52" s="971"/>
      <c r="AM52" s="971">
        <v>159.54091494699648</v>
      </c>
      <c r="AN52" s="971">
        <v>121.06533629729086</v>
      </c>
      <c r="AO52" s="971">
        <v>464.70922458856552</v>
      </c>
      <c r="AP52" s="971">
        <v>623.47438122409665</v>
      </c>
      <c r="AQ52" s="971">
        <v>761.37045323767074</v>
      </c>
      <c r="AR52" s="971">
        <v>151.7544431746295</v>
      </c>
      <c r="AS52" s="971">
        <v>1261.0387971296987</v>
      </c>
      <c r="AT52" s="971">
        <v>212.20024679255147</v>
      </c>
      <c r="AU52" s="971">
        <v>581.01446090597346</v>
      </c>
      <c r="AV52" s="971">
        <v>25.712788785296855</v>
      </c>
    </row>
    <row r="53" spans="1:48" s="970" customFormat="1" ht="14.45" customHeight="1">
      <c r="A53" s="975"/>
      <c r="B53" s="975" t="s">
        <v>40</v>
      </c>
      <c r="C53" s="975"/>
      <c r="D53" s="973"/>
      <c r="E53" s="974"/>
      <c r="F53" s="946">
        <v>774.35082964995104</v>
      </c>
      <c r="G53" s="947">
        <v>100</v>
      </c>
      <c r="H53" s="947">
        <v>50.025154708047282</v>
      </c>
      <c r="I53" s="947">
        <v>49.974845291952697</v>
      </c>
      <c r="J53" s="946">
        <f>F53*I53/100</f>
        <v>386.9806291345152</v>
      </c>
      <c r="K53" s="947">
        <v>7.0770918254198847</v>
      </c>
      <c r="L53" s="947">
        <v>2.2445708720538011</v>
      </c>
      <c r="M53" s="947">
        <v>17.6913972170309</v>
      </c>
      <c r="N53" s="947">
        <v>22.09008786675675</v>
      </c>
      <c r="O53" s="947">
        <v>21.357343101823265</v>
      </c>
      <c r="P53" s="947">
        <v>16.480773946001005</v>
      </c>
      <c r="Q53" s="947">
        <v>19.731348280122873</v>
      </c>
      <c r="R53" s="947">
        <v>26.629115726275032</v>
      </c>
      <c r="S53" s="947">
        <v>22.09413166604763</v>
      </c>
      <c r="T53" s="947">
        <v>13.983788187222535</v>
      </c>
      <c r="U53" s="947">
        <v>6.6853179790169568</v>
      </c>
      <c r="V53" s="947">
        <v>18.559621029217265</v>
      </c>
      <c r="W53" s="947">
        <v>8.7615286265472818</v>
      </c>
      <c r="X53" s="947">
        <v>21.860046700737161</v>
      </c>
      <c r="Y53" s="947">
        <v>4.4846228411754581</v>
      </c>
      <c r="Z53" s="947">
        <v>2.0501043551387639</v>
      </c>
      <c r="AA53" s="947">
        <v>7.2581519004749246</v>
      </c>
      <c r="AB53" s="947">
        <v>2.925294045059661</v>
      </c>
      <c r="AC53" s="947">
        <v>7.703047630697216</v>
      </c>
      <c r="AD53" s="947">
        <v>0.12914043114695889</v>
      </c>
      <c r="AE53" s="947">
        <v>7.4997117383498271</v>
      </c>
      <c r="AF53" s="947">
        <v>11.60149717147141</v>
      </c>
      <c r="AG53" s="947">
        <v>2.3844406370084248</v>
      </c>
      <c r="AI53" s="971"/>
      <c r="AJ53" s="971"/>
      <c r="AK53" s="971"/>
      <c r="AL53" s="971"/>
      <c r="AM53" s="971">
        <v>143.3944079953005</v>
      </c>
      <c r="AN53" s="971">
        <v>123.84857588901406</v>
      </c>
      <c r="AO53" s="971">
        <v>291.23529659150364</v>
      </c>
      <c r="AP53" s="971">
        <v>500.0265324637088</v>
      </c>
      <c r="AQ53" s="971">
        <v>451.94073953438129</v>
      </c>
      <c r="AR53" s="971">
        <v>114.81313608810319</v>
      </c>
      <c r="AS53" s="971">
        <v>988.25220365029122</v>
      </c>
      <c r="AT53" s="971">
        <v>94.681786805630907</v>
      </c>
      <c r="AU53" s="971">
        <v>376.36441115577679</v>
      </c>
      <c r="AV53" s="971">
        <v>25.027871131167849</v>
      </c>
    </row>
    <row r="54" spans="1:48" s="970" customFormat="1" ht="14.45" customHeight="1" thickBot="1">
      <c r="A54" s="1434" t="s">
        <v>41</v>
      </c>
      <c r="B54" s="1434"/>
      <c r="C54" s="982"/>
      <c r="D54" s="983"/>
      <c r="E54" s="984"/>
      <c r="F54" s="948">
        <v>9399.496013729382</v>
      </c>
      <c r="G54" s="949">
        <v>100</v>
      </c>
      <c r="H54" s="949">
        <v>59.424687439741284</v>
      </c>
      <c r="I54" s="949">
        <v>40.575312560259057</v>
      </c>
      <c r="J54" s="948">
        <f>F54*I54/100</f>
        <v>3813.8748866597871</v>
      </c>
      <c r="K54" s="949">
        <v>8.0823248963371519</v>
      </c>
      <c r="L54" s="949">
        <v>2.2048133225319959</v>
      </c>
      <c r="M54" s="949">
        <v>13.025188260867711</v>
      </c>
      <c r="N54" s="949">
        <v>18.657399444957012</v>
      </c>
      <c r="O54" s="949">
        <v>16.879507585169751</v>
      </c>
      <c r="P54" s="949">
        <v>8.4209168268958443</v>
      </c>
      <c r="Q54" s="949">
        <v>15.584338253262485</v>
      </c>
      <c r="R54" s="949">
        <v>12.787801122097246</v>
      </c>
      <c r="S54" s="949">
        <v>16.97680821922582</v>
      </c>
      <c r="T54" s="949">
        <v>12.312295576772145</v>
      </c>
      <c r="U54" s="949">
        <v>6.6509929414569804</v>
      </c>
      <c r="V54" s="949">
        <v>13.999025288624845</v>
      </c>
      <c r="W54" s="949">
        <v>9.8521095958156728</v>
      </c>
      <c r="X54" s="949">
        <v>23.150651197364176</v>
      </c>
      <c r="Y54" s="949">
        <v>1.8233353905256258</v>
      </c>
      <c r="Z54" s="949">
        <v>3.6815913632679038</v>
      </c>
      <c r="AA54" s="949">
        <v>2.9756377288776354</v>
      </c>
      <c r="AB54" s="949">
        <v>2.5307422100741821</v>
      </c>
      <c r="AC54" s="949">
        <v>7.3867507721237029</v>
      </c>
      <c r="AD54" s="949">
        <v>1.8564828063133187</v>
      </c>
      <c r="AE54" s="949">
        <v>9.0822073374611119</v>
      </c>
      <c r="AF54" s="949">
        <v>12.068964210050032</v>
      </c>
      <c r="AG54" s="949">
        <v>1.0489619587877816</v>
      </c>
      <c r="AH54" s="985"/>
      <c r="AI54" s="986"/>
      <c r="AJ54" s="986"/>
      <c r="AK54" s="986"/>
      <c r="AL54" s="986"/>
      <c r="AM54" s="986">
        <v>785.15335916878894</v>
      </c>
      <c r="AN54" s="986">
        <v>669.05726125398746</v>
      </c>
      <c r="AO54" s="986">
        <v>2346.4687322376781</v>
      </c>
      <c r="AP54" s="986">
        <v>2701.0844297804861</v>
      </c>
      <c r="AQ54" s="986">
        <v>2476.2683914480599</v>
      </c>
      <c r="AR54" s="986">
        <v>649.64188221210145</v>
      </c>
      <c r="AS54" s="986">
        <v>3518.8356211103855</v>
      </c>
      <c r="AT54" s="986">
        <v>606.65369125180848</v>
      </c>
      <c r="AU54" s="986">
        <v>1969.3277076007093</v>
      </c>
      <c r="AV54" s="986">
        <v>232.1883395748313</v>
      </c>
    </row>
    <row r="55" spans="1:48" s="43" customFormat="1" ht="21.75" customHeight="1">
      <c r="A55" s="1094" t="s">
        <v>847</v>
      </c>
      <c r="B55" s="1094"/>
      <c r="C55" s="1094"/>
      <c r="D55" s="1094"/>
      <c r="E55" s="1094"/>
      <c r="F55" s="1094"/>
      <c r="G55" s="1094"/>
      <c r="H55" s="1094"/>
      <c r="I55" s="1094"/>
      <c r="J55" s="1094"/>
      <c r="K55" s="1094"/>
      <c r="L55" s="1094"/>
      <c r="M55" s="1094"/>
      <c r="N55" s="1094"/>
      <c r="O55" s="1094"/>
      <c r="P55" s="1094"/>
      <c r="Q55" s="1094"/>
      <c r="R55" s="1094"/>
      <c r="S55" s="1094"/>
      <c r="T55" s="1094"/>
      <c r="U55" s="1094"/>
      <c r="V55" s="1094"/>
      <c r="W55" s="1094"/>
      <c r="X55" s="1094"/>
      <c r="Y55" s="1094"/>
      <c r="Z55" s="1094"/>
      <c r="AA55" s="1094"/>
      <c r="AB55" s="1094"/>
      <c r="AC55" s="1094"/>
      <c r="AD55" s="1094"/>
      <c r="AE55" s="1094"/>
      <c r="AF55" s="1094"/>
      <c r="AG55" s="1094"/>
    </row>
    <row r="56" spans="1:48" ht="26.1" customHeight="1">
      <c r="E56" s="751"/>
      <c r="F56" s="987"/>
      <c r="G56" s="988"/>
      <c r="H56" s="988"/>
      <c r="I56" s="988"/>
      <c r="J56" s="989"/>
      <c r="K56" s="988"/>
      <c r="L56" s="988"/>
      <c r="M56" s="988"/>
      <c r="N56" s="988"/>
      <c r="O56" s="988"/>
      <c r="P56" s="988"/>
      <c r="Q56" s="988"/>
      <c r="R56" s="988"/>
      <c r="S56" s="988"/>
      <c r="T56" s="988"/>
      <c r="U56" s="988"/>
      <c r="V56" s="988"/>
      <c r="W56" s="988"/>
      <c r="X56" s="988"/>
      <c r="Y56" s="988"/>
      <c r="Z56" s="988"/>
      <c r="AA56" s="988"/>
      <c r="AB56" s="988"/>
      <c r="AC56" s="988"/>
      <c r="AD56" s="988"/>
      <c r="AE56" s="988"/>
      <c r="AF56" s="988"/>
      <c r="AG56" s="988"/>
    </row>
    <row r="57" spans="1:48" ht="26.1" customHeight="1">
      <c r="E57" s="751"/>
      <c r="F57" s="987"/>
      <c r="G57" s="988"/>
      <c r="H57" s="988"/>
      <c r="I57" s="988"/>
      <c r="J57" s="989"/>
      <c r="K57" s="988"/>
      <c r="L57" s="988"/>
      <c r="M57" s="988"/>
      <c r="N57" s="988"/>
      <c r="O57" s="988"/>
      <c r="P57" s="988"/>
      <c r="Q57" s="988"/>
      <c r="R57" s="988"/>
      <c r="S57" s="988"/>
      <c r="T57" s="988"/>
      <c r="U57" s="988"/>
      <c r="V57" s="988"/>
      <c r="W57" s="988"/>
      <c r="X57" s="988"/>
      <c r="Y57" s="988"/>
      <c r="Z57" s="988"/>
      <c r="AA57" s="988"/>
      <c r="AB57" s="988"/>
      <c r="AC57" s="988"/>
      <c r="AD57" s="988"/>
      <c r="AE57" s="988"/>
      <c r="AF57" s="988"/>
      <c r="AG57" s="988"/>
    </row>
    <row r="58" spans="1:48" ht="26.1" customHeight="1">
      <c r="E58" s="751"/>
      <c r="F58" s="987"/>
      <c r="G58" s="988"/>
      <c r="H58" s="988"/>
      <c r="I58" s="988"/>
      <c r="J58" s="989"/>
      <c r="K58" s="988"/>
      <c r="L58" s="988"/>
      <c r="M58" s="988"/>
      <c r="N58" s="988"/>
      <c r="O58" s="988"/>
      <c r="P58" s="988"/>
      <c r="Q58" s="988"/>
      <c r="R58" s="988"/>
      <c r="S58" s="988"/>
      <c r="T58" s="988"/>
      <c r="U58" s="988"/>
      <c r="V58" s="988"/>
      <c r="W58" s="988"/>
      <c r="X58" s="988"/>
      <c r="Y58" s="988"/>
      <c r="Z58" s="988"/>
      <c r="AA58" s="988"/>
      <c r="AB58" s="988"/>
      <c r="AC58" s="988"/>
      <c r="AD58" s="988"/>
      <c r="AE58" s="988"/>
      <c r="AF58" s="988"/>
      <c r="AG58" s="988"/>
    </row>
    <row r="59" spans="1:48" ht="26.1" customHeight="1">
      <c r="E59" s="751"/>
      <c r="F59" s="987"/>
      <c r="G59" s="988"/>
      <c r="H59" s="988"/>
      <c r="I59" s="988"/>
      <c r="J59" s="989"/>
      <c r="K59" s="988"/>
      <c r="L59" s="988"/>
      <c r="M59" s="988"/>
      <c r="N59" s="988"/>
      <c r="O59" s="988"/>
      <c r="P59" s="988"/>
      <c r="Q59" s="988"/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/>
      <c r="AD59" s="988"/>
      <c r="AE59" s="988"/>
      <c r="AF59" s="988"/>
      <c r="AG59" s="988"/>
    </row>
    <row r="60" spans="1:48" ht="26.1" customHeight="1">
      <c r="E60" s="751"/>
      <c r="F60" s="987"/>
      <c r="G60" s="988"/>
      <c r="H60" s="988"/>
      <c r="I60" s="988"/>
      <c r="J60" s="989"/>
      <c r="K60" s="988"/>
      <c r="L60" s="988"/>
      <c r="M60" s="988"/>
      <c r="N60" s="988"/>
      <c r="O60" s="988"/>
      <c r="P60" s="988"/>
      <c r="Q60" s="988"/>
      <c r="R60" s="988"/>
      <c r="S60" s="988"/>
      <c r="T60" s="988"/>
      <c r="U60" s="988"/>
      <c r="V60" s="988"/>
      <c r="W60" s="988"/>
      <c r="X60" s="988"/>
      <c r="Y60" s="988"/>
      <c r="Z60" s="988"/>
      <c r="AA60" s="988"/>
      <c r="AB60" s="988"/>
      <c r="AC60" s="988"/>
      <c r="AD60" s="988"/>
      <c r="AE60" s="988"/>
      <c r="AF60" s="988"/>
      <c r="AG60" s="988"/>
    </row>
    <row r="61" spans="1:48" ht="26.1" customHeight="1">
      <c r="E61" s="751"/>
      <c r="F61" s="987"/>
      <c r="G61" s="988"/>
      <c r="H61" s="988"/>
      <c r="I61" s="988"/>
      <c r="J61" s="989"/>
      <c r="K61" s="988"/>
      <c r="L61" s="988"/>
      <c r="M61" s="988"/>
      <c r="N61" s="988"/>
      <c r="O61" s="988"/>
      <c r="P61" s="988"/>
      <c r="Q61" s="988"/>
      <c r="R61" s="988"/>
      <c r="S61" s="988"/>
      <c r="T61" s="988"/>
      <c r="U61" s="988"/>
      <c r="V61" s="988"/>
      <c r="W61" s="988"/>
      <c r="X61" s="988"/>
      <c r="Y61" s="988"/>
      <c r="Z61" s="988"/>
      <c r="AA61" s="988"/>
      <c r="AB61" s="988"/>
      <c r="AC61" s="988"/>
      <c r="AD61" s="988"/>
      <c r="AE61" s="988"/>
      <c r="AF61" s="988"/>
      <c r="AG61" s="990"/>
    </row>
    <row r="62" spans="1:48" ht="26.1" customHeight="1">
      <c r="E62" s="751"/>
      <c r="F62" s="987"/>
      <c r="G62" s="988"/>
      <c r="H62" s="988"/>
      <c r="I62" s="988"/>
      <c r="J62" s="989"/>
      <c r="K62" s="988"/>
      <c r="L62" s="988"/>
      <c r="M62" s="988"/>
      <c r="N62" s="988"/>
      <c r="O62" s="988"/>
      <c r="P62" s="988"/>
      <c r="Q62" s="988"/>
      <c r="R62" s="988"/>
      <c r="S62" s="988"/>
      <c r="T62" s="988"/>
      <c r="U62" s="988"/>
      <c r="V62" s="988"/>
      <c r="W62" s="988"/>
      <c r="X62" s="988"/>
      <c r="Y62" s="988"/>
      <c r="Z62" s="988"/>
      <c r="AA62" s="988"/>
      <c r="AB62" s="988"/>
      <c r="AC62" s="988"/>
      <c r="AD62" s="988"/>
      <c r="AE62" s="988"/>
      <c r="AF62" s="988"/>
      <c r="AG62" s="988"/>
    </row>
    <row r="63" spans="1:48" ht="26.1" customHeight="1">
      <c r="E63" s="751"/>
      <c r="F63" s="987"/>
      <c r="G63" s="988"/>
      <c r="H63" s="988"/>
      <c r="I63" s="988"/>
      <c r="J63" s="989"/>
      <c r="K63" s="988"/>
      <c r="L63" s="988"/>
      <c r="M63" s="988"/>
      <c r="N63" s="988"/>
      <c r="O63" s="988"/>
      <c r="P63" s="988"/>
      <c r="Q63" s="988"/>
      <c r="R63" s="988"/>
      <c r="S63" s="988"/>
      <c r="T63" s="988"/>
      <c r="U63" s="988"/>
      <c r="V63" s="988"/>
      <c r="W63" s="988"/>
      <c r="X63" s="988"/>
      <c r="Y63" s="988"/>
      <c r="Z63" s="988"/>
      <c r="AA63" s="988"/>
      <c r="AB63" s="988"/>
      <c r="AC63" s="988"/>
      <c r="AD63" s="988"/>
      <c r="AE63" s="988"/>
      <c r="AF63" s="988"/>
      <c r="AG63" s="988"/>
    </row>
    <row r="64" spans="1:48" ht="26.1" customHeight="1" thickBot="1">
      <c r="E64" s="751"/>
      <c r="F64" s="991"/>
      <c r="G64" s="992"/>
      <c r="H64" s="992"/>
      <c r="I64" s="992"/>
      <c r="J64" s="993"/>
      <c r="K64" s="992"/>
      <c r="L64" s="992"/>
      <c r="M64" s="992"/>
      <c r="N64" s="992"/>
      <c r="O64" s="992"/>
      <c r="P64" s="992"/>
      <c r="Q64" s="992"/>
      <c r="R64" s="992"/>
      <c r="S64" s="992"/>
      <c r="T64" s="992"/>
      <c r="U64" s="992"/>
      <c r="V64" s="992"/>
      <c r="W64" s="992"/>
      <c r="X64" s="992"/>
      <c r="Y64" s="992"/>
      <c r="Z64" s="992"/>
      <c r="AA64" s="992"/>
      <c r="AB64" s="992"/>
      <c r="AC64" s="992"/>
      <c r="AD64" s="992"/>
      <c r="AE64" s="994"/>
      <c r="AF64" s="992"/>
      <c r="AG64" s="992"/>
    </row>
    <row r="65" spans="5:33" ht="26.1" customHeight="1">
      <c r="E65" s="751"/>
      <c r="F65" s="751"/>
      <c r="G65" s="751"/>
      <c r="H65" s="751"/>
      <c r="I65" s="751"/>
      <c r="J65" s="751"/>
      <c r="K65" s="751"/>
      <c r="L65" s="751"/>
      <c r="M65" s="751"/>
      <c r="N65" s="751"/>
      <c r="O65" s="995"/>
      <c r="P65" s="751"/>
      <c r="Q65" s="995"/>
      <c r="R65" s="995"/>
      <c r="S65" s="995"/>
      <c r="T65" s="44"/>
      <c r="U65" s="751"/>
      <c r="V65" s="995"/>
      <c r="W65" s="751"/>
      <c r="X65" s="751"/>
      <c r="Y65" s="44"/>
      <c r="Z65" s="44"/>
      <c r="AA65" s="44"/>
      <c r="AB65" s="44"/>
      <c r="AC65" s="44"/>
      <c r="AD65" s="44"/>
      <c r="AE65" s="996"/>
      <c r="AF65" s="44"/>
      <c r="AG65" s="43"/>
    </row>
    <row r="66" spans="5:33" ht="26.1" customHeight="1">
      <c r="E66" s="751"/>
      <c r="H66" s="934"/>
      <c r="I66" s="934"/>
      <c r="J66" s="934"/>
      <c r="K66" s="934"/>
      <c r="L66" s="934"/>
      <c r="M66" s="934"/>
      <c r="N66" s="934"/>
      <c r="O66" s="934"/>
      <c r="P66" s="934"/>
      <c r="Q66" s="934"/>
      <c r="R66" s="934"/>
      <c r="S66" s="934"/>
      <c r="T66" s="934"/>
      <c r="U66" s="934"/>
      <c r="V66" s="934"/>
      <c r="W66" s="934"/>
      <c r="X66" s="934"/>
      <c r="Y66" s="934"/>
      <c r="Z66" s="934"/>
      <c r="AA66" s="934"/>
      <c r="AB66" s="934"/>
      <c r="AC66" s="934"/>
      <c r="AD66" s="934"/>
      <c r="AE66" s="934"/>
      <c r="AF66" s="934"/>
    </row>
    <row r="67" spans="5:33" ht="26.1" customHeight="1">
      <c r="E67" s="751"/>
    </row>
    <row r="68" spans="5:33" ht="26.1" customHeight="1">
      <c r="E68" s="751"/>
    </row>
    <row r="69" spans="5:33" ht="26.1" customHeight="1">
      <c r="E69" s="751"/>
    </row>
    <row r="70" spans="5:33" ht="26.1" customHeight="1">
      <c r="E70" s="751"/>
    </row>
    <row r="71" spans="5:33" ht="26.1" customHeight="1">
      <c r="E71" s="751"/>
    </row>
    <row r="72" spans="5:33" ht="26.1" customHeight="1">
      <c r="E72" s="751"/>
    </row>
    <row r="73" spans="5:33" ht="26.1" customHeight="1">
      <c r="E73" s="751"/>
    </row>
    <row r="74" spans="5:33" ht="26.1" customHeight="1">
      <c r="E74" s="751"/>
    </row>
    <row r="75" spans="5:33" ht="26.1" customHeight="1">
      <c r="E75" s="751"/>
    </row>
    <row r="76" spans="5:33" ht="26.1" customHeight="1">
      <c r="E76" s="751"/>
    </row>
    <row r="77" spans="5:33" ht="15.75" customHeight="1">
      <c r="E77" s="751"/>
    </row>
    <row r="78" spans="5:33">
      <c r="E78" s="751"/>
    </row>
    <row r="79" spans="5:33" ht="15.75" customHeight="1">
      <c r="E79" s="751"/>
    </row>
    <row r="80" spans="5:33">
      <c r="E80" s="751"/>
    </row>
    <row r="81" spans="5:5" ht="15.75" customHeight="1">
      <c r="E81" s="751"/>
    </row>
    <row r="82" spans="5:5">
      <c r="E82" s="751"/>
    </row>
    <row r="83" spans="5:5" ht="15.75" customHeight="1">
      <c r="E83" s="751"/>
    </row>
    <row r="84" spans="5:5">
      <c r="E84" s="751"/>
    </row>
    <row r="85" spans="5:5" ht="15.75" customHeight="1">
      <c r="E85" s="751"/>
    </row>
    <row r="86" spans="5:5">
      <c r="E86" s="751"/>
    </row>
    <row r="87" spans="5:5" ht="15.75" customHeight="1">
      <c r="E87" s="751"/>
    </row>
    <row r="88" spans="5:5">
      <c r="E88" s="751"/>
    </row>
    <row r="89" spans="5:5" ht="15.75" customHeight="1">
      <c r="E89" s="751"/>
    </row>
    <row r="90" spans="5:5">
      <c r="E90" s="751"/>
    </row>
    <row r="91" spans="5:5" ht="15.75" customHeight="1">
      <c r="E91" s="751"/>
    </row>
    <row r="92" spans="5:5">
      <c r="E92" s="751"/>
    </row>
    <row r="93" spans="5:5" ht="15.75" customHeight="1">
      <c r="E93" s="751"/>
    </row>
    <row r="94" spans="5:5">
      <c r="E94" s="751"/>
    </row>
    <row r="95" spans="5:5" ht="15.75" customHeight="1">
      <c r="E95" s="751"/>
    </row>
    <row r="96" spans="5:5">
      <c r="E96" s="751"/>
    </row>
    <row r="97" spans="5:5" ht="15.75" customHeight="1">
      <c r="E97" s="751"/>
    </row>
    <row r="98" spans="5:5">
      <c r="E98" s="751"/>
    </row>
    <row r="99" spans="5:5" ht="15.75" customHeight="1">
      <c r="E99" s="751"/>
    </row>
    <row r="100" spans="5:5">
      <c r="E100" s="751"/>
    </row>
    <row r="101" spans="5:5" ht="15.75" customHeight="1">
      <c r="E101" s="751"/>
    </row>
    <row r="102" spans="5:5">
      <c r="E102" s="751"/>
    </row>
    <row r="103" spans="5:5" ht="15.75" customHeight="1">
      <c r="E103" s="751"/>
    </row>
    <row r="104" spans="5:5">
      <c r="E104" s="751"/>
    </row>
    <row r="105" spans="5:5" ht="15.75" customHeight="1">
      <c r="E105" s="751"/>
    </row>
    <row r="106" spans="5:5">
      <c r="E106" s="751"/>
    </row>
    <row r="107" spans="5:5" ht="15.75" customHeight="1">
      <c r="E107" s="751"/>
    </row>
    <row r="108" spans="5:5">
      <c r="E108" s="751"/>
    </row>
    <row r="109" spans="5:5" ht="15.75" customHeight="1">
      <c r="E109" s="751"/>
    </row>
    <row r="110" spans="5:5">
      <c r="E110" s="751"/>
    </row>
    <row r="111" spans="5:5" ht="15.75" customHeight="1">
      <c r="E111" s="751"/>
    </row>
    <row r="112" spans="5:5">
      <c r="E112" s="751"/>
    </row>
    <row r="113" spans="5:5" ht="15.75" customHeight="1">
      <c r="E113" s="751"/>
    </row>
    <row r="114" spans="5:5">
      <c r="E114" s="751"/>
    </row>
    <row r="115" spans="5:5" ht="15.75" customHeight="1">
      <c r="E115" s="751"/>
    </row>
    <row r="116" spans="5:5">
      <c r="E116" s="751"/>
    </row>
    <row r="117" spans="5:5" ht="15.75" customHeight="1">
      <c r="E117" s="751"/>
    </row>
    <row r="118" spans="5:5">
      <c r="E118" s="751"/>
    </row>
    <row r="119" spans="5:5" ht="15.75" customHeight="1">
      <c r="E119" s="751"/>
    </row>
    <row r="120" spans="5:5">
      <c r="E120" s="751"/>
    </row>
    <row r="121" spans="5:5" ht="15.75" customHeight="1">
      <c r="E121" s="751"/>
    </row>
    <row r="122" spans="5:5">
      <c r="E122" s="751"/>
    </row>
    <row r="123" spans="5:5" ht="15.75" customHeight="1">
      <c r="E123" s="751"/>
    </row>
    <row r="124" spans="5:5">
      <c r="E124" s="751"/>
    </row>
    <row r="125" spans="5:5" ht="15.75" customHeight="1">
      <c r="E125" s="751"/>
    </row>
    <row r="126" spans="5:5">
      <c r="E126" s="751"/>
    </row>
    <row r="127" spans="5:5" ht="15.75" customHeight="1">
      <c r="E127" s="751"/>
    </row>
    <row r="128" spans="5:5">
      <c r="E128" s="751"/>
    </row>
    <row r="129" spans="5:5" ht="15.75" customHeight="1">
      <c r="E129" s="751"/>
    </row>
    <row r="130" spans="5:5">
      <c r="E130" s="751"/>
    </row>
    <row r="131" spans="5:5" ht="15.75" customHeight="1">
      <c r="E131" s="751"/>
    </row>
    <row r="132" spans="5:5">
      <c r="E132" s="751"/>
    </row>
    <row r="133" spans="5:5" ht="15.75" customHeight="1">
      <c r="E133" s="751"/>
    </row>
    <row r="134" spans="5:5">
      <c r="E134" s="751"/>
    </row>
    <row r="135" spans="5:5" ht="15.75" customHeight="1">
      <c r="E135" s="751"/>
    </row>
    <row r="136" spans="5:5">
      <c r="E136" s="751"/>
    </row>
    <row r="137" spans="5:5" ht="15.75" customHeight="1">
      <c r="E137" s="751"/>
    </row>
    <row r="138" spans="5:5">
      <c r="E138" s="751"/>
    </row>
    <row r="139" spans="5:5" ht="15.75" customHeight="1">
      <c r="E139" s="751"/>
    </row>
    <row r="140" spans="5:5">
      <c r="E140" s="751"/>
    </row>
    <row r="141" spans="5:5" ht="15.75" customHeight="1">
      <c r="E141" s="751"/>
    </row>
    <row r="142" spans="5:5">
      <c r="E142" s="751"/>
    </row>
    <row r="143" spans="5:5" ht="15.75" customHeight="1">
      <c r="E143" s="751"/>
    </row>
    <row r="144" spans="5:5">
      <c r="E144" s="751"/>
    </row>
    <row r="145" spans="5:5" ht="15.75" customHeight="1">
      <c r="E145" s="751"/>
    </row>
    <row r="146" spans="5:5">
      <c r="E146" s="751"/>
    </row>
    <row r="147" spans="5:5" ht="15.75" customHeight="1">
      <c r="E147" s="751"/>
    </row>
    <row r="148" spans="5:5">
      <c r="E148" s="751"/>
    </row>
    <row r="149" spans="5:5" ht="15.75" customHeight="1">
      <c r="E149" s="751"/>
    </row>
    <row r="150" spans="5:5">
      <c r="E150" s="751"/>
    </row>
    <row r="151" spans="5:5" ht="15.75" customHeight="1">
      <c r="E151" s="751"/>
    </row>
    <row r="152" spans="5:5">
      <c r="E152" s="751"/>
    </row>
    <row r="153" spans="5:5" ht="15.75" customHeight="1">
      <c r="E153" s="751"/>
    </row>
    <row r="154" spans="5:5">
      <c r="E154" s="751"/>
    </row>
    <row r="155" spans="5:5" ht="15.75" customHeight="1">
      <c r="E155" s="751"/>
    </row>
    <row r="156" spans="5:5">
      <c r="E156" s="751"/>
    </row>
    <row r="157" spans="5:5" ht="15.75" customHeight="1">
      <c r="E157" s="751"/>
    </row>
    <row r="158" spans="5:5">
      <c r="E158" s="751"/>
    </row>
    <row r="159" spans="5:5" ht="15.75" customHeight="1">
      <c r="E159" s="751"/>
    </row>
    <row r="160" spans="5:5">
      <c r="E160" s="751"/>
    </row>
    <row r="161" spans="5:5" ht="15.75" customHeight="1">
      <c r="E161" s="751"/>
    </row>
    <row r="162" spans="5:5">
      <c r="E162" s="751"/>
    </row>
    <row r="163" spans="5:5" ht="15.75" customHeight="1">
      <c r="E163" s="751"/>
    </row>
    <row r="164" spans="5:5">
      <c r="E164" s="751"/>
    </row>
    <row r="165" spans="5:5" ht="15.75" customHeight="1">
      <c r="E165" s="751"/>
    </row>
    <row r="166" spans="5:5">
      <c r="E166" s="751"/>
    </row>
    <row r="167" spans="5:5" ht="15.75" customHeight="1">
      <c r="E167" s="751"/>
    </row>
    <row r="168" spans="5:5">
      <c r="E168" s="751"/>
    </row>
    <row r="169" spans="5:5" ht="15.75" customHeight="1">
      <c r="E169" s="751"/>
    </row>
    <row r="170" spans="5:5">
      <c r="E170" s="751"/>
    </row>
    <row r="171" spans="5:5" ht="15.75" customHeight="1">
      <c r="E171" s="751"/>
    </row>
    <row r="172" spans="5:5">
      <c r="E172" s="751"/>
    </row>
    <row r="173" spans="5:5" ht="15.75" customHeight="1">
      <c r="E173" s="751"/>
    </row>
    <row r="174" spans="5:5">
      <c r="E174" s="751"/>
    </row>
    <row r="175" spans="5:5" ht="15.75" customHeight="1">
      <c r="E175" s="751"/>
    </row>
    <row r="176" spans="5:5">
      <c r="E176" s="751"/>
    </row>
    <row r="177" spans="5:5" ht="15.75" customHeight="1">
      <c r="E177" s="751"/>
    </row>
    <row r="178" spans="5:5">
      <c r="E178" s="751"/>
    </row>
    <row r="179" spans="5:5" ht="15.75" customHeight="1">
      <c r="E179" s="751"/>
    </row>
    <row r="180" spans="5:5">
      <c r="E180" s="751"/>
    </row>
    <row r="181" spans="5:5" ht="15.75" customHeight="1">
      <c r="E181" s="751"/>
    </row>
    <row r="182" spans="5:5">
      <c r="E182" s="751"/>
    </row>
    <row r="183" spans="5:5" ht="15.75" customHeight="1">
      <c r="E183" s="751"/>
    </row>
    <row r="184" spans="5:5">
      <c r="E184" s="751"/>
    </row>
    <row r="185" spans="5:5" ht="15.75" customHeight="1">
      <c r="E185" s="751"/>
    </row>
    <row r="186" spans="5:5">
      <c r="E186" s="751"/>
    </row>
    <row r="187" spans="5:5" ht="15.75" customHeight="1">
      <c r="E187" s="751"/>
    </row>
    <row r="188" spans="5:5">
      <c r="E188" s="751"/>
    </row>
    <row r="189" spans="5:5" ht="15.75" customHeight="1">
      <c r="E189" s="751"/>
    </row>
    <row r="190" spans="5:5">
      <c r="E190" s="751"/>
    </row>
    <row r="191" spans="5:5" ht="15.75" customHeight="1">
      <c r="E191" s="751"/>
    </row>
    <row r="192" spans="5:5">
      <c r="E192" s="751"/>
    </row>
    <row r="193" spans="5:5" ht="15.75" customHeight="1">
      <c r="E193" s="751"/>
    </row>
    <row r="194" spans="5:5">
      <c r="E194" s="751"/>
    </row>
    <row r="195" spans="5:5" ht="15.75" customHeight="1">
      <c r="E195" s="751"/>
    </row>
    <row r="196" spans="5:5">
      <c r="E196" s="751"/>
    </row>
    <row r="197" spans="5:5" ht="15.75" customHeight="1">
      <c r="E197" s="751"/>
    </row>
    <row r="198" spans="5:5">
      <c r="E198" s="751"/>
    </row>
    <row r="199" spans="5:5" ht="15.75" customHeight="1"/>
    <row r="201" spans="5:5" ht="15.75" customHeight="1"/>
    <row r="203" spans="5:5" ht="15.75" customHeight="1"/>
    <row r="205" spans="5:5" ht="15.75" customHeight="1"/>
    <row r="207" spans="5:5" ht="15.75" customHeight="1"/>
    <row r="209" ht="15.75" customHeight="1"/>
    <row r="211" ht="15.75" customHeight="1"/>
    <row r="213" ht="15.75" customHeight="1"/>
    <row r="215" ht="15.75" customHeight="1"/>
    <row r="217" ht="15.75" customHeight="1"/>
    <row r="219" ht="15.75" customHeight="1"/>
    <row r="221" ht="15.75" customHeight="1"/>
    <row r="223" ht="15.75" customHeight="1"/>
    <row r="225" ht="15.75" customHeight="1"/>
    <row r="227" ht="15.75" customHeight="1"/>
    <row r="229" ht="15.75" customHeight="1"/>
    <row r="231" ht="15.75" customHeight="1"/>
    <row r="233" ht="15.75" customHeight="1"/>
    <row r="235" ht="15.75" customHeight="1"/>
    <row r="237" ht="15.75" customHeight="1"/>
    <row r="239" ht="15.75" customHeight="1"/>
    <row r="241" ht="15.75" customHeight="1"/>
    <row r="243" ht="15.75" customHeight="1"/>
    <row r="245" ht="15.75" customHeight="1"/>
    <row r="247" ht="15.75" customHeight="1"/>
    <row r="249" ht="15.75" customHeight="1"/>
    <row r="251" ht="15.75" customHeight="1"/>
    <row r="253" ht="15.75" customHeight="1"/>
    <row r="255" ht="15.75" customHeight="1"/>
    <row r="257" ht="15.75" customHeight="1"/>
    <row r="259" ht="15.75" customHeight="1"/>
    <row r="261" ht="15.75" customHeight="1"/>
    <row r="263" ht="15.75" customHeight="1"/>
    <row r="265" ht="15.75" customHeight="1"/>
    <row r="267" ht="15.75" customHeight="1"/>
    <row r="269" ht="15.75" customHeight="1"/>
    <row r="271" ht="15.75" customHeight="1"/>
    <row r="273" ht="15.75" customHeight="1"/>
    <row r="275" ht="15.75" customHeight="1"/>
    <row r="277" ht="15.75" customHeight="1"/>
    <row r="279" ht="15.75" customHeight="1"/>
    <row r="281" ht="15.75" customHeight="1"/>
    <row r="283" ht="15.75" customHeight="1"/>
    <row r="285" ht="15.75" customHeight="1"/>
    <row r="287" ht="15.75" customHeight="1"/>
    <row r="289" ht="15.75" customHeight="1"/>
    <row r="291" ht="15.75" customHeight="1"/>
    <row r="293" ht="15.75" customHeight="1"/>
    <row r="295" ht="15.75" customHeight="1"/>
    <row r="297" ht="15.75" customHeight="1"/>
    <row r="299" ht="15.75" customHeight="1"/>
    <row r="301" ht="15.75" customHeight="1"/>
    <row r="303" ht="15.75" customHeight="1"/>
    <row r="305" ht="15.75" customHeight="1"/>
    <row r="307" ht="15.75" customHeight="1"/>
    <row r="309" ht="15.75" customHeight="1"/>
    <row r="311" ht="15.75" customHeight="1"/>
    <row r="313" ht="15.75" customHeight="1"/>
    <row r="315" ht="15.75" customHeight="1"/>
    <row r="317" ht="15.75" customHeight="1"/>
    <row r="319" ht="15.75" customHeight="1"/>
    <row r="321" ht="15.75" customHeight="1"/>
    <row r="323" ht="15.75" customHeight="1"/>
    <row r="325" ht="15.75" customHeight="1"/>
    <row r="327" ht="15.75" customHeight="1"/>
    <row r="329" ht="15.75" customHeight="1"/>
    <row r="331" ht="15.75" customHeight="1"/>
    <row r="333" ht="15.75" customHeight="1"/>
    <row r="335" ht="15.75" customHeight="1"/>
    <row r="337" ht="15.75" customHeight="1"/>
    <row r="339" ht="15.75" customHeight="1"/>
    <row r="341" ht="15.75" customHeight="1"/>
    <row r="343" ht="15.75" customHeight="1"/>
    <row r="345" ht="15.75" customHeight="1"/>
    <row r="347" ht="15.75" customHeight="1"/>
    <row r="349" ht="15.75" customHeight="1"/>
    <row r="351" ht="15.75" customHeight="1"/>
    <row r="353" ht="15.75" customHeight="1"/>
    <row r="355" ht="15.75" customHeight="1"/>
    <row r="357" ht="15.75" customHeight="1"/>
    <row r="359" ht="15.75" customHeight="1"/>
    <row r="361" ht="15.75" customHeight="1"/>
    <row r="363" ht="15.75" customHeight="1"/>
    <row r="365" ht="15.75" customHeight="1"/>
    <row r="367" ht="15.75" customHeight="1"/>
    <row r="369" ht="15.75" customHeight="1"/>
    <row r="371" ht="15.75" customHeight="1"/>
    <row r="373" ht="15.75" customHeight="1"/>
    <row r="375" ht="15.75" customHeight="1"/>
    <row r="377" ht="15.75" customHeight="1"/>
    <row r="379" ht="15.75" customHeight="1"/>
    <row r="381" ht="15.75" customHeight="1"/>
    <row r="383" ht="15.75" customHeight="1"/>
    <row r="385" ht="15.75" customHeight="1"/>
    <row r="387" ht="15.75" customHeight="1"/>
    <row r="389" ht="15.75" customHeight="1"/>
    <row r="391" ht="15.75" customHeight="1"/>
    <row r="393" ht="15.75" customHeight="1"/>
    <row r="395" ht="15.75" customHeight="1"/>
    <row r="397" ht="15.75" customHeight="1"/>
    <row r="399" ht="15.75" customHeight="1"/>
    <row r="401" ht="15.75" customHeight="1"/>
    <row r="403" ht="15.75" customHeight="1"/>
    <row r="405" ht="15.75" customHeight="1"/>
    <row r="407" ht="15.75" customHeight="1"/>
    <row r="409" ht="15.75" customHeight="1"/>
    <row r="411" ht="15.75" customHeight="1"/>
    <row r="413" ht="15.75" customHeight="1"/>
    <row r="415" ht="15.75" customHeight="1"/>
    <row r="417" ht="15.75" customHeight="1"/>
    <row r="419" ht="15.75" customHeight="1"/>
    <row r="421" ht="15.75" customHeight="1"/>
    <row r="423" ht="15.75" customHeight="1"/>
    <row r="425" ht="15.75" customHeight="1"/>
    <row r="427" ht="15.75" customHeight="1"/>
    <row r="429" ht="15.75" customHeight="1"/>
    <row r="431" ht="15.75" customHeight="1"/>
    <row r="433" ht="15.75" customHeight="1"/>
    <row r="435" ht="15.75" customHeight="1"/>
    <row r="437" ht="15.75" customHeight="1"/>
    <row r="439" ht="15.75" customHeight="1"/>
    <row r="441" ht="15.75" customHeight="1"/>
    <row r="443" ht="15.75" customHeight="1"/>
    <row r="445" ht="15.75" customHeight="1"/>
    <row r="447" ht="15.75" customHeight="1"/>
    <row r="449" ht="15.75" customHeight="1"/>
    <row r="451" ht="15.75" customHeight="1"/>
    <row r="453" ht="15.75" customHeight="1"/>
    <row r="455" ht="15.75" customHeight="1"/>
    <row r="457" ht="15.75" customHeight="1"/>
    <row r="459" ht="15.75" customHeight="1"/>
    <row r="461" ht="15.75" customHeight="1"/>
    <row r="463" ht="15.75" customHeight="1"/>
    <row r="465" ht="15.75" customHeight="1"/>
    <row r="467" ht="15.75" customHeight="1"/>
    <row r="469" ht="15.75" customHeight="1"/>
    <row r="471" ht="15.75" customHeight="1"/>
    <row r="473" ht="15.75" customHeight="1"/>
    <row r="475" ht="15.75" customHeight="1"/>
    <row r="477" ht="15.75" customHeight="1"/>
    <row r="479" ht="15.75" customHeight="1"/>
    <row r="481" ht="15.75" customHeight="1"/>
    <row r="483" ht="15.75" customHeight="1"/>
    <row r="485" ht="15.75" customHeight="1"/>
    <row r="487" ht="15.75" customHeight="1"/>
    <row r="489" ht="15.75" customHeight="1"/>
    <row r="491" ht="15.75" customHeight="1"/>
    <row r="493" ht="15.75" customHeight="1"/>
    <row r="495" ht="15.75" customHeight="1"/>
    <row r="497" ht="15.75" customHeight="1"/>
    <row r="499" ht="15.75" customHeight="1"/>
    <row r="501" ht="15.75" customHeight="1"/>
    <row r="503" ht="15.75" customHeight="1"/>
    <row r="505" ht="15.75" customHeight="1"/>
    <row r="507" ht="15.75" customHeight="1"/>
    <row r="509" ht="15.75" customHeight="1"/>
    <row r="511" ht="15.75" customHeight="1"/>
    <row r="513" ht="15.75" customHeight="1"/>
    <row r="515" ht="15.75" customHeight="1"/>
    <row r="517" ht="15.75" customHeight="1"/>
    <row r="519" ht="15.75" customHeight="1"/>
    <row r="521" ht="15.75" customHeight="1"/>
    <row r="523" ht="15.75" customHeight="1"/>
    <row r="525" ht="15.75" customHeight="1"/>
    <row r="527" ht="15.75" customHeight="1"/>
    <row r="529" ht="15.75" customHeight="1"/>
    <row r="531" ht="15.75" customHeight="1"/>
    <row r="533" ht="15.75" customHeight="1"/>
    <row r="535" ht="15.75" customHeight="1"/>
    <row r="537" ht="15.75" customHeight="1"/>
    <row r="539" ht="15.75" customHeight="1"/>
    <row r="541" ht="15.75" customHeight="1"/>
    <row r="543" ht="15.75" customHeight="1"/>
    <row r="545" ht="15.75" customHeight="1"/>
    <row r="547" ht="15.75" customHeight="1"/>
    <row r="549" ht="15.75" customHeight="1"/>
    <row r="551" ht="15.75" customHeight="1"/>
    <row r="553" ht="15.75" customHeight="1"/>
    <row r="555" ht="15.75" customHeight="1"/>
    <row r="557" ht="15.75" customHeight="1"/>
    <row r="559" ht="15.75" customHeight="1"/>
    <row r="561" ht="15.75" customHeight="1"/>
    <row r="563" ht="15.75" customHeight="1"/>
    <row r="565" ht="15.75" customHeight="1"/>
    <row r="567" ht="15.75" customHeight="1"/>
    <row r="569" ht="15.75" customHeight="1"/>
    <row r="571" ht="15.75" customHeight="1"/>
    <row r="573" ht="15.75" customHeight="1"/>
    <row r="575" ht="15.75" customHeight="1"/>
    <row r="577" ht="15.75" customHeight="1"/>
    <row r="579" ht="15.75" customHeight="1"/>
    <row r="581" ht="15.75" customHeight="1"/>
    <row r="583" ht="15.75" customHeight="1"/>
    <row r="585" ht="15.75" customHeight="1"/>
    <row r="587" ht="15.75" customHeight="1"/>
    <row r="589" ht="15.75" customHeight="1"/>
    <row r="591" ht="15.75" customHeight="1"/>
    <row r="593" ht="15.75" customHeight="1"/>
    <row r="595" ht="15.75" customHeight="1"/>
    <row r="597" ht="15.75" customHeight="1"/>
    <row r="599" ht="15.75" customHeight="1"/>
    <row r="601" ht="15.75" customHeight="1"/>
    <row r="603" ht="15.75" customHeight="1"/>
    <row r="605" ht="15.75" customHeight="1"/>
    <row r="607" ht="15.75" customHeight="1"/>
    <row r="609" ht="15.75" customHeight="1"/>
    <row r="611" ht="15.75" customHeight="1"/>
    <row r="613" ht="15.75" customHeight="1"/>
    <row r="615" ht="15.75" customHeight="1"/>
    <row r="617" ht="15.75" customHeight="1"/>
    <row r="619" ht="15.75" customHeight="1"/>
    <row r="621" ht="15.75" customHeight="1"/>
    <row r="623" ht="15.75" customHeight="1"/>
    <row r="625" ht="15.75" customHeight="1"/>
    <row r="627" ht="15.75" customHeight="1"/>
    <row r="629" ht="15.75" customHeight="1"/>
    <row r="631" ht="15.75" customHeight="1"/>
    <row r="633" ht="15.75" customHeight="1"/>
    <row r="635" ht="15.75" customHeight="1"/>
    <row r="637" ht="15.75" customHeight="1"/>
    <row r="639" ht="15.75" customHeight="1"/>
    <row r="641" ht="15.75" customHeight="1"/>
    <row r="643" ht="15.75" customHeight="1"/>
    <row r="645" ht="15.75" customHeight="1"/>
    <row r="647" ht="15.75" customHeight="1"/>
    <row r="649" ht="15.75" customHeight="1"/>
    <row r="651" ht="15.75" customHeight="1"/>
    <row r="653" ht="15.75" customHeight="1"/>
    <row r="655" ht="15.75" customHeight="1"/>
    <row r="657" ht="15.75" customHeight="1"/>
    <row r="659" ht="15.75" customHeight="1"/>
    <row r="661" ht="15.75" customHeight="1"/>
    <row r="663" ht="15.75" customHeight="1"/>
    <row r="665" ht="15.75" customHeight="1"/>
    <row r="667" ht="15.75" customHeight="1"/>
    <row r="669" ht="15.75" customHeight="1"/>
    <row r="671" ht="15.75" customHeight="1"/>
    <row r="673" ht="15.75" customHeight="1"/>
    <row r="675" ht="15.75" customHeight="1"/>
    <row r="677" ht="15.75" customHeight="1"/>
    <row r="679" ht="15.75" customHeight="1"/>
    <row r="681" ht="15.75" customHeight="1"/>
    <row r="683" ht="15.75" customHeight="1"/>
    <row r="685" ht="15.75" customHeight="1"/>
    <row r="687" ht="15.75" customHeight="1"/>
    <row r="689" ht="15.75" customHeight="1"/>
    <row r="691" ht="15.75" customHeight="1"/>
    <row r="693" ht="15.75" customHeight="1"/>
    <row r="695" ht="15.75" customHeight="1"/>
    <row r="697" ht="15.75" customHeight="1"/>
    <row r="699" ht="15.75" customHeight="1"/>
    <row r="701" ht="15.75" customHeight="1"/>
    <row r="703" ht="15.75" customHeight="1"/>
    <row r="705" ht="15.75" customHeight="1"/>
    <row r="707" ht="15.75" customHeight="1"/>
    <row r="709" ht="15.75" customHeight="1"/>
    <row r="711" ht="15.75" customHeight="1"/>
    <row r="713" ht="15.75" customHeight="1"/>
    <row r="715" ht="15.75" customHeight="1"/>
    <row r="717" ht="15.75" customHeight="1"/>
    <row r="719" ht="15.75" customHeight="1"/>
    <row r="721" ht="15.75" customHeight="1"/>
    <row r="723" ht="15.75" customHeight="1"/>
    <row r="725" ht="15.75" customHeight="1"/>
    <row r="727" ht="15.75" customHeight="1"/>
    <row r="729" ht="15.75" customHeight="1"/>
    <row r="731" ht="15.75" customHeight="1"/>
    <row r="733" ht="15.75" customHeight="1"/>
    <row r="735" ht="15.75" customHeight="1"/>
    <row r="737" ht="15.75" customHeight="1"/>
    <row r="739" ht="15.75" customHeight="1"/>
    <row r="741" ht="15.75" customHeight="1"/>
    <row r="743" ht="15.75" customHeight="1"/>
    <row r="745" ht="15.75" customHeight="1"/>
    <row r="747" ht="15.75" customHeight="1"/>
    <row r="749" ht="15.75" customHeight="1"/>
    <row r="751" ht="15.75" customHeight="1"/>
    <row r="753" ht="15.75" customHeight="1"/>
    <row r="755" ht="15.75" customHeight="1"/>
    <row r="757" ht="15.75" customHeight="1"/>
    <row r="759" ht="15.75" customHeight="1"/>
    <row r="761" ht="15.75" customHeight="1"/>
    <row r="763" ht="15.75" customHeight="1"/>
    <row r="765" ht="15.75" customHeight="1"/>
    <row r="767" ht="15.75" customHeight="1"/>
    <row r="769" ht="15.75" customHeight="1"/>
    <row r="771" ht="15.75" customHeight="1"/>
    <row r="773" ht="15.75" customHeight="1"/>
    <row r="775" ht="15.75" customHeight="1"/>
    <row r="777" ht="15.75" customHeight="1"/>
    <row r="779" ht="15.75" customHeight="1"/>
    <row r="781" ht="15.75" customHeight="1"/>
    <row r="783" ht="15.75" customHeight="1"/>
    <row r="785" ht="15.75" customHeight="1"/>
    <row r="787" ht="15.75" customHeight="1"/>
    <row r="789" ht="15.75" customHeight="1"/>
    <row r="791" ht="15.75" customHeight="1"/>
    <row r="793" ht="15.75" customHeight="1"/>
    <row r="795" ht="15.75" customHeight="1"/>
    <row r="797" ht="15.75" customHeight="1"/>
    <row r="799" ht="15.75" customHeight="1"/>
    <row r="801" ht="15.75" customHeight="1"/>
    <row r="803" ht="15.75" customHeight="1"/>
    <row r="805" ht="15.75" customHeight="1"/>
    <row r="807" ht="15.75" customHeight="1"/>
    <row r="809" ht="15.75" customHeight="1"/>
    <row r="811" ht="15.75" customHeight="1"/>
    <row r="813" ht="15.75" customHeight="1"/>
    <row r="815" ht="15.75" customHeight="1"/>
    <row r="817" ht="15.75" customHeight="1"/>
    <row r="819" ht="15.75" customHeight="1"/>
    <row r="821" ht="15.75" customHeight="1"/>
    <row r="823" ht="15.75" customHeight="1"/>
    <row r="825" ht="15.75" customHeight="1"/>
    <row r="827" ht="15.75" customHeight="1"/>
    <row r="829" ht="15.75" customHeight="1"/>
    <row r="831" ht="15.75" customHeight="1"/>
    <row r="833" ht="15.75" customHeight="1"/>
    <row r="835" ht="15.75" customHeight="1"/>
    <row r="837" ht="15.75" customHeight="1"/>
    <row r="839" ht="15.75" customHeight="1"/>
    <row r="841" ht="15.75" customHeight="1"/>
    <row r="843" ht="15.75" customHeight="1"/>
    <row r="845" ht="15.75" customHeight="1"/>
    <row r="847" ht="15.75" customHeight="1"/>
    <row r="849" ht="15.75" customHeight="1"/>
    <row r="851" ht="15.75" customHeight="1"/>
    <row r="853" ht="15.75" customHeight="1"/>
    <row r="855" ht="15.75" customHeight="1"/>
    <row r="857" ht="15.75" customHeight="1"/>
    <row r="859" ht="15.75" customHeight="1"/>
    <row r="861" ht="15.75" customHeight="1"/>
    <row r="863" ht="15.75" customHeight="1"/>
    <row r="865" ht="15.75" customHeight="1"/>
    <row r="867" ht="15.75" customHeight="1"/>
    <row r="869" ht="15.75" customHeight="1"/>
    <row r="871" ht="15.75" customHeight="1"/>
    <row r="873" ht="15.75" customHeight="1"/>
    <row r="875" ht="15.75" customHeight="1"/>
    <row r="877" ht="15.75" customHeight="1"/>
    <row r="879" ht="15.75" customHeight="1"/>
    <row r="881" ht="15.75" customHeight="1"/>
    <row r="883" ht="15.75" customHeight="1"/>
    <row r="885" ht="15.75" customHeight="1"/>
    <row r="887" ht="15.75" customHeight="1"/>
    <row r="889" ht="15.75" customHeight="1"/>
    <row r="891" ht="15.75" customHeight="1"/>
    <row r="893" ht="15.75" customHeight="1"/>
    <row r="895" ht="15.75" customHeight="1"/>
    <row r="897" ht="15.75" customHeight="1"/>
    <row r="899" ht="15.75" customHeight="1"/>
    <row r="901" ht="15.75" customHeight="1"/>
    <row r="903" ht="15.75" customHeight="1"/>
    <row r="905" ht="15.75" customHeight="1"/>
    <row r="907" ht="15.75" customHeight="1"/>
    <row r="909" ht="15.75" customHeight="1"/>
    <row r="911" ht="15.75" customHeight="1"/>
    <row r="913" ht="15.75" customHeight="1"/>
    <row r="915" ht="15.75" customHeight="1"/>
    <row r="917" ht="15.75" customHeight="1"/>
    <row r="919" ht="15.75" customHeight="1"/>
    <row r="921" ht="15.75" customHeight="1"/>
    <row r="923" ht="15.75" customHeight="1"/>
    <row r="925" ht="15.75" customHeight="1"/>
    <row r="927" ht="15.75" customHeight="1"/>
    <row r="929" ht="15.75" customHeight="1"/>
    <row r="931" ht="15.75" customHeight="1"/>
    <row r="933" ht="15.75" customHeight="1"/>
    <row r="935" ht="15.75" customHeight="1"/>
    <row r="937" ht="15.75" customHeight="1"/>
    <row r="939" ht="15.75" customHeight="1"/>
    <row r="941" ht="15.75" customHeight="1"/>
    <row r="943" ht="15.75" customHeight="1"/>
    <row r="945" ht="15.75" customHeight="1"/>
    <row r="947" ht="15.75" customHeight="1"/>
    <row r="949" ht="15.75" customHeight="1"/>
    <row r="951" ht="15.75" customHeight="1"/>
    <row r="953" ht="15.75" customHeight="1"/>
    <row r="955" ht="15.75" customHeight="1"/>
    <row r="957" ht="15.75" customHeight="1"/>
    <row r="959" ht="15.75" customHeight="1"/>
    <row r="961" ht="15.75" customHeight="1"/>
    <row r="963" ht="15.75" customHeight="1"/>
    <row r="965" ht="15.75" customHeight="1"/>
    <row r="967" ht="15.75" customHeight="1"/>
    <row r="969" ht="15.75" customHeight="1"/>
    <row r="971" ht="15.75" customHeight="1"/>
    <row r="973" ht="15.75" customHeight="1"/>
    <row r="975" ht="15.75" customHeight="1"/>
    <row r="977" ht="15.75" customHeight="1"/>
    <row r="979" ht="15.75" customHeight="1"/>
    <row r="981" ht="15.75" customHeight="1"/>
    <row r="983" ht="15.75" customHeight="1"/>
    <row r="985" ht="15.75" customHeight="1"/>
    <row r="987" ht="15.75" customHeight="1"/>
    <row r="989" ht="15.75" customHeight="1"/>
    <row r="991" ht="15.75" customHeight="1"/>
    <row r="993" ht="15.75" customHeight="1"/>
    <row r="995" ht="15.75" customHeight="1"/>
    <row r="997" ht="15.75" customHeight="1"/>
    <row r="999" ht="15.75" customHeight="1"/>
    <row r="1001" ht="15.75" customHeight="1"/>
    <row r="1003" ht="15.75" customHeight="1"/>
    <row r="1005" ht="15.75" customHeight="1"/>
    <row r="1007" ht="15.75" customHeight="1"/>
    <row r="1009" ht="15.75" customHeight="1"/>
    <row r="1011" ht="15.75" customHeight="1"/>
    <row r="1013" ht="15.75" customHeight="1"/>
    <row r="1015" ht="15.75" customHeight="1"/>
    <row r="1017" ht="15.75" customHeight="1"/>
    <row r="1019" ht="15.75" customHeight="1"/>
    <row r="1021" ht="15.75" customHeight="1"/>
    <row r="1023" ht="15.75" customHeight="1"/>
    <row r="1025" ht="15.75" customHeight="1"/>
    <row r="1027" ht="15.75" customHeight="1"/>
    <row r="1029" ht="15.75" customHeight="1"/>
    <row r="1031" ht="15.75" customHeight="1"/>
    <row r="1033" ht="15.75" customHeight="1"/>
    <row r="1035" ht="15.75" customHeight="1"/>
    <row r="1037" ht="15.75" customHeight="1"/>
    <row r="1039" ht="15.75" customHeight="1"/>
    <row r="1041" ht="15.75" customHeight="1"/>
    <row r="1043" ht="15.75" customHeight="1"/>
    <row r="1045" ht="15.75" customHeight="1"/>
    <row r="1047" ht="15.75" customHeight="1"/>
    <row r="1049" ht="15.75" customHeight="1"/>
    <row r="1051" ht="15.75" customHeight="1"/>
    <row r="1053" ht="15.75" customHeight="1"/>
    <row r="1055" ht="15.75" customHeight="1"/>
    <row r="1057" ht="15.75" customHeight="1"/>
    <row r="1059" ht="15.75" customHeight="1"/>
    <row r="1061" ht="15.75" customHeight="1"/>
    <row r="1063" ht="15.75" customHeight="1"/>
    <row r="1065" ht="15.75" customHeight="1"/>
    <row r="1067" ht="15.75" customHeight="1"/>
    <row r="1069" ht="15.75" customHeight="1"/>
    <row r="1071" ht="15.75" customHeight="1"/>
    <row r="1073" ht="15.75" customHeight="1"/>
    <row r="1075" ht="15.75" customHeight="1"/>
    <row r="1077" ht="15.75" customHeight="1"/>
    <row r="1079" ht="15.75" customHeight="1"/>
    <row r="1081" ht="15.75" customHeight="1"/>
    <row r="1083" ht="15.75" customHeight="1"/>
    <row r="1085" ht="15.75" customHeight="1"/>
    <row r="1087" ht="15.75" customHeight="1"/>
    <row r="1089" ht="15.75" customHeight="1"/>
    <row r="1091" ht="15.75" customHeight="1"/>
    <row r="1093" ht="15.75" customHeight="1"/>
    <row r="1095" ht="15.75" customHeight="1"/>
    <row r="1097" ht="15.75" customHeight="1"/>
    <row r="1099" ht="15.75" customHeight="1"/>
    <row r="1101" ht="15.75" customHeight="1"/>
    <row r="1103" ht="15.75" customHeight="1"/>
    <row r="1105" ht="15.75" customHeight="1"/>
    <row r="1107" ht="15.75" customHeight="1"/>
    <row r="1109" ht="15.75" customHeight="1"/>
    <row r="1111" ht="15.75" customHeight="1"/>
    <row r="1113" ht="15.75" customHeight="1"/>
    <row r="1115" ht="15.75" customHeight="1"/>
    <row r="1117" ht="15.75" customHeight="1"/>
    <row r="1119" ht="15.75" customHeight="1"/>
    <row r="1121" ht="15.75" customHeight="1"/>
    <row r="1123" ht="15.75" customHeight="1"/>
    <row r="1125" ht="15.75" customHeight="1"/>
    <row r="1127" ht="15.75" customHeight="1"/>
    <row r="1129" ht="15.75" customHeight="1"/>
    <row r="1131" ht="15.75" customHeight="1"/>
    <row r="1133" ht="15.75" customHeight="1"/>
    <row r="1135" ht="15.75" customHeight="1"/>
    <row r="1137" ht="15.75" customHeight="1"/>
    <row r="1139" ht="15.75" customHeight="1"/>
    <row r="1141" ht="15.75" customHeight="1"/>
    <row r="1143" ht="15.75" customHeight="1"/>
    <row r="1145" ht="15.75" customHeight="1"/>
    <row r="1147" ht="15.75" customHeight="1"/>
    <row r="1149" ht="15.75" customHeight="1"/>
    <row r="1151" ht="15.75" customHeight="1"/>
    <row r="1153" ht="15.75" customHeight="1"/>
    <row r="1155" ht="15.75" customHeight="1"/>
    <row r="1157" ht="15.75" customHeight="1"/>
    <row r="1159" ht="15.75" customHeight="1"/>
    <row r="1161" ht="15.75" customHeight="1"/>
    <row r="1163" ht="15.75" customHeight="1"/>
    <row r="1165" ht="15.75" customHeight="1"/>
    <row r="1167" ht="15.75" customHeight="1"/>
    <row r="1169" ht="15.75" customHeight="1"/>
    <row r="1171" ht="15.75" customHeight="1"/>
    <row r="1173" ht="15.75" customHeight="1"/>
    <row r="1175" ht="15.75" customHeight="1"/>
    <row r="1177" ht="15.75" customHeight="1"/>
    <row r="1179" ht="15.75" customHeight="1"/>
    <row r="1181" ht="15.75" customHeight="1"/>
    <row r="1183" ht="15.75" customHeight="1"/>
    <row r="1185" ht="15.75" customHeight="1"/>
    <row r="1187" ht="15.75" customHeight="1"/>
    <row r="1189" ht="15.75" customHeight="1"/>
    <row r="1191" ht="15.75" customHeight="1"/>
    <row r="1193" ht="15.75" customHeight="1"/>
    <row r="1195" ht="15.75" customHeight="1"/>
    <row r="1197" ht="15.75" customHeight="1"/>
    <row r="1199" ht="15.75" customHeight="1"/>
    <row r="1201" ht="15.75" customHeight="1"/>
    <row r="1203" ht="15.75" customHeight="1"/>
    <row r="1205" ht="15.75" customHeight="1"/>
    <row r="1207" ht="15.75" customHeight="1"/>
    <row r="1209" ht="15.75" customHeight="1"/>
    <row r="1211" ht="15.75" customHeight="1"/>
    <row r="1213" ht="15.75" customHeight="1"/>
    <row r="1215" ht="15.75" customHeight="1"/>
    <row r="1217" ht="15.75" customHeight="1"/>
    <row r="1219" ht="15.75" customHeight="1"/>
    <row r="1221" ht="15.75" customHeight="1"/>
    <row r="1223" ht="15.75" customHeight="1"/>
    <row r="1225" ht="15.75" customHeight="1"/>
    <row r="1227" ht="15.75" customHeight="1"/>
    <row r="1229" ht="15.75" customHeight="1"/>
    <row r="1231" ht="15.75" customHeight="1"/>
    <row r="1233" ht="15.75" customHeight="1"/>
    <row r="1235" ht="15.75" customHeight="1"/>
    <row r="1237" ht="15.75" customHeight="1"/>
    <row r="1239" ht="15.75" customHeight="1"/>
    <row r="1241" ht="15.75" customHeight="1"/>
    <row r="1243" ht="15.75" customHeight="1"/>
    <row r="1245" ht="15.75" customHeight="1"/>
    <row r="1247" ht="15.75" customHeight="1"/>
    <row r="1249" ht="15.75" customHeight="1"/>
    <row r="1251" ht="15.75" customHeight="1"/>
    <row r="1253" ht="15.75" customHeight="1"/>
    <row r="1255" ht="15.75" customHeight="1"/>
    <row r="1257" ht="15.75" customHeight="1"/>
    <row r="1259" ht="15.75" customHeight="1"/>
    <row r="1261" ht="15.75" customHeight="1"/>
    <row r="1263" ht="15.75" customHeight="1"/>
    <row r="1265" ht="15.75" customHeight="1"/>
    <row r="1267" ht="15.75" customHeight="1"/>
    <row r="1269" ht="15.75" customHeight="1"/>
    <row r="1271" ht="15.75" customHeight="1"/>
    <row r="1273" ht="15.75" customHeight="1"/>
    <row r="1275" ht="15.75" customHeight="1"/>
    <row r="1277" ht="15.75" customHeight="1"/>
    <row r="1279" ht="15.75" customHeight="1"/>
    <row r="1281" ht="15.75" customHeight="1"/>
    <row r="1283" ht="15.75" customHeight="1"/>
    <row r="1285" ht="15.75" customHeight="1"/>
    <row r="1287" ht="15.75" customHeight="1"/>
    <row r="1289" ht="15.75" customHeight="1"/>
    <row r="1291" ht="15.75" customHeight="1"/>
    <row r="1293" ht="15.75" customHeight="1"/>
    <row r="1295" ht="15.75" customHeight="1"/>
    <row r="1297" ht="15.75" customHeight="1"/>
    <row r="1299" ht="15.75" customHeight="1"/>
    <row r="1301" ht="15.75" customHeight="1"/>
    <row r="1303" ht="15.75" customHeight="1"/>
    <row r="1305" ht="15.75" customHeight="1"/>
    <row r="1307" ht="15.75" customHeight="1"/>
    <row r="1309" ht="15.75" customHeight="1"/>
    <row r="1311" ht="15.75" customHeight="1"/>
    <row r="1313" ht="15.75" customHeight="1"/>
    <row r="1315" ht="15.75" customHeight="1"/>
    <row r="1317" ht="15.75" customHeight="1"/>
    <row r="1319" ht="15.75" customHeight="1"/>
    <row r="1321" ht="15.75" customHeight="1"/>
    <row r="1323" ht="15.75" customHeight="1"/>
    <row r="1325" ht="15.75" customHeight="1"/>
    <row r="1327" ht="15.75" customHeight="1"/>
    <row r="1329" ht="15.75" customHeight="1"/>
    <row r="1331" ht="15.75" customHeight="1"/>
    <row r="1333" ht="15.75" customHeight="1"/>
    <row r="1335" ht="15.75" customHeight="1"/>
    <row r="1337" ht="15.75" customHeight="1"/>
    <row r="1339" ht="15.75" customHeight="1"/>
    <row r="1341" ht="15.75" customHeight="1"/>
    <row r="1343" ht="15.75" customHeight="1"/>
    <row r="1345" ht="15.75" customHeight="1"/>
    <row r="1347" ht="15.75" customHeight="1"/>
    <row r="1349" ht="15.75" customHeight="1"/>
    <row r="1351" ht="15.75" customHeight="1"/>
    <row r="1353" ht="15.75" customHeight="1"/>
    <row r="1355" ht="15.75" customHeight="1"/>
    <row r="1357" ht="15.75" customHeight="1"/>
    <row r="1359" ht="15.75" customHeight="1"/>
    <row r="1361" ht="15.75" customHeight="1"/>
    <row r="1363" ht="15.75" customHeight="1"/>
    <row r="1365" ht="15.75" customHeight="1"/>
    <row r="1367" ht="15.75" customHeight="1"/>
    <row r="1369" ht="15.75" customHeight="1"/>
    <row r="1371" ht="15.75" customHeight="1"/>
    <row r="1373" ht="15.75" customHeight="1"/>
    <row r="1375" ht="15.75" customHeight="1"/>
    <row r="1377" ht="15.75" customHeight="1"/>
    <row r="1379" ht="15.75" customHeight="1"/>
    <row r="1381" ht="15.75" customHeight="1"/>
    <row r="1383" ht="15.75" customHeight="1"/>
    <row r="1385" ht="15.75" customHeight="1"/>
    <row r="1387" ht="15.75" customHeight="1"/>
    <row r="1389" ht="15.75" customHeight="1"/>
    <row r="1391" ht="15.75" customHeight="1"/>
    <row r="1393" ht="15.75" customHeight="1"/>
    <row r="1395" ht="15.75" customHeight="1"/>
    <row r="1397" ht="15.75" customHeight="1"/>
    <row r="1399" ht="15.75" customHeight="1"/>
    <row r="1401" ht="15.75" customHeight="1"/>
    <row r="1403" ht="15.75" customHeight="1"/>
    <row r="1405" ht="15.75" customHeight="1"/>
    <row r="1407" ht="15.75" customHeight="1"/>
    <row r="1409" ht="15.75" customHeight="1"/>
    <row r="1411" ht="15.75" customHeight="1"/>
    <row r="1413" ht="15.75" customHeight="1"/>
    <row r="1415" ht="15.75" customHeight="1"/>
    <row r="1417" ht="15.75" customHeight="1"/>
    <row r="1419" ht="15.75" customHeight="1"/>
    <row r="1421" ht="15.75" customHeight="1"/>
    <row r="1423" ht="15.75" customHeight="1"/>
    <row r="1425" ht="15.75" customHeight="1"/>
    <row r="1427" ht="15.75" customHeight="1"/>
    <row r="1429" ht="15.75" customHeight="1"/>
    <row r="1431" ht="15.75" customHeight="1"/>
    <row r="1433" ht="15.75" customHeight="1"/>
    <row r="1435" ht="15.75" customHeight="1"/>
    <row r="1437" ht="15.75" customHeight="1"/>
    <row r="1439" ht="15.75" customHeight="1"/>
    <row r="1441" ht="15.75" customHeight="1"/>
    <row r="1443" ht="15.75" customHeight="1"/>
    <row r="1445" ht="15.75" customHeight="1"/>
    <row r="1447" ht="15.75" customHeight="1"/>
    <row r="1449" ht="15.75" customHeight="1"/>
    <row r="1451" ht="15.75" customHeight="1"/>
    <row r="1453" ht="15.75" customHeight="1"/>
    <row r="1455" ht="15.75" customHeight="1"/>
    <row r="1457" ht="15.75" customHeight="1"/>
    <row r="1459" ht="15.75" customHeight="1"/>
    <row r="1461" ht="15.75" customHeight="1"/>
    <row r="1463" ht="15.75" customHeight="1"/>
    <row r="1465" ht="15.75" customHeight="1"/>
    <row r="1467" ht="15.75" customHeight="1"/>
    <row r="1469" ht="15.75" customHeight="1"/>
    <row r="1471" ht="15.75" customHeight="1"/>
    <row r="1473" ht="15.75" customHeight="1"/>
    <row r="1475" ht="15.75" customHeight="1"/>
    <row r="1477" ht="15.75" customHeight="1"/>
    <row r="1479" ht="15.75" customHeight="1"/>
    <row r="1481" ht="15.75" customHeight="1"/>
    <row r="1483" ht="15.75" customHeight="1"/>
    <row r="1485" ht="15.75" customHeight="1"/>
    <row r="1487" ht="15.75" customHeight="1"/>
    <row r="1489" ht="15.75" customHeight="1"/>
    <row r="1491" ht="15.75" customHeight="1"/>
    <row r="1493" ht="15.75" customHeight="1"/>
    <row r="1495" ht="15.75" customHeight="1"/>
    <row r="1497" ht="15.75" customHeight="1"/>
    <row r="1499" ht="15.75" customHeight="1"/>
    <row r="1501" ht="15.75" customHeight="1"/>
    <row r="1503" ht="15.75" customHeight="1"/>
    <row r="1505" ht="15.75" customHeight="1"/>
    <row r="1507" ht="15.75" customHeight="1"/>
    <row r="1509" ht="15.75" customHeight="1"/>
    <row r="1511" ht="15.75" customHeight="1"/>
    <row r="1513" ht="15.75" customHeight="1"/>
    <row r="1515" ht="15.75" customHeight="1"/>
    <row r="1517" ht="15.75" customHeight="1"/>
    <row r="1519" ht="15.75" customHeight="1"/>
    <row r="1521" ht="15.75" customHeight="1"/>
    <row r="1523" ht="15.75" customHeight="1"/>
    <row r="1525" ht="15.75" customHeight="1"/>
    <row r="1527" ht="15.75" customHeight="1"/>
    <row r="1529" ht="15.75" customHeight="1"/>
    <row r="1531" ht="15.75" customHeight="1"/>
    <row r="1533" ht="15.75" customHeight="1"/>
    <row r="1535" ht="15.75" customHeight="1"/>
    <row r="1537" ht="15.75" customHeight="1"/>
    <row r="1539" ht="15.75" customHeight="1"/>
    <row r="1541" ht="15.75" customHeight="1"/>
    <row r="1543" ht="15.75" customHeight="1"/>
    <row r="1545" ht="15.75" customHeight="1"/>
    <row r="1547" ht="15.75" customHeight="1"/>
    <row r="1549" ht="15.75" customHeight="1"/>
    <row r="1551" ht="15.75" customHeight="1"/>
    <row r="1553" ht="15.75" customHeight="1"/>
    <row r="1555" ht="15.75" customHeight="1"/>
    <row r="1557" ht="15.75" customHeight="1"/>
    <row r="1559" ht="15.75" customHeight="1"/>
    <row r="1561" ht="15.75" customHeight="1"/>
    <row r="1563" ht="15.75" customHeight="1"/>
    <row r="1565" ht="15.75" customHeight="1"/>
    <row r="1567" ht="15.75" customHeight="1"/>
    <row r="1569" ht="15.75" customHeight="1"/>
    <row r="1571" ht="15.75" customHeight="1"/>
    <row r="1573" ht="15.75" customHeight="1"/>
    <row r="1575" ht="15.75" customHeight="1"/>
    <row r="1577" ht="15.75" customHeight="1"/>
    <row r="1579" ht="15.75" customHeight="1"/>
    <row r="1581" ht="15.75" customHeight="1"/>
    <row r="1583" ht="15.75" customHeight="1"/>
    <row r="1585" ht="15.75" customHeight="1"/>
    <row r="1587" ht="15.75" customHeight="1"/>
    <row r="1589" ht="15.75" customHeight="1"/>
    <row r="1591" ht="15.75" customHeight="1"/>
    <row r="1593" ht="15.75" customHeight="1"/>
    <row r="1595" ht="15.75" customHeight="1"/>
    <row r="1597" ht="15.75" customHeight="1"/>
    <row r="1599" ht="15.75" customHeight="1"/>
    <row r="1601" ht="15.75" customHeight="1"/>
    <row r="1603" ht="15.75" customHeight="1"/>
    <row r="1605" ht="15.75" customHeight="1"/>
    <row r="1607" ht="15.75" customHeight="1"/>
    <row r="1609" ht="15.75" customHeight="1"/>
    <row r="1611" ht="15.75" customHeight="1"/>
    <row r="1613" ht="15.75" customHeight="1"/>
    <row r="1615" ht="15.75" customHeight="1"/>
    <row r="1617" ht="15.75" customHeight="1"/>
    <row r="1619" ht="15.75" customHeight="1"/>
    <row r="1621" ht="15.75" customHeight="1"/>
    <row r="1623" ht="15.75" customHeight="1"/>
    <row r="1625" ht="15.75" customHeight="1"/>
    <row r="1627" ht="15.75" customHeight="1"/>
    <row r="1629" ht="15.75" customHeight="1"/>
    <row r="1631" ht="15.75" customHeight="1"/>
    <row r="1633" ht="15.75" customHeight="1"/>
    <row r="1635" ht="15.75" customHeight="1"/>
    <row r="1637" ht="15.75" customHeight="1"/>
    <row r="1639" ht="15.75" customHeight="1"/>
    <row r="1641" ht="15.75" customHeight="1"/>
    <row r="1643" ht="15.75" customHeight="1"/>
    <row r="1645" ht="15.75" customHeight="1"/>
    <row r="1647" ht="15.75" customHeight="1"/>
    <row r="1649" ht="15.75" customHeight="1"/>
    <row r="1651" ht="15.75" customHeight="1"/>
    <row r="1653" ht="15.75" customHeight="1"/>
    <row r="1655" ht="15.75" customHeight="1"/>
    <row r="1657" ht="15.75" customHeight="1"/>
    <row r="1659" ht="15.75" customHeight="1"/>
    <row r="1661" ht="15.75" customHeight="1"/>
    <row r="1663" ht="15.75" customHeight="1"/>
    <row r="1665" ht="15.75" customHeight="1"/>
    <row r="1667" ht="15.75" customHeight="1"/>
    <row r="1669" ht="15.75" customHeight="1"/>
    <row r="1671" ht="15.75" customHeight="1"/>
    <row r="1673" ht="15.75" customHeight="1"/>
    <row r="1675" ht="15.75" customHeight="1"/>
    <row r="1677" ht="15.75" customHeight="1"/>
    <row r="1679" ht="15.75" customHeight="1"/>
    <row r="1681" ht="15.75" customHeight="1"/>
    <row r="1683" ht="15.75" customHeight="1"/>
    <row r="1685" ht="15.75" customHeight="1"/>
    <row r="1687" ht="15.75" customHeight="1"/>
    <row r="1689" ht="15.75" customHeight="1"/>
    <row r="1691" ht="15.75" customHeight="1"/>
    <row r="1693" ht="15.75" customHeight="1"/>
    <row r="1695" ht="15.75" customHeight="1"/>
    <row r="1697" ht="15.75" customHeight="1"/>
    <row r="1699" ht="15.75" customHeight="1"/>
    <row r="1701" ht="15.75" customHeight="1"/>
    <row r="1703" ht="15.75" customHeight="1"/>
    <row r="1705" ht="15.75" customHeight="1"/>
    <row r="1707" ht="15.75" customHeight="1"/>
    <row r="1709" ht="15.75" customHeight="1"/>
    <row r="1711" ht="15.75" customHeight="1"/>
    <row r="1713" ht="15.75" customHeight="1"/>
    <row r="1715" ht="15.75" customHeight="1"/>
    <row r="1717" ht="15.75" customHeight="1"/>
    <row r="1719" ht="15.75" customHeight="1"/>
    <row r="1721" ht="15.75" customHeight="1"/>
    <row r="1723" ht="15.75" customHeight="1"/>
    <row r="1725" ht="15.75" customHeight="1"/>
    <row r="1727" ht="15.75" customHeight="1"/>
    <row r="1729" ht="15.75" customHeight="1"/>
    <row r="1731" ht="15.75" customHeight="1"/>
    <row r="1733" ht="15.75" customHeight="1"/>
    <row r="1735" ht="15.75" customHeight="1"/>
    <row r="1737" ht="15.75" customHeight="1"/>
    <row r="1739" ht="15.75" customHeight="1"/>
    <row r="1741" ht="15.75" customHeight="1"/>
    <row r="1743" ht="15.75" customHeight="1"/>
    <row r="1745" ht="15.75" customHeight="1"/>
    <row r="1747" ht="15.75" customHeight="1"/>
    <row r="1749" ht="15.75" customHeight="1"/>
    <row r="1751" ht="15.75" customHeight="1"/>
    <row r="1753" ht="15.75" customHeight="1"/>
    <row r="1755" ht="15.75" customHeight="1"/>
    <row r="1757" ht="15.75" customHeight="1"/>
    <row r="1759" ht="15.75" customHeight="1"/>
    <row r="1761" ht="15.75" customHeight="1"/>
    <row r="1763" ht="15.75" customHeight="1"/>
    <row r="1765" ht="15.75" customHeight="1"/>
    <row r="1767" ht="15.75" customHeight="1"/>
    <row r="1769" ht="15.75" customHeight="1"/>
    <row r="1771" ht="15.75" customHeight="1"/>
    <row r="1773" ht="15.75" customHeight="1"/>
    <row r="1775" ht="15.75" customHeight="1"/>
    <row r="1777" ht="15.75" customHeight="1"/>
    <row r="1779" ht="15.75" customHeight="1"/>
    <row r="1781" ht="15.75" customHeight="1"/>
    <row r="1783" ht="15.75" customHeight="1"/>
    <row r="1785" ht="15.75" customHeight="1"/>
    <row r="1787" ht="15.75" customHeight="1"/>
    <row r="1789" ht="15.75" customHeight="1"/>
    <row r="1791" ht="15.75" customHeight="1"/>
    <row r="1793" ht="15.75" customHeight="1"/>
    <row r="1795" ht="15.75" customHeight="1"/>
    <row r="1797" ht="15.75" customHeight="1"/>
    <row r="1799" ht="15.75" customHeight="1"/>
    <row r="1801" ht="15.75" customHeight="1"/>
    <row r="1803" ht="15.75" customHeight="1"/>
    <row r="1805" ht="15.75" customHeight="1"/>
    <row r="1807" ht="15.75" customHeight="1"/>
    <row r="1809" ht="15.75" customHeight="1"/>
    <row r="1811" ht="15.75" customHeight="1"/>
    <row r="1813" ht="15.75" customHeight="1"/>
    <row r="1815" ht="15.75" customHeight="1"/>
    <row r="1817" ht="15.75" customHeight="1"/>
    <row r="1819" ht="15.75" customHeight="1"/>
    <row r="1821" ht="15.75" customHeight="1"/>
    <row r="1823" ht="15.75" customHeight="1"/>
    <row r="1825" ht="15.75" customHeight="1"/>
    <row r="1827" ht="15.75" customHeight="1"/>
    <row r="1829" ht="15.75" customHeight="1"/>
    <row r="1831" ht="15.75" customHeight="1"/>
    <row r="1833" ht="15.75" customHeight="1"/>
    <row r="1835" ht="15.75" customHeight="1"/>
    <row r="1837" ht="15.75" customHeight="1"/>
    <row r="1839" ht="15.75" customHeight="1"/>
    <row r="1841" ht="15.75" customHeight="1"/>
    <row r="1843" ht="15.75" customHeight="1"/>
    <row r="1845" ht="15.75" customHeight="1"/>
    <row r="1847" ht="15.75" customHeight="1"/>
    <row r="1849" ht="15.75" customHeight="1"/>
    <row r="1851" ht="15.75" customHeight="1"/>
    <row r="1853" ht="15.75" customHeight="1"/>
    <row r="1855" ht="15.75" customHeight="1"/>
    <row r="1857" ht="15.75" customHeight="1"/>
    <row r="1859" ht="15.75" customHeight="1"/>
    <row r="1861" ht="15.75" customHeight="1"/>
    <row r="1863" ht="15.75" customHeight="1"/>
    <row r="1865" ht="15.75" customHeight="1"/>
    <row r="1867" ht="15.75" customHeight="1"/>
    <row r="1869" ht="15.75" customHeight="1"/>
    <row r="1871" ht="15.75" customHeight="1"/>
    <row r="1873" ht="15.75" customHeight="1"/>
    <row r="1875" ht="15.75" customHeight="1"/>
    <row r="1877" ht="15.75" customHeight="1"/>
    <row r="1879" ht="15.75" customHeight="1"/>
    <row r="1881" ht="15.75" customHeight="1"/>
    <row r="1883" ht="15.75" customHeight="1"/>
    <row r="1885" ht="15.75" customHeight="1"/>
    <row r="1887" ht="15.75" customHeight="1"/>
    <row r="1889" ht="15.75" customHeight="1"/>
    <row r="1891" ht="15.75" customHeight="1"/>
    <row r="1893" ht="15.75" customHeight="1"/>
    <row r="1895" ht="15.75" customHeight="1"/>
    <row r="1897" ht="15.75" customHeight="1"/>
    <row r="1899" ht="15.75" customHeight="1"/>
    <row r="1901" ht="15.75" customHeight="1"/>
    <row r="1903" ht="15.75" customHeight="1"/>
    <row r="1905" ht="15.75" customHeight="1"/>
    <row r="1907" ht="15.75" customHeight="1"/>
    <row r="1909" ht="15.75" customHeight="1"/>
    <row r="1911" ht="15.75" customHeight="1"/>
    <row r="1913" ht="15.75" customHeight="1"/>
    <row r="1915" ht="15.75" customHeight="1"/>
    <row r="1917" ht="15.75" customHeight="1"/>
    <row r="1919" ht="15.75" customHeight="1"/>
    <row r="1921" ht="15.75" customHeight="1"/>
    <row r="1923" ht="15.75" customHeight="1"/>
    <row r="1925" ht="15.75" customHeight="1"/>
    <row r="1927" ht="15.75" customHeight="1"/>
    <row r="1929" ht="15.75" customHeight="1"/>
    <row r="1931" ht="15.75" customHeight="1"/>
    <row r="1933" ht="15.75" customHeight="1"/>
    <row r="1935" ht="15.75" customHeight="1"/>
    <row r="1937" ht="15.75" customHeight="1"/>
    <row r="1939" ht="15.75" customHeight="1"/>
    <row r="1941" ht="15.75" customHeight="1"/>
    <row r="1943" ht="15.75" customHeight="1"/>
    <row r="1945" ht="15.75" customHeight="1"/>
    <row r="1947" ht="15.75" customHeight="1"/>
    <row r="1949" ht="15.75" customHeight="1"/>
    <row r="1951" ht="15.75" customHeight="1"/>
    <row r="1953" ht="15.75" customHeight="1"/>
    <row r="1955" ht="15.75" customHeight="1"/>
    <row r="1957" ht="15.75" customHeight="1"/>
    <row r="1959" ht="15.75" customHeight="1"/>
    <row r="1961" ht="15.75" customHeight="1"/>
    <row r="1963" ht="15.75" customHeight="1"/>
    <row r="1965" ht="15.75" customHeight="1"/>
    <row r="1967" ht="15.75" customHeight="1"/>
    <row r="1969" ht="15.75" customHeight="1"/>
    <row r="1971" ht="15.75" customHeight="1"/>
    <row r="1973" ht="15.75" customHeight="1"/>
    <row r="1975" ht="15.75" customHeight="1"/>
    <row r="1977" ht="15.75" customHeight="1"/>
    <row r="1979" ht="15.75" customHeight="1"/>
    <row r="1981" ht="15.75" customHeight="1"/>
    <row r="1983" ht="15.75" customHeight="1"/>
    <row r="1985" ht="15.75" customHeight="1"/>
    <row r="1987" ht="15.75" customHeight="1"/>
    <row r="1989" ht="15.75" customHeight="1"/>
    <row r="1991" ht="15.75" customHeight="1"/>
    <row r="1993" ht="15.75" customHeight="1"/>
    <row r="1995" ht="15.75" customHeight="1"/>
    <row r="1997" ht="15.75" customHeight="1"/>
    <row r="1999" ht="15.75" customHeight="1"/>
    <row r="2001" ht="15.75" customHeight="1"/>
    <row r="2003" ht="15.75" customHeight="1"/>
    <row r="2005" ht="15.75" customHeight="1"/>
    <row r="2007" ht="15.75" customHeight="1"/>
    <row r="2009" ht="15.75" customHeight="1"/>
    <row r="2011" ht="15.75" customHeight="1"/>
    <row r="2013" ht="15.75" customHeight="1"/>
    <row r="2015" ht="15.75" customHeight="1"/>
    <row r="2017" ht="15.75" customHeight="1"/>
    <row r="2019" ht="15.75" customHeight="1"/>
    <row r="2021" ht="15.75" customHeight="1"/>
    <row r="2023" ht="15.75" customHeight="1"/>
    <row r="2025" ht="15.75" customHeight="1"/>
    <row r="2027" ht="15.75" customHeight="1"/>
    <row r="2029" ht="15.75" customHeight="1"/>
    <row r="2031" ht="15.75" customHeight="1"/>
    <row r="2033" ht="15.75" customHeight="1"/>
    <row r="2035" ht="15.75" customHeight="1"/>
    <row r="2037" ht="15.75" customHeight="1"/>
    <row r="2039" ht="15.75" customHeight="1"/>
    <row r="2041" ht="15.75" customHeight="1"/>
    <row r="2043" ht="15.75" customHeight="1"/>
    <row r="2045" ht="15.75" customHeight="1"/>
    <row r="2047" ht="15.75" customHeight="1"/>
    <row r="2049" ht="15.75" customHeight="1"/>
    <row r="2051" ht="15.75" customHeight="1"/>
    <row r="2053" ht="15.75" customHeight="1"/>
    <row r="2055" ht="15.75" customHeight="1"/>
    <row r="2057" ht="15.75" customHeight="1"/>
    <row r="2059" ht="15.75" customHeight="1"/>
    <row r="2061" ht="15.75" customHeight="1"/>
    <row r="2063" ht="15.75" customHeight="1"/>
    <row r="2065" ht="15.75" customHeight="1"/>
    <row r="2067" ht="15.75" customHeight="1"/>
    <row r="2069" ht="15.75" customHeight="1"/>
    <row r="2071" ht="15.75" customHeight="1"/>
    <row r="2073" ht="15.75" customHeight="1"/>
    <row r="2075" ht="15.75" customHeight="1"/>
    <row r="2077" ht="15.75" customHeight="1"/>
    <row r="2079" ht="15.75" customHeight="1"/>
    <row r="2081" ht="15.75" customHeight="1"/>
    <row r="2083" ht="15.75" customHeight="1"/>
    <row r="2085" ht="15.75" customHeight="1"/>
    <row r="2087" ht="15.75" customHeight="1"/>
    <row r="2089" ht="15.75" customHeight="1"/>
    <row r="2091" ht="15.75" customHeight="1"/>
    <row r="2093" ht="15.75" customHeight="1"/>
    <row r="2095" ht="15.75" customHeight="1"/>
    <row r="2097" ht="15.75" customHeight="1"/>
    <row r="2099" ht="15.75" customHeight="1"/>
    <row r="2101" ht="15.75" customHeight="1"/>
    <row r="2103" ht="15.75" customHeight="1"/>
    <row r="2105" ht="15.75" customHeight="1"/>
    <row r="2107" ht="15.75" customHeight="1"/>
    <row r="2109" ht="15.75" customHeight="1"/>
    <row r="2111" ht="15.75" customHeight="1"/>
    <row r="2113" ht="15.75" customHeight="1"/>
    <row r="2115" ht="15.75" customHeight="1"/>
    <row r="2117" ht="15.75" customHeight="1"/>
    <row r="2119" ht="15.75" customHeight="1"/>
    <row r="2121" ht="15.75" customHeight="1"/>
    <row r="2123" ht="15.75" customHeight="1"/>
    <row r="2125" ht="15.75" customHeight="1"/>
    <row r="2127" ht="15.75" customHeight="1"/>
    <row r="2129" ht="15.75" customHeight="1"/>
    <row r="2131" ht="15.75" customHeight="1"/>
    <row r="2133" ht="15.75" customHeight="1"/>
    <row r="2135" ht="15.75" customHeight="1"/>
    <row r="2137" ht="15.75" customHeight="1"/>
    <row r="2139" ht="15.75" customHeight="1"/>
    <row r="2141" ht="15.75" customHeight="1"/>
    <row r="2143" ht="15.75" customHeight="1"/>
    <row r="2145" ht="15.75" customHeight="1"/>
    <row r="2147" ht="15.75" customHeight="1"/>
    <row r="2149" ht="15.75" customHeight="1"/>
    <row r="2151" ht="15.75" customHeight="1"/>
    <row r="2153" ht="15.75" customHeight="1"/>
    <row r="2155" ht="15.75" customHeight="1"/>
    <row r="2157" ht="15.75" customHeight="1"/>
    <row r="2159" ht="15.75" customHeight="1"/>
    <row r="2161" ht="15.75" customHeight="1"/>
    <row r="2163" ht="15.75" customHeight="1"/>
    <row r="2165" ht="15.75" customHeight="1"/>
    <row r="2167" ht="15.75" customHeight="1"/>
    <row r="2169" ht="15.75" customHeight="1"/>
    <row r="2171" ht="15.75" customHeight="1"/>
    <row r="2173" ht="15.75" customHeight="1"/>
    <row r="2175" ht="15.75" customHeight="1"/>
    <row r="2177" ht="15.75" customHeight="1"/>
    <row r="2179" ht="15.75" customHeight="1"/>
    <row r="2181" ht="15.75" customHeight="1"/>
    <row r="2183" ht="15.75" customHeight="1"/>
    <row r="2185" ht="15.75" customHeight="1"/>
    <row r="2187" ht="15.75" customHeight="1"/>
    <row r="2189" ht="15.75" customHeight="1"/>
    <row r="2191" ht="15.75" customHeight="1"/>
    <row r="2193" ht="15.75" customHeight="1"/>
    <row r="2195" ht="15.75" customHeight="1"/>
    <row r="2197" ht="15.75" customHeight="1"/>
    <row r="2199" ht="15.75" customHeight="1"/>
    <row r="2201" ht="15.75" customHeight="1"/>
    <row r="2203" ht="15.75" customHeight="1"/>
    <row r="2205" ht="15.75" customHeight="1"/>
    <row r="2207" ht="15.75" customHeight="1"/>
    <row r="2209" ht="15.75" customHeight="1"/>
    <row r="2211" ht="15.75" customHeight="1"/>
    <row r="2213" ht="15.75" customHeight="1"/>
    <row r="2215" ht="15.75" customHeight="1"/>
    <row r="2217" ht="15.75" customHeight="1"/>
    <row r="2219" ht="15.75" customHeight="1"/>
    <row r="2221" ht="15.75" customHeight="1"/>
    <row r="2223" ht="15.75" customHeight="1"/>
    <row r="2225" ht="15.75" customHeight="1"/>
    <row r="2227" ht="15.75" customHeight="1"/>
    <row r="2229" ht="15.75" customHeight="1"/>
    <row r="2231" ht="15.75" customHeight="1"/>
    <row r="2233" ht="15.75" customHeight="1"/>
    <row r="2235" ht="15.75" customHeight="1"/>
    <row r="2237" ht="15.75" customHeight="1"/>
    <row r="2239" ht="15.75" customHeight="1"/>
    <row r="2241" ht="15.75" customHeight="1"/>
    <row r="2243" ht="15.75" customHeight="1"/>
    <row r="2245" ht="15.75" customHeight="1"/>
    <row r="2247" ht="15.75" customHeight="1"/>
    <row r="2249" ht="15.75" customHeight="1"/>
    <row r="2251" ht="15.75" customHeight="1"/>
    <row r="2253" ht="15.75" customHeight="1"/>
    <row r="2255" ht="15.75" customHeight="1"/>
    <row r="2257" ht="15.75" customHeight="1"/>
    <row r="2259" ht="15.75" customHeight="1"/>
    <row r="2261" ht="15.75" customHeight="1"/>
    <row r="2263" ht="15.75" customHeight="1"/>
    <row r="2265" ht="15.75" customHeight="1"/>
    <row r="2267" ht="15.75" customHeight="1"/>
    <row r="2269" ht="15.75" customHeight="1"/>
    <row r="2271" ht="15.75" customHeight="1"/>
    <row r="2273" ht="15.75" customHeight="1"/>
    <row r="2275" ht="15.75" customHeight="1"/>
    <row r="2277" ht="15.75" customHeight="1"/>
    <row r="2279" ht="15.75" customHeight="1"/>
    <row r="2281" ht="15.75" customHeight="1"/>
    <row r="2283" ht="15.75" customHeight="1"/>
    <row r="2285" ht="15.75" customHeight="1"/>
    <row r="2287" ht="15.75" customHeight="1"/>
    <row r="2289" ht="15.75" customHeight="1"/>
    <row r="2291" ht="15.75" customHeight="1"/>
    <row r="2293" ht="15.75" customHeight="1"/>
    <row r="2295" ht="15.75" customHeight="1"/>
    <row r="2297" ht="15.75" customHeight="1"/>
    <row r="2299" ht="15.75" customHeight="1"/>
    <row r="2301" ht="15.75" customHeight="1"/>
    <row r="2303" ht="15.75" customHeight="1"/>
    <row r="2305" ht="15.75" customHeight="1"/>
    <row r="2307" ht="15.75" customHeight="1"/>
    <row r="2309" ht="15.75" customHeight="1"/>
    <row r="2311" ht="15.75" customHeight="1"/>
    <row r="2313" ht="15.75" customHeight="1"/>
    <row r="2315" ht="15.75" customHeight="1"/>
    <row r="2317" ht="15.75" customHeight="1"/>
    <row r="2319" ht="15.75" customHeight="1"/>
    <row r="2321" ht="15.75" customHeight="1"/>
    <row r="2323" ht="15.75" customHeight="1"/>
    <row r="2325" ht="15.75" customHeight="1"/>
    <row r="2327" ht="15.75" customHeight="1"/>
    <row r="2329" ht="15.75" customHeight="1"/>
    <row r="2331" ht="15.75" customHeight="1"/>
    <row r="2333" ht="15.75" customHeight="1"/>
    <row r="2335" ht="15.75" customHeight="1"/>
    <row r="2337" ht="15.75" customHeight="1"/>
    <row r="2339" ht="15.75" customHeight="1"/>
    <row r="2341" ht="15.75" customHeight="1"/>
    <row r="2343" ht="15.75" customHeight="1"/>
    <row r="2345" ht="15.75" customHeight="1"/>
    <row r="2347" ht="15.75" customHeight="1"/>
    <row r="2349" ht="15.75" customHeight="1"/>
    <row r="2351" ht="15.75" customHeight="1"/>
    <row r="2353" ht="15.75" customHeight="1"/>
    <row r="2355" ht="15.75" customHeight="1"/>
    <row r="2357" ht="15.75" customHeight="1"/>
    <row r="2359" ht="15.75" customHeight="1"/>
    <row r="2361" ht="15.75" customHeight="1"/>
    <row r="2363" ht="15.75" customHeight="1"/>
    <row r="2365" ht="15.75" customHeight="1"/>
    <row r="2367" ht="15.75" customHeight="1"/>
    <row r="2369" ht="15.75" customHeight="1"/>
    <row r="2371" ht="15.75" customHeight="1"/>
    <row r="2373" ht="15.75" customHeight="1"/>
    <row r="2375" ht="15.75" customHeight="1"/>
    <row r="2377" ht="15.75" customHeight="1"/>
    <row r="2379" ht="15.75" customHeight="1"/>
    <row r="2381" ht="15.75" customHeight="1"/>
    <row r="2383" ht="15.75" customHeight="1"/>
    <row r="2385" ht="15.75" customHeight="1"/>
    <row r="2387" ht="15.75" customHeight="1"/>
    <row r="2389" ht="15.75" customHeight="1"/>
    <row r="2391" ht="15.75" customHeight="1"/>
    <row r="2393" ht="15.75" customHeight="1"/>
    <row r="2395" ht="15.75" customHeight="1"/>
    <row r="2397" ht="15.75" customHeight="1"/>
    <row r="2399" ht="15.75" customHeight="1"/>
    <row r="2401" ht="15.75" customHeight="1"/>
    <row r="2403" ht="15.75" customHeight="1"/>
    <row r="2405" ht="15.75" customHeight="1"/>
    <row r="2407" ht="15.75" customHeight="1"/>
    <row r="2409" ht="15.75" customHeight="1"/>
    <row r="2411" ht="15.75" customHeight="1"/>
    <row r="2413" ht="15.75" customHeight="1"/>
    <row r="2415" ht="15.75" customHeight="1"/>
    <row r="2417" ht="15.75" customHeight="1"/>
    <row r="2419" ht="15.75" customHeight="1"/>
    <row r="2421" ht="15.75" customHeight="1"/>
    <row r="2423" ht="15.75" customHeight="1"/>
    <row r="2425" ht="15.75" customHeight="1"/>
    <row r="2427" ht="15.75" customHeight="1"/>
    <row r="2429" ht="15.75" customHeight="1"/>
    <row r="2431" ht="15.75" customHeight="1"/>
    <row r="2433" ht="15.75" customHeight="1"/>
    <row r="2435" ht="15.75" customHeight="1"/>
    <row r="2437" ht="15.75" customHeight="1"/>
    <row r="2439" ht="15.75" customHeight="1"/>
    <row r="2441" ht="15.75" customHeight="1"/>
    <row r="2443" ht="15.75" customHeight="1"/>
    <row r="2445" ht="15.75" customHeight="1"/>
    <row r="2447" ht="15.75" customHeight="1"/>
    <row r="2449" ht="15.75" customHeight="1"/>
    <row r="2451" ht="15.75" customHeight="1"/>
    <row r="2453" ht="15.75" customHeight="1"/>
    <row r="2455" ht="15.75" customHeight="1"/>
    <row r="2457" ht="15.75" customHeight="1"/>
    <row r="2459" ht="15.75" customHeight="1"/>
    <row r="2461" ht="15.75" customHeight="1"/>
    <row r="2463" ht="15.75" customHeight="1"/>
    <row r="2465" ht="15.75" customHeight="1"/>
    <row r="2467" ht="15.75" customHeight="1"/>
    <row r="2469" ht="15.75" customHeight="1"/>
    <row r="2471" ht="15.75" customHeight="1"/>
    <row r="2473" ht="15.75" customHeight="1"/>
    <row r="2475" ht="15.75" customHeight="1"/>
    <row r="2477" ht="15.75" customHeight="1"/>
    <row r="2479" ht="15.75" customHeight="1"/>
    <row r="2481" ht="15.75" customHeight="1"/>
    <row r="2483" ht="15.75" customHeight="1"/>
    <row r="2485" ht="15.75" customHeight="1"/>
    <row r="2487" ht="15.75" customHeight="1"/>
    <row r="2489" ht="15.75" customHeight="1"/>
    <row r="2491" ht="15.75" customHeight="1"/>
    <row r="2493" ht="15.75" customHeight="1"/>
    <row r="2495" ht="15.75" customHeight="1"/>
    <row r="2497" ht="15.75" customHeight="1"/>
    <row r="2499" ht="15.75" customHeight="1"/>
    <row r="2501" ht="15.75" customHeight="1"/>
    <row r="2503" ht="15.75" customHeight="1"/>
    <row r="2505" ht="15.75" customHeight="1"/>
    <row r="2507" ht="15.75" customHeight="1"/>
    <row r="2509" ht="15.75" customHeight="1"/>
    <row r="2511" ht="15.75" customHeight="1"/>
    <row r="2513" ht="15.75" customHeight="1"/>
    <row r="2515" ht="15.75" customHeight="1"/>
    <row r="2517" ht="15.75" customHeight="1"/>
    <row r="2519" ht="15.75" customHeight="1"/>
    <row r="2521" ht="15.75" customHeight="1"/>
    <row r="2523" ht="15.75" customHeight="1"/>
    <row r="2525" ht="15.75" customHeight="1"/>
    <row r="2527" ht="15.75" customHeight="1"/>
    <row r="2529" ht="15.75" customHeight="1"/>
    <row r="2531" ht="15.75" customHeight="1"/>
    <row r="2533" ht="15.75" customHeight="1"/>
    <row r="2535" ht="15.75" customHeight="1"/>
    <row r="2537" ht="15.75" customHeight="1"/>
    <row r="2539" ht="15.75" customHeight="1"/>
    <row r="2541" ht="15.75" customHeight="1"/>
    <row r="2543" ht="15.75" customHeight="1"/>
    <row r="2545" ht="15.75" customHeight="1"/>
    <row r="2547" ht="15.75" customHeight="1"/>
    <row r="2549" ht="15.75" customHeight="1"/>
    <row r="2551" ht="15.75" customHeight="1"/>
    <row r="2553" ht="15.75" customHeight="1"/>
    <row r="2555" ht="15.75" customHeight="1"/>
    <row r="2557" ht="15.75" customHeight="1"/>
    <row r="2559" ht="15.75" customHeight="1"/>
    <row r="2561" ht="15.75" customHeight="1"/>
    <row r="2563" ht="15.75" customHeight="1"/>
    <row r="2565" ht="15.75" customHeight="1"/>
    <row r="2567" ht="15.75" customHeight="1"/>
    <row r="2569" ht="15.75" customHeight="1"/>
    <row r="2571" ht="15.75" customHeight="1"/>
    <row r="2573" ht="15.75" customHeight="1"/>
    <row r="2575" ht="15.75" customHeight="1"/>
    <row r="2577" ht="15.75" customHeight="1"/>
    <row r="2579" ht="15.75" customHeight="1"/>
    <row r="2581" ht="15.75" customHeight="1"/>
    <row r="2583" ht="15.75" customHeight="1"/>
    <row r="2585" ht="15.75" customHeight="1"/>
    <row r="2587" ht="15.75" customHeight="1"/>
    <row r="2589" ht="15.75" customHeight="1"/>
    <row r="2591" ht="15.75" customHeight="1"/>
    <row r="2593" ht="15.75" customHeight="1"/>
    <row r="2595" ht="15.75" customHeight="1"/>
    <row r="2597" ht="15.75" customHeight="1"/>
    <row r="2599" ht="15.75" customHeight="1"/>
    <row r="2601" ht="15.75" customHeight="1"/>
    <row r="2603" ht="15.75" customHeight="1"/>
    <row r="2605" ht="15.75" customHeight="1"/>
    <row r="2607" ht="15.75" customHeight="1"/>
    <row r="2609" ht="15.75" customHeight="1"/>
    <row r="2611" ht="15.75" customHeight="1"/>
    <row r="2613" ht="15.75" customHeight="1"/>
    <row r="2615" ht="15.75" customHeight="1"/>
    <row r="2617" ht="15.75" customHeight="1"/>
    <row r="2619" ht="15.75" customHeight="1"/>
    <row r="2621" ht="15.75" customHeight="1"/>
    <row r="2623" ht="15.75" customHeight="1"/>
    <row r="2625" ht="15.75" customHeight="1"/>
    <row r="2627" ht="15.75" customHeight="1"/>
    <row r="2629" ht="15.75" customHeight="1"/>
    <row r="2631" ht="15.75" customHeight="1"/>
    <row r="2633" ht="15.75" customHeight="1"/>
    <row r="2635" ht="15.75" customHeight="1"/>
    <row r="2637" ht="15.75" customHeight="1"/>
    <row r="2639" ht="15.75" customHeight="1"/>
    <row r="2641" ht="15.75" customHeight="1"/>
    <row r="2643" ht="15.75" customHeight="1"/>
    <row r="2645" ht="15.75" customHeight="1"/>
    <row r="2647" ht="15.75" customHeight="1"/>
    <row r="2649" ht="15.75" customHeight="1"/>
    <row r="2651" ht="15.75" customHeight="1"/>
    <row r="2653" ht="15.75" customHeight="1"/>
    <row r="2655" ht="15.75" customHeight="1"/>
    <row r="2657" ht="15.75" customHeight="1"/>
    <row r="2659" ht="15.75" customHeight="1"/>
    <row r="2661" ht="15.75" customHeight="1"/>
    <row r="2663" ht="15.75" customHeight="1"/>
    <row r="2665" ht="15.75" customHeight="1"/>
    <row r="2667" ht="15.75" customHeight="1"/>
    <row r="2669" ht="15.75" customHeight="1"/>
    <row r="2671" ht="15.75" customHeight="1"/>
    <row r="2673" ht="15.75" customHeight="1"/>
    <row r="2675" ht="15.75" customHeight="1"/>
    <row r="2677" ht="15.75" customHeight="1"/>
    <row r="2679" ht="15.75" customHeight="1"/>
    <row r="2681" ht="15.75" customHeight="1"/>
    <row r="2683" ht="15.75" customHeight="1"/>
    <row r="2685" ht="15.75" customHeight="1"/>
    <row r="2687" ht="15.75" customHeight="1"/>
    <row r="2689" ht="15.75" customHeight="1"/>
    <row r="2691" ht="15.75" customHeight="1"/>
    <row r="2693" ht="15.75" customHeight="1"/>
    <row r="2695" ht="15.75" customHeight="1"/>
    <row r="2697" ht="15.75" customHeight="1"/>
    <row r="2699" ht="15.75" customHeight="1"/>
    <row r="2701" ht="15.75" customHeight="1"/>
    <row r="2703" ht="15.75" customHeight="1"/>
    <row r="2705" ht="15.75" customHeight="1"/>
    <row r="2707" ht="15.75" customHeight="1"/>
    <row r="2709" ht="15.75" customHeight="1"/>
    <row r="2711" ht="15.75" customHeight="1"/>
    <row r="2713" ht="15.75" customHeight="1"/>
    <row r="2715" ht="15.75" customHeight="1"/>
    <row r="2717" ht="15.75" customHeight="1"/>
    <row r="2719" ht="15.75" customHeight="1"/>
    <row r="2721" ht="15.75" customHeight="1"/>
    <row r="2723" ht="15.75" customHeight="1"/>
    <row r="2725" ht="15.75" customHeight="1"/>
    <row r="2727" ht="15.75" customHeight="1"/>
    <row r="2729" ht="15.75" customHeight="1"/>
    <row r="2731" ht="15.75" customHeight="1"/>
    <row r="2733" ht="15.75" customHeight="1"/>
    <row r="2735" ht="15.75" customHeight="1"/>
    <row r="2737" ht="15.75" customHeight="1"/>
    <row r="2739" ht="15.75" customHeight="1"/>
    <row r="2741" ht="15.75" customHeight="1"/>
    <row r="2743" ht="15.75" customHeight="1"/>
    <row r="2745" ht="15.75" customHeight="1"/>
    <row r="2747" ht="15.75" customHeight="1"/>
    <row r="2749" ht="15.75" customHeight="1"/>
    <row r="2751" ht="15.75" customHeight="1"/>
    <row r="2753" ht="15.75" customHeight="1"/>
    <row r="2755" ht="15.75" customHeight="1"/>
    <row r="2757" ht="15.75" customHeight="1"/>
    <row r="2759" ht="15.75" customHeight="1"/>
    <row r="2761" ht="15.75" customHeight="1"/>
    <row r="2763" ht="15.75" customHeight="1"/>
    <row r="2765" ht="15.75" customHeight="1"/>
    <row r="2767" ht="15.75" customHeight="1"/>
    <row r="2769" ht="15.75" customHeight="1"/>
    <row r="2771" ht="15.75" customHeight="1"/>
    <row r="2773" ht="15.75" customHeight="1"/>
    <row r="2775" ht="15.75" customHeight="1"/>
    <row r="2777" ht="15.75" customHeight="1"/>
    <row r="2779" ht="15.75" customHeight="1"/>
    <row r="2781" ht="15.75" customHeight="1"/>
    <row r="2783" ht="15.75" customHeight="1"/>
    <row r="2785" ht="15.75" customHeight="1"/>
    <row r="2787" ht="15.75" customHeight="1"/>
    <row r="2789" ht="15.75" customHeight="1"/>
    <row r="2791" ht="15.75" customHeight="1"/>
    <row r="2793" ht="15.75" customHeight="1"/>
    <row r="2795" ht="15.75" customHeight="1"/>
    <row r="2797" ht="15.75" customHeight="1"/>
    <row r="2799" ht="15.75" customHeight="1"/>
    <row r="2801" ht="15.75" customHeight="1"/>
    <row r="2803" ht="15.75" customHeight="1"/>
    <row r="2805" ht="15.75" customHeight="1"/>
    <row r="2807" ht="15.75" customHeight="1"/>
    <row r="2809" ht="15.75" customHeight="1"/>
    <row r="2811" ht="15.75" customHeight="1"/>
    <row r="2813" ht="15.75" customHeight="1"/>
    <row r="2815" ht="15.75" customHeight="1"/>
    <row r="2817" ht="15.75" customHeight="1"/>
    <row r="2819" ht="15.75" customHeight="1"/>
    <row r="2821" ht="15.75" customHeight="1"/>
    <row r="2823" ht="15.75" customHeight="1"/>
    <row r="2825" ht="15.75" customHeight="1"/>
    <row r="2827" ht="15.75" customHeight="1"/>
    <row r="2829" ht="15.75" customHeight="1"/>
    <row r="2831" ht="15.75" customHeight="1"/>
    <row r="2833" ht="15.75" customHeight="1"/>
    <row r="2835" ht="15.75" customHeight="1"/>
    <row r="2837" ht="15.75" customHeight="1"/>
    <row r="2839" ht="15.75" customHeight="1"/>
    <row r="2841" ht="15.75" customHeight="1"/>
    <row r="2843" ht="15.75" customHeight="1"/>
    <row r="2845" ht="15.75" customHeight="1"/>
    <row r="2847" ht="15.75" customHeight="1"/>
    <row r="2849" ht="15.75" customHeight="1"/>
    <row r="2851" ht="15.75" customHeight="1"/>
    <row r="2853" ht="15.75" customHeight="1"/>
    <row r="2855" ht="15.75" customHeight="1"/>
    <row r="2857" ht="15.75" customHeight="1"/>
    <row r="2859" ht="15.75" customHeight="1"/>
    <row r="2861" ht="15.75" customHeight="1"/>
    <row r="2863" ht="15.75" customHeight="1"/>
    <row r="2865" ht="15.75" customHeight="1"/>
    <row r="2867" ht="15.75" customHeight="1"/>
    <row r="2869" ht="15.75" customHeight="1"/>
    <row r="2871" ht="15.75" customHeight="1"/>
    <row r="2873" ht="15.75" customHeight="1"/>
    <row r="2875" ht="15.75" customHeight="1"/>
    <row r="2877" ht="15.75" customHeight="1"/>
    <row r="2879" ht="15.75" customHeight="1"/>
    <row r="2881" ht="15.75" customHeight="1"/>
    <row r="2883" ht="15.75" customHeight="1"/>
    <row r="2885" ht="15.75" customHeight="1"/>
    <row r="2887" ht="15.75" customHeight="1"/>
    <row r="2889" ht="15.75" customHeight="1"/>
    <row r="2891" ht="15.75" customHeight="1"/>
    <row r="2893" ht="15.75" customHeight="1"/>
    <row r="2895" ht="15.75" customHeight="1"/>
    <row r="2897" ht="15.75" customHeight="1"/>
    <row r="2899" ht="15.75" customHeight="1"/>
    <row r="2901" ht="15.75" customHeight="1"/>
    <row r="2903" ht="15.75" customHeight="1"/>
    <row r="2905" ht="15.75" customHeight="1"/>
    <row r="2907" ht="15.75" customHeight="1"/>
    <row r="2909" ht="15.75" customHeight="1"/>
    <row r="2911" ht="15.75" customHeight="1"/>
    <row r="2913" ht="15.75" customHeight="1"/>
    <row r="2915" ht="15.75" customHeight="1"/>
    <row r="2917" ht="15.75" customHeight="1"/>
    <row r="2919" ht="15.75" customHeight="1"/>
    <row r="2921" ht="15.75" customHeight="1"/>
    <row r="2923" ht="15.75" customHeight="1"/>
    <row r="2925" ht="15.75" customHeight="1"/>
    <row r="2927" ht="15.75" customHeight="1"/>
    <row r="2929" ht="15.75" customHeight="1"/>
    <row r="2931" ht="15.75" customHeight="1"/>
    <row r="2933" ht="15.75" customHeight="1"/>
    <row r="2935" ht="15.75" customHeight="1"/>
    <row r="2937" ht="15.75" customHeight="1"/>
    <row r="2939" ht="15.75" customHeight="1"/>
    <row r="2941" ht="15.75" customHeight="1"/>
    <row r="2943" ht="15.75" customHeight="1"/>
    <row r="2945" ht="15.75" customHeight="1"/>
    <row r="2947" ht="15.75" customHeight="1"/>
    <row r="2949" ht="15.75" customHeight="1"/>
    <row r="2951" ht="15.75" customHeight="1"/>
    <row r="2953" ht="15.75" customHeight="1"/>
    <row r="2955" ht="15.75" customHeight="1"/>
    <row r="2957" ht="15.75" customHeight="1"/>
    <row r="2959" ht="15.75" customHeight="1"/>
    <row r="2961" ht="15.75" customHeight="1"/>
    <row r="2963" ht="15.75" customHeight="1"/>
    <row r="2965" ht="15.75" customHeight="1"/>
    <row r="2967" ht="15.75" customHeight="1"/>
    <row r="2969" ht="15.75" customHeight="1"/>
    <row r="2971" ht="15.75" customHeight="1"/>
    <row r="2973" ht="15.75" customHeight="1"/>
    <row r="2975" ht="15.75" customHeight="1"/>
    <row r="2977" ht="15.75" customHeight="1"/>
    <row r="2979" ht="15.75" customHeight="1"/>
    <row r="2981" ht="15.75" customHeight="1"/>
    <row r="2983" ht="15.75" customHeight="1"/>
    <row r="2985" ht="15.75" customHeight="1"/>
    <row r="2987" ht="15.75" customHeight="1"/>
    <row r="2989" ht="15.75" customHeight="1"/>
    <row r="2991" ht="15.75" customHeight="1"/>
    <row r="2993" ht="15.75" customHeight="1"/>
    <row r="2995" ht="15.75" customHeight="1"/>
    <row r="2997" ht="15.75" customHeight="1"/>
    <row r="2999" ht="15.75" customHeight="1"/>
    <row r="3001" ht="15.75" customHeight="1"/>
    <row r="3003" ht="15.75" customHeight="1"/>
    <row r="3005" ht="15.75" customHeight="1"/>
    <row r="3007" ht="15.75" customHeight="1"/>
    <row r="3009" ht="15.75" customHeight="1"/>
    <row r="3011" ht="15.75" customHeight="1"/>
    <row r="3013" ht="15.75" customHeight="1"/>
    <row r="3015" ht="15.75" customHeight="1"/>
    <row r="3017" ht="15.75" customHeight="1"/>
    <row r="3019" ht="15.75" customHeight="1"/>
    <row r="3021" ht="15.75" customHeight="1"/>
    <row r="3023" ht="15.75" customHeight="1"/>
    <row r="3025" ht="15.75" customHeight="1"/>
    <row r="3027" ht="15.75" customHeight="1"/>
    <row r="3029" ht="15.75" customHeight="1"/>
    <row r="3031" ht="15.75" customHeight="1"/>
    <row r="3033" ht="15.75" customHeight="1"/>
    <row r="3035" ht="15.75" customHeight="1"/>
    <row r="3037" ht="15.75" customHeight="1"/>
    <row r="3039" ht="15.75" customHeight="1"/>
    <row r="3041" ht="15.75" customHeight="1"/>
    <row r="3043" ht="15.75" customHeight="1"/>
    <row r="3045" ht="15.75" customHeight="1"/>
    <row r="3047" ht="15.75" customHeight="1"/>
    <row r="3049" ht="15.75" customHeight="1"/>
    <row r="3051" ht="15.75" customHeight="1"/>
    <row r="3053" ht="15.75" customHeight="1"/>
    <row r="3055" ht="15.75" customHeight="1"/>
    <row r="3057" ht="15.75" customHeight="1"/>
    <row r="3059" ht="15.75" customHeight="1"/>
    <row r="3061" ht="15.75" customHeight="1"/>
    <row r="3063" ht="15.75" customHeight="1"/>
    <row r="3065" ht="15.75" customHeight="1"/>
    <row r="3067" ht="15.75" customHeight="1"/>
    <row r="3069" ht="15.75" customHeight="1"/>
    <row r="3071" ht="15.75" customHeight="1"/>
    <row r="3073" ht="15.75" customHeight="1"/>
    <row r="3075" ht="15.75" customHeight="1"/>
    <row r="3077" ht="15.75" customHeight="1"/>
    <row r="3079" ht="15.75" customHeight="1"/>
    <row r="3081" ht="15.75" customHeight="1"/>
    <row r="3083" ht="15.75" customHeight="1"/>
    <row r="3085" ht="15.75" customHeight="1"/>
    <row r="3087" ht="15.75" customHeight="1"/>
    <row r="3089" ht="15.75" customHeight="1"/>
    <row r="3091" ht="15.75" customHeight="1"/>
    <row r="3093" ht="15.75" customHeight="1"/>
    <row r="3095" ht="15.75" customHeight="1"/>
    <row r="3097" ht="15.75" customHeight="1"/>
    <row r="3099" ht="15.75" customHeight="1"/>
    <row r="3101" ht="15.75" customHeight="1"/>
    <row r="3103" ht="15.75" customHeight="1"/>
    <row r="3105" ht="15.75" customHeight="1"/>
    <row r="3107" ht="15.75" customHeight="1"/>
    <row r="3109" ht="15.75" customHeight="1"/>
    <row r="3111" ht="15.75" customHeight="1"/>
    <row r="3113" ht="15.75" customHeight="1"/>
    <row r="3115" ht="15.75" customHeight="1"/>
    <row r="3117" ht="15.75" customHeight="1"/>
    <row r="3119" ht="15.75" customHeight="1"/>
    <row r="3121" ht="15.75" customHeight="1"/>
    <row r="3123" ht="15.75" customHeight="1"/>
    <row r="3125" ht="15.75" customHeight="1"/>
    <row r="3127" ht="15.75" customHeight="1"/>
    <row r="3129" ht="15.75" customHeight="1"/>
    <row r="3131" ht="15.75" customHeight="1"/>
    <row r="3133" ht="15.75" customHeight="1"/>
    <row r="3135" ht="15.75" customHeight="1"/>
    <row r="3137" ht="15.75" customHeight="1"/>
    <row r="3139" ht="15.75" customHeight="1"/>
    <row r="3141" ht="15.75" customHeight="1"/>
    <row r="3143" ht="15.75" customHeight="1"/>
    <row r="3145" ht="15.75" customHeight="1"/>
    <row r="3147" ht="15.75" customHeight="1"/>
    <row r="3149" ht="15.75" customHeight="1"/>
    <row r="3151" ht="15.75" customHeight="1"/>
    <row r="3153" ht="15.75" customHeight="1"/>
    <row r="3155" ht="15.75" customHeight="1"/>
    <row r="3157" ht="15.75" customHeight="1"/>
    <row r="3159" ht="15.75" customHeight="1"/>
    <row r="3161" ht="15.75" customHeight="1"/>
    <row r="3163" ht="15.75" customHeight="1"/>
    <row r="3165" ht="15.75" customHeight="1"/>
    <row r="3167" ht="15.75" customHeight="1"/>
    <row r="3169" ht="15.75" customHeight="1"/>
    <row r="3171" ht="15.75" customHeight="1"/>
    <row r="3173" ht="15.75" customHeight="1"/>
    <row r="3175" ht="15.75" customHeight="1"/>
    <row r="3177" ht="15.75" customHeight="1"/>
    <row r="3179" ht="15.75" customHeight="1"/>
    <row r="3181" ht="15.75" customHeight="1"/>
    <row r="3183" ht="15.75" customHeight="1"/>
    <row r="3185" ht="15.75" customHeight="1"/>
    <row r="3187" ht="15.75" customHeight="1"/>
    <row r="3189" ht="15.75" customHeight="1"/>
    <row r="3191" ht="15.75" customHeight="1"/>
    <row r="3193" ht="15.75" customHeight="1"/>
    <row r="3195" ht="15.75" customHeight="1"/>
    <row r="3197" ht="15.75" customHeight="1"/>
    <row r="3199" ht="15.75" customHeight="1"/>
    <row r="3201" ht="15.75" customHeight="1"/>
    <row r="3203" ht="15.75" customHeight="1"/>
    <row r="3205" ht="15.75" customHeight="1"/>
    <row r="3207" ht="15.75" customHeight="1"/>
    <row r="3209" ht="15.75" customHeight="1"/>
    <row r="3211" ht="15.75" customHeight="1"/>
    <row r="3213" ht="15.75" customHeight="1"/>
    <row r="3215" ht="15.75" customHeight="1"/>
    <row r="3217" ht="15.75" customHeight="1"/>
    <row r="3219" ht="15.75" customHeight="1"/>
    <row r="3221" ht="15.75" customHeight="1"/>
    <row r="3223" ht="15.75" customHeight="1"/>
    <row r="3225" ht="15.75" customHeight="1"/>
    <row r="3227" ht="15.75" customHeight="1"/>
    <row r="3229" ht="15.75" customHeight="1"/>
    <row r="3231" ht="15.75" customHeight="1"/>
    <row r="3233" ht="15.75" customHeight="1"/>
    <row r="3235" ht="15.75" customHeight="1"/>
    <row r="3237" ht="15.75" customHeight="1"/>
    <row r="3239" ht="15.75" customHeight="1"/>
    <row r="3241" ht="15.75" customHeight="1"/>
    <row r="3243" ht="15.75" customHeight="1"/>
    <row r="3245" ht="15.75" customHeight="1"/>
    <row r="3247" ht="15.75" customHeight="1"/>
    <row r="3249" ht="15.75" customHeight="1"/>
    <row r="3251" ht="15.75" customHeight="1"/>
    <row r="3253" ht="15.75" customHeight="1"/>
    <row r="3255" ht="15.75" customHeight="1"/>
    <row r="3257" ht="15.75" customHeight="1"/>
    <row r="3259" ht="15.75" customHeight="1"/>
    <row r="3261" ht="15.75" customHeight="1"/>
    <row r="3263" ht="15.75" customHeight="1"/>
    <row r="3265" ht="15.75" customHeight="1"/>
    <row r="3267" ht="15.75" customHeight="1"/>
    <row r="3269" ht="15.75" customHeight="1"/>
    <row r="3271" ht="15.75" customHeight="1"/>
    <row r="3273" ht="15.75" customHeight="1"/>
    <row r="3275" ht="15.75" customHeight="1"/>
    <row r="3277" ht="15.75" customHeight="1"/>
    <row r="3279" ht="15.75" customHeight="1"/>
    <row r="3281" ht="15.75" customHeight="1"/>
    <row r="3283" ht="15.75" customHeight="1"/>
    <row r="3285" ht="15.75" customHeight="1"/>
    <row r="3287" ht="15.75" customHeight="1"/>
    <row r="3289" ht="15.75" customHeight="1"/>
    <row r="3291" ht="15.75" customHeight="1"/>
    <row r="3293" ht="15.75" customHeight="1"/>
    <row r="3295" ht="15.75" customHeight="1"/>
    <row r="3297" ht="15.75" customHeight="1"/>
    <row r="3299" ht="15.75" customHeight="1"/>
    <row r="3301" ht="15.75" customHeight="1"/>
    <row r="3303" ht="15.75" customHeight="1"/>
    <row r="3305" ht="15.75" customHeight="1"/>
    <row r="3307" ht="15.75" customHeight="1"/>
    <row r="3309" ht="15.75" customHeight="1"/>
    <row r="3311" ht="15.75" customHeight="1"/>
    <row r="3313" ht="15.75" customHeight="1"/>
    <row r="3315" ht="15.75" customHeight="1"/>
    <row r="3317" ht="15.75" customHeight="1"/>
    <row r="3319" ht="15.75" customHeight="1"/>
    <row r="3321" ht="15.75" customHeight="1"/>
    <row r="3323" ht="15.75" customHeight="1"/>
    <row r="3325" ht="15.75" customHeight="1"/>
    <row r="3327" ht="15.75" customHeight="1"/>
    <row r="3329" ht="15.75" customHeight="1"/>
    <row r="3331" ht="15.75" customHeight="1"/>
    <row r="3333" ht="15.75" customHeight="1"/>
    <row r="3335" ht="15.75" customHeight="1"/>
    <row r="3337" ht="15.75" customHeight="1"/>
    <row r="3339" ht="15.75" customHeight="1"/>
    <row r="3341" ht="15.75" customHeight="1"/>
    <row r="3343" ht="15.75" customHeight="1"/>
    <row r="3345" ht="15.75" customHeight="1"/>
    <row r="3347" ht="15.75" customHeight="1"/>
    <row r="3349" ht="15.75" customHeight="1"/>
    <row r="3351" ht="15.75" customHeight="1"/>
    <row r="3353" ht="15.75" customHeight="1"/>
    <row r="3355" ht="15.75" customHeight="1"/>
    <row r="3357" ht="15.75" customHeight="1"/>
    <row r="3359" ht="15.75" customHeight="1"/>
    <row r="3361" ht="15.75" customHeight="1"/>
    <row r="3363" ht="15.75" customHeight="1"/>
    <row r="3365" ht="15.75" customHeight="1"/>
    <row r="3367" ht="15.75" customHeight="1"/>
    <row r="3369" ht="15.75" customHeight="1"/>
    <row r="3371" ht="15.75" customHeight="1"/>
    <row r="3373" ht="15.75" customHeight="1"/>
    <row r="3375" ht="15.75" customHeight="1"/>
    <row r="3377" ht="15.75" customHeight="1"/>
    <row r="3379" ht="15.75" customHeight="1"/>
    <row r="3381" ht="15.75" customHeight="1"/>
    <row r="3383" ht="15.75" customHeight="1"/>
    <row r="3385" ht="15.75" customHeight="1"/>
    <row r="3387" ht="15.75" customHeight="1"/>
    <row r="3389" ht="15.75" customHeight="1"/>
    <row r="3391" ht="15.75" customHeight="1"/>
    <row r="3393" ht="15.75" customHeight="1"/>
    <row r="3395" ht="15.75" customHeight="1"/>
    <row r="3397" ht="15.75" customHeight="1"/>
    <row r="3399" ht="15.75" customHeight="1"/>
    <row r="3401" ht="15.75" customHeight="1"/>
    <row r="3403" ht="15.75" customHeight="1"/>
    <row r="3405" ht="15.75" customHeight="1"/>
    <row r="3407" ht="15.75" customHeight="1"/>
    <row r="3409" ht="15.75" customHeight="1"/>
    <row r="3411" ht="15.75" customHeight="1"/>
    <row r="3413" ht="15.75" customHeight="1"/>
    <row r="3415" ht="15.75" customHeight="1"/>
    <row r="3417" ht="15.75" customHeight="1"/>
    <row r="3419" ht="15.75" customHeight="1"/>
    <row r="3421" ht="15.75" customHeight="1"/>
    <row r="3423" ht="15.75" customHeight="1"/>
    <row r="3425" ht="15.75" customHeight="1"/>
    <row r="3427" ht="15.75" customHeight="1"/>
    <row r="3429" ht="15.75" customHeight="1"/>
    <row r="3431" ht="15.75" customHeight="1"/>
    <row r="3433" ht="15.75" customHeight="1"/>
    <row r="3435" ht="15.75" customHeight="1"/>
    <row r="3437" ht="15.75" customHeight="1"/>
    <row r="3439" ht="15.75" customHeight="1"/>
    <row r="3441" ht="15.75" customHeight="1"/>
    <row r="3443" ht="15.75" customHeight="1"/>
    <row r="3445" ht="15.75" customHeight="1"/>
    <row r="3447" ht="15.75" customHeight="1"/>
    <row r="3449" ht="15.75" customHeight="1"/>
    <row r="3451" ht="15.75" customHeight="1"/>
    <row r="3453" ht="15.75" customHeight="1"/>
    <row r="3455" ht="15.75" customHeight="1"/>
    <row r="3457" ht="15.75" customHeight="1"/>
    <row r="3459" ht="15.75" customHeight="1"/>
    <row r="3461" ht="15.75" customHeight="1"/>
    <row r="3463" ht="15.75" customHeight="1"/>
    <row r="3465" ht="15.75" customHeight="1"/>
    <row r="3467" ht="15.75" customHeight="1"/>
    <row r="3469" ht="15.75" customHeight="1"/>
    <row r="3471" ht="15.75" customHeight="1"/>
    <row r="3473" ht="15.75" customHeight="1"/>
    <row r="3475" ht="15.75" customHeight="1"/>
    <row r="3477" ht="15.75" customHeight="1"/>
    <row r="3479" ht="15.75" customHeight="1"/>
    <row r="3481" ht="15.75" customHeight="1"/>
    <row r="3483" ht="15.75" customHeight="1"/>
    <row r="3485" ht="15.75" customHeight="1"/>
    <row r="3487" ht="15.75" customHeight="1"/>
    <row r="3489" ht="15.75" customHeight="1"/>
    <row r="3491" ht="15.75" customHeight="1"/>
    <row r="3493" ht="15.75" customHeight="1"/>
    <row r="3495" ht="15.75" customHeight="1"/>
    <row r="3497" ht="15.75" customHeight="1"/>
    <row r="3499" ht="15.75" customHeight="1"/>
    <row r="3501" ht="15.75" customHeight="1"/>
    <row r="3503" ht="15.75" customHeight="1"/>
    <row r="3505" ht="15.75" customHeight="1"/>
    <row r="3507" ht="15.75" customHeight="1"/>
    <row r="3509" ht="15.75" customHeight="1"/>
    <row r="3511" ht="15.75" customHeight="1"/>
    <row r="3513" ht="15.75" customHeight="1"/>
    <row r="3515" ht="15.75" customHeight="1"/>
    <row r="3517" ht="15.75" customHeight="1"/>
    <row r="3519" ht="15.75" customHeight="1"/>
    <row r="3521" ht="15.75" customHeight="1"/>
    <row r="3523" ht="15.75" customHeight="1"/>
    <row r="3525" ht="15.75" customHeight="1"/>
    <row r="3527" ht="15.75" customHeight="1"/>
    <row r="3529" ht="15.75" customHeight="1"/>
    <row r="3531" ht="15.75" customHeight="1"/>
    <row r="3533" ht="15.75" customHeight="1"/>
    <row r="3535" ht="15.75" customHeight="1"/>
    <row r="3537" ht="15.75" customHeight="1"/>
    <row r="3539" ht="15.75" customHeight="1"/>
    <row r="3541" ht="15.75" customHeight="1"/>
    <row r="3543" ht="15.75" customHeight="1"/>
    <row r="3545" ht="15.75" customHeight="1"/>
    <row r="3547" ht="15.75" customHeight="1"/>
    <row r="3549" ht="15.75" customHeight="1"/>
    <row r="3551" ht="15.75" customHeight="1"/>
    <row r="3553" ht="15.75" customHeight="1"/>
    <row r="3555" ht="15.75" customHeight="1"/>
    <row r="3557" ht="15.75" customHeight="1"/>
    <row r="3559" ht="15.75" customHeight="1"/>
    <row r="3561" ht="15.75" customHeight="1"/>
    <row r="3563" ht="15.75" customHeight="1"/>
    <row r="3565" ht="15.75" customHeight="1"/>
    <row r="3567" ht="15.75" customHeight="1"/>
    <row r="3569" ht="15.75" customHeight="1"/>
    <row r="3571" ht="15.75" customHeight="1"/>
    <row r="3573" ht="15.75" customHeight="1"/>
    <row r="3575" ht="15.75" customHeight="1"/>
    <row r="3577" ht="15.75" customHeight="1"/>
    <row r="3579" ht="15.75" customHeight="1"/>
    <row r="3581" ht="15.75" customHeight="1"/>
    <row r="3583" ht="15.75" customHeight="1"/>
    <row r="3585" ht="15.75" customHeight="1"/>
    <row r="3587" ht="15.75" customHeight="1"/>
    <row r="3589" ht="15.75" customHeight="1"/>
    <row r="3591" ht="15.75" customHeight="1"/>
    <row r="3593" ht="15.75" customHeight="1"/>
    <row r="3595" ht="15.75" customHeight="1"/>
    <row r="3597" ht="15.75" customHeight="1"/>
    <row r="3599" ht="15.75" customHeight="1"/>
    <row r="3601" ht="15.75" customHeight="1"/>
    <row r="3603" ht="15.75" customHeight="1"/>
    <row r="3605" ht="15.75" customHeight="1"/>
    <row r="3607" ht="15.75" customHeight="1"/>
    <row r="3609" ht="15.75" customHeight="1"/>
    <row r="3611" ht="15.75" customHeight="1"/>
    <row r="3613" ht="15.75" customHeight="1"/>
    <row r="3615" ht="15.75" customHeight="1"/>
    <row r="3617" ht="15.75" customHeight="1"/>
    <row r="3619" ht="15.75" customHeight="1"/>
    <row r="3621" ht="15.75" customHeight="1"/>
    <row r="3623" ht="15.75" customHeight="1"/>
    <row r="3625" ht="15.75" customHeight="1"/>
    <row r="3627" ht="15.75" customHeight="1"/>
    <row r="3629" ht="15.75" customHeight="1"/>
    <row r="3631" ht="15.75" customHeight="1"/>
    <row r="3633" ht="15.75" customHeight="1"/>
    <row r="3635" ht="15.75" customHeight="1"/>
    <row r="3637" ht="15.75" customHeight="1"/>
    <row r="3639" ht="15.75" customHeight="1"/>
    <row r="3641" ht="15.75" customHeight="1"/>
    <row r="3643" ht="15.75" customHeight="1"/>
    <row r="3645" ht="15.75" customHeight="1"/>
    <row r="3647" ht="15.75" customHeight="1"/>
    <row r="3649" ht="15.75" customHeight="1"/>
    <row r="3651" ht="15.75" customHeight="1"/>
    <row r="3653" ht="15.75" customHeight="1"/>
    <row r="3655" ht="15.75" customHeight="1"/>
    <row r="3657" ht="15.75" customHeight="1"/>
    <row r="3659" ht="15.75" customHeight="1"/>
    <row r="3661" ht="15.75" customHeight="1"/>
    <row r="3663" ht="15.75" customHeight="1"/>
    <row r="3665" ht="15.75" customHeight="1"/>
    <row r="3667" ht="15.75" customHeight="1"/>
    <row r="3669" ht="15.75" customHeight="1"/>
    <row r="3671" ht="15.75" customHeight="1"/>
    <row r="3673" ht="15.75" customHeight="1"/>
    <row r="3675" ht="15.75" customHeight="1"/>
    <row r="3677" ht="15.75" customHeight="1"/>
    <row r="3679" ht="15.75" customHeight="1"/>
    <row r="3681" ht="15.75" customHeight="1"/>
    <row r="3683" ht="15.75" customHeight="1"/>
    <row r="3685" ht="15.75" customHeight="1"/>
    <row r="3687" ht="15.75" customHeight="1"/>
    <row r="3689" ht="15.75" customHeight="1"/>
    <row r="3691" ht="15.75" customHeight="1"/>
    <row r="3693" ht="15.75" customHeight="1"/>
    <row r="3695" ht="15.75" customHeight="1"/>
    <row r="3697" ht="15.75" customHeight="1"/>
    <row r="3699" ht="15.75" customHeight="1"/>
    <row r="3701" ht="15.75" customHeight="1"/>
    <row r="3703" ht="15.75" customHeight="1"/>
    <row r="3705" ht="15.75" customHeight="1"/>
    <row r="3707" ht="15.75" customHeight="1"/>
    <row r="3709" ht="15.75" customHeight="1"/>
    <row r="3711" ht="15.75" customHeight="1"/>
    <row r="3713" ht="15.75" customHeight="1"/>
    <row r="3715" ht="15.75" customHeight="1"/>
    <row r="3717" ht="15.75" customHeight="1"/>
    <row r="3719" ht="15.75" customHeight="1"/>
    <row r="3721" ht="15.75" customHeight="1"/>
    <row r="3723" ht="15.75" customHeight="1"/>
    <row r="3725" ht="15.75" customHeight="1"/>
    <row r="3727" ht="15.75" customHeight="1"/>
    <row r="3729" ht="15.75" customHeight="1"/>
    <row r="3731" ht="15.75" customHeight="1"/>
    <row r="3733" ht="15.75" customHeight="1"/>
    <row r="3735" ht="15.75" customHeight="1"/>
    <row r="3737" ht="15.75" customHeight="1"/>
    <row r="3739" ht="15.75" customHeight="1"/>
    <row r="3741" ht="15.75" customHeight="1"/>
    <row r="3743" ht="15.75" customHeight="1"/>
    <row r="3745" ht="15.75" customHeight="1"/>
    <row r="3747" ht="15.75" customHeight="1"/>
    <row r="3749" ht="15.75" customHeight="1"/>
    <row r="3751" ht="15.75" customHeight="1"/>
    <row r="3753" ht="15.75" customHeight="1"/>
    <row r="3755" ht="15.75" customHeight="1"/>
    <row r="3757" ht="15.75" customHeight="1"/>
    <row r="3759" ht="15.75" customHeight="1"/>
    <row r="3761" ht="15.75" customHeight="1"/>
    <row r="3763" ht="15.75" customHeight="1"/>
    <row r="3765" ht="15.75" customHeight="1"/>
    <row r="3767" ht="15.75" customHeight="1"/>
    <row r="3769" ht="15.75" customHeight="1"/>
    <row r="3771" ht="15.75" customHeight="1"/>
    <row r="3773" ht="15.75" customHeight="1"/>
    <row r="3775" ht="15.75" customHeight="1"/>
    <row r="3777" ht="15.75" customHeight="1"/>
    <row r="3779" ht="15.75" customHeight="1"/>
    <row r="3781" ht="15.75" customHeight="1"/>
    <row r="3783" ht="15.75" customHeight="1"/>
    <row r="3785" ht="15.75" customHeight="1"/>
    <row r="3787" ht="15.75" customHeight="1"/>
    <row r="3789" ht="15.75" customHeight="1"/>
    <row r="3791" ht="15.75" customHeight="1"/>
    <row r="3793" ht="15.75" customHeight="1"/>
    <row r="3795" ht="15.75" customHeight="1"/>
    <row r="3797" ht="15.75" customHeight="1"/>
    <row r="3799" ht="15.75" customHeight="1"/>
    <row r="3801" ht="15.75" customHeight="1"/>
    <row r="3803" ht="15.75" customHeight="1"/>
    <row r="3805" ht="15.75" customHeight="1"/>
    <row r="3807" ht="15.75" customHeight="1"/>
    <row r="3809" ht="15.75" customHeight="1"/>
    <row r="3811" ht="15.75" customHeight="1"/>
    <row r="3813" ht="15.75" customHeight="1"/>
    <row r="3815" ht="15.75" customHeight="1"/>
    <row r="3817" ht="15.75" customHeight="1"/>
    <row r="3819" ht="15.75" customHeight="1"/>
    <row r="3821" ht="15.75" customHeight="1"/>
    <row r="3823" ht="15.75" customHeight="1"/>
    <row r="3825" ht="15.75" customHeight="1"/>
    <row r="3827" ht="15.75" customHeight="1"/>
    <row r="3829" ht="15.75" customHeight="1"/>
    <row r="3831" ht="15.75" customHeight="1"/>
    <row r="3833" ht="15.75" customHeight="1"/>
    <row r="3835" ht="15.75" customHeight="1"/>
    <row r="3837" ht="15.75" customHeight="1"/>
    <row r="3839" ht="15.75" customHeight="1"/>
    <row r="3841" ht="15.75" customHeight="1"/>
    <row r="3843" ht="15.75" customHeight="1"/>
    <row r="3845" ht="15.75" customHeight="1"/>
    <row r="3847" ht="15.75" customHeight="1"/>
    <row r="3849" ht="15.75" customHeight="1"/>
    <row r="3851" ht="15.75" customHeight="1"/>
    <row r="3853" ht="15.75" customHeight="1"/>
    <row r="3855" ht="15.75" customHeight="1"/>
    <row r="3857" ht="15.75" customHeight="1"/>
    <row r="3859" ht="15.75" customHeight="1"/>
    <row r="3861" ht="15.75" customHeight="1"/>
    <row r="3863" ht="15.75" customHeight="1"/>
    <row r="3865" ht="15.75" customHeight="1"/>
    <row r="3867" ht="15.75" customHeight="1"/>
    <row r="3869" ht="15.75" customHeight="1"/>
    <row r="3871" ht="15.75" customHeight="1"/>
    <row r="3873" ht="15.75" customHeight="1"/>
    <row r="3875" ht="15.75" customHeight="1"/>
    <row r="3877" ht="15.75" customHeight="1"/>
    <row r="3879" ht="15.75" customHeight="1"/>
    <row r="3881" ht="15.75" customHeight="1"/>
    <row r="3883" ht="15.75" customHeight="1"/>
    <row r="3885" ht="15.75" customHeight="1"/>
    <row r="3887" ht="15.75" customHeight="1"/>
    <row r="3889" ht="15.75" customHeight="1"/>
    <row r="3891" ht="15.75" customHeight="1"/>
    <row r="3893" ht="15.75" customHeight="1"/>
    <row r="3895" ht="15.75" customHeight="1"/>
    <row r="3897" ht="15.75" customHeight="1"/>
    <row r="3899" ht="15.75" customHeight="1"/>
    <row r="3901" ht="15.75" customHeight="1"/>
    <row r="3903" ht="15.75" customHeight="1"/>
    <row r="3905" ht="15.75" customHeight="1"/>
    <row r="3907" ht="15.75" customHeight="1"/>
    <row r="3909" ht="15.75" customHeight="1"/>
    <row r="3911" ht="15.75" customHeight="1"/>
    <row r="3913" ht="15.75" customHeight="1"/>
    <row r="3915" ht="15.75" customHeight="1"/>
    <row r="3917" ht="15.75" customHeight="1"/>
    <row r="3919" ht="15.75" customHeight="1"/>
    <row r="3921" ht="15.75" customHeight="1"/>
    <row r="3923" ht="15.75" customHeight="1"/>
    <row r="3925" ht="15.75" customHeight="1"/>
    <row r="3927" ht="15.75" customHeight="1"/>
    <row r="3929" ht="15.75" customHeight="1"/>
    <row r="3931" ht="15.75" customHeight="1"/>
    <row r="3933" ht="15.75" customHeight="1"/>
    <row r="3935" ht="15.75" customHeight="1"/>
    <row r="3937" ht="15.75" customHeight="1"/>
    <row r="3939" ht="15.75" customHeight="1"/>
    <row r="3941" ht="15.75" customHeight="1"/>
    <row r="3943" ht="15.75" customHeight="1"/>
    <row r="3945" ht="15.75" customHeight="1"/>
    <row r="3947" ht="15.75" customHeight="1"/>
    <row r="3949" ht="15.75" customHeight="1"/>
    <row r="3951" ht="15.75" customHeight="1"/>
    <row r="3953" ht="15.75" customHeight="1"/>
    <row r="3955" ht="15.75" customHeight="1"/>
    <row r="3957" ht="15.75" customHeight="1"/>
    <row r="3959" ht="15.75" customHeight="1"/>
    <row r="3961" ht="15.75" customHeight="1"/>
    <row r="3963" ht="15.75" customHeight="1"/>
    <row r="3965" ht="15.75" customHeight="1"/>
    <row r="3967" ht="15.75" customHeight="1"/>
    <row r="3969" ht="15.75" customHeight="1"/>
    <row r="3971" ht="15.75" customHeight="1"/>
    <row r="3973" ht="15.75" customHeight="1"/>
    <row r="3975" ht="15.75" customHeight="1"/>
    <row r="3977" ht="15.75" customHeight="1"/>
    <row r="3979" ht="15.75" customHeight="1"/>
    <row r="3981" ht="15.75" customHeight="1"/>
    <row r="3983" ht="15.75" customHeight="1"/>
    <row r="3985" ht="15.75" customHeight="1"/>
    <row r="3987" ht="15.75" customHeight="1"/>
    <row r="3989" ht="15.75" customHeight="1"/>
    <row r="3991" ht="15.75" customHeight="1"/>
    <row r="3993" ht="15.75" customHeight="1"/>
    <row r="3995" ht="15.75" customHeight="1"/>
    <row r="3997" ht="15.75" customHeight="1"/>
    <row r="3999" ht="15.75" customHeight="1"/>
    <row r="4001" ht="15.75" customHeight="1"/>
    <row r="4003" ht="15.75" customHeight="1"/>
    <row r="4005" ht="15.75" customHeight="1"/>
    <row r="4007" ht="15.75" customHeight="1"/>
    <row r="4009" ht="15.75" customHeight="1"/>
    <row r="4011" ht="15.75" customHeight="1"/>
    <row r="4013" ht="15.75" customHeight="1"/>
    <row r="4015" ht="15.75" customHeight="1"/>
    <row r="4017" ht="15.75" customHeight="1"/>
    <row r="4019" ht="15.75" customHeight="1"/>
    <row r="4021" ht="15.75" customHeight="1"/>
    <row r="4023" ht="15.75" customHeight="1"/>
    <row r="4025" ht="15.75" customHeight="1"/>
    <row r="4027" ht="15.75" customHeight="1"/>
    <row r="4029" ht="15.75" customHeight="1"/>
    <row r="4031" ht="15.75" customHeight="1"/>
    <row r="4033" ht="15.75" customHeight="1"/>
    <row r="4035" ht="15.75" customHeight="1"/>
    <row r="4037" ht="15.75" customHeight="1"/>
    <row r="4039" ht="15.75" customHeight="1"/>
    <row r="4041" ht="15.75" customHeight="1"/>
    <row r="4043" ht="15.75" customHeight="1"/>
    <row r="4045" ht="15.75" customHeight="1"/>
    <row r="4047" ht="15.75" customHeight="1"/>
    <row r="4049" ht="15.75" customHeight="1"/>
    <row r="4051" ht="15.75" customHeight="1"/>
    <row r="4053" ht="15.75" customHeight="1"/>
    <row r="4055" ht="15.75" customHeight="1"/>
    <row r="4057" ht="15.75" customHeight="1"/>
    <row r="4059" ht="15.75" customHeight="1"/>
    <row r="4061" ht="15.75" customHeight="1"/>
    <row r="4063" ht="15.75" customHeight="1"/>
    <row r="4065" ht="15.75" customHeight="1"/>
    <row r="4067" ht="15.75" customHeight="1"/>
    <row r="4069" ht="15.75" customHeight="1"/>
    <row r="4071" ht="15.75" customHeight="1"/>
    <row r="4073" ht="15.75" customHeight="1"/>
    <row r="4075" ht="15.75" customHeight="1"/>
    <row r="4077" ht="15.75" customHeight="1"/>
    <row r="4079" ht="15.75" customHeight="1"/>
    <row r="4081" ht="15.75" customHeight="1"/>
    <row r="4083" ht="15.75" customHeight="1"/>
    <row r="4085" ht="15.75" customHeight="1"/>
    <row r="4087" ht="15.75" customHeight="1"/>
    <row r="4089" ht="15.75" customHeight="1"/>
    <row r="4091" ht="15.75" customHeight="1"/>
    <row r="4093" ht="15.75" customHeight="1"/>
    <row r="4095" ht="15.75" customHeight="1"/>
    <row r="4097" ht="15.75" customHeight="1"/>
    <row r="4099" ht="15.75" customHeight="1"/>
    <row r="4101" ht="15.75" customHeight="1"/>
    <row r="4103" ht="15.75" customHeight="1"/>
    <row r="4105" ht="15.75" customHeight="1"/>
    <row r="4107" ht="15.75" customHeight="1"/>
    <row r="4109" ht="15.75" customHeight="1"/>
    <row r="4111" ht="15.75" customHeight="1"/>
    <row r="4113" ht="15.75" customHeight="1"/>
    <row r="4115" ht="15.75" customHeight="1"/>
    <row r="4117" ht="15.75" customHeight="1"/>
    <row r="4119" ht="15.75" customHeight="1"/>
    <row r="4121" ht="15.75" customHeight="1"/>
    <row r="4123" ht="15.75" customHeight="1"/>
    <row r="4125" ht="15.75" customHeight="1"/>
    <row r="4127" ht="15.75" customHeight="1"/>
    <row r="4129" ht="15.75" customHeight="1"/>
    <row r="4131" ht="15.75" customHeight="1"/>
    <row r="4133" ht="15.75" customHeight="1"/>
    <row r="4135" ht="15.75" customHeight="1"/>
    <row r="4137" ht="15.75" customHeight="1"/>
    <row r="4139" ht="15.75" customHeight="1"/>
    <row r="4141" ht="15.75" customHeight="1"/>
    <row r="4143" ht="15.75" customHeight="1"/>
    <row r="4145" ht="15.75" customHeight="1"/>
    <row r="4147" ht="15.75" customHeight="1"/>
    <row r="4149" ht="15.75" customHeight="1"/>
    <row r="4151" ht="15.75" customHeight="1"/>
    <row r="4153" ht="15.75" customHeight="1"/>
    <row r="4155" ht="15.75" customHeight="1"/>
    <row r="4157" ht="15.75" customHeight="1"/>
    <row r="4159" ht="15.75" customHeight="1"/>
    <row r="4161" ht="15.75" customHeight="1"/>
    <row r="4163" ht="15.75" customHeight="1"/>
    <row r="4165" ht="15.75" customHeight="1"/>
    <row r="4167" ht="15.75" customHeight="1"/>
    <row r="4169" ht="15.75" customHeight="1"/>
    <row r="4171" ht="15.75" customHeight="1"/>
    <row r="4173" ht="15.75" customHeight="1"/>
    <row r="4175" ht="15.75" customHeight="1"/>
    <row r="4177" ht="15.75" customHeight="1"/>
    <row r="4179" ht="15.75" customHeight="1"/>
    <row r="4181" ht="15.75" customHeight="1"/>
    <row r="4183" ht="15.75" customHeight="1"/>
    <row r="4185" ht="15.75" customHeight="1"/>
    <row r="4187" ht="15.75" customHeight="1"/>
    <row r="4189" ht="15.75" customHeight="1"/>
    <row r="4191" ht="15.75" customHeight="1"/>
    <row r="4193" ht="15.75" customHeight="1"/>
    <row r="4195" ht="15.75" customHeight="1"/>
    <row r="4197" ht="15.75" customHeight="1"/>
    <row r="4199" ht="15.75" customHeight="1"/>
    <row r="4201" ht="15.75" customHeight="1"/>
    <row r="4203" ht="15.75" customHeight="1"/>
    <row r="4205" ht="15.75" customHeight="1"/>
    <row r="4207" ht="15.75" customHeight="1"/>
    <row r="4209" ht="15.75" customHeight="1"/>
    <row r="4211" ht="15.75" customHeight="1"/>
    <row r="4213" ht="15.75" customHeight="1"/>
    <row r="4215" ht="15.75" customHeight="1"/>
    <row r="4217" ht="15.75" customHeight="1"/>
    <row r="4219" ht="15.75" customHeight="1"/>
    <row r="4221" ht="15.75" customHeight="1"/>
    <row r="4223" ht="15.75" customHeight="1"/>
    <row r="4225" ht="15.75" customHeight="1"/>
    <row r="4227" ht="15.75" customHeight="1"/>
    <row r="4229" ht="15.75" customHeight="1"/>
    <row r="4231" ht="15.75" customHeight="1"/>
    <row r="4233" ht="15.75" customHeight="1"/>
    <row r="4235" ht="15.75" customHeight="1"/>
    <row r="4237" ht="15.75" customHeight="1"/>
    <row r="4239" ht="15.75" customHeight="1"/>
    <row r="4241" ht="15.75" customHeight="1"/>
    <row r="4243" ht="15.75" customHeight="1"/>
    <row r="4245" ht="15.75" customHeight="1"/>
    <row r="4247" ht="15.75" customHeight="1"/>
    <row r="4249" ht="15.75" customHeight="1"/>
    <row r="4251" ht="15.75" customHeight="1"/>
    <row r="4253" ht="15.75" customHeight="1"/>
    <row r="4255" ht="15.75" customHeight="1"/>
    <row r="4257" ht="15.75" customHeight="1"/>
    <row r="4259" ht="15.75" customHeight="1"/>
    <row r="4261" ht="15.75" customHeight="1"/>
    <row r="4263" ht="15.75" customHeight="1"/>
    <row r="4265" ht="15.75" customHeight="1"/>
    <row r="4267" ht="15.75" customHeight="1"/>
    <row r="4269" ht="15.75" customHeight="1"/>
    <row r="4271" ht="15.75" customHeight="1"/>
    <row r="4273" ht="15.75" customHeight="1"/>
    <row r="4275" ht="15.75" customHeight="1"/>
    <row r="4277" ht="15.75" customHeight="1"/>
    <row r="4279" ht="15.75" customHeight="1"/>
    <row r="4281" ht="15.75" customHeight="1"/>
    <row r="4283" ht="15.75" customHeight="1"/>
    <row r="4285" ht="15.75" customHeight="1"/>
    <row r="4287" ht="15.75" customHeight="1"/>
    <row r="4289" ht="15.75" customHeight="1"/>
    <row r="4291" ht="15.75" customHeight="1"/>
    <row r="4293" ht="15.75" customHeight="1"/>
    <row r="4295" ht="15.75" customHeight="1"/>
    <row r="4297" ht="15.75" customHeight="1"/>
    <row r="4299" ht="15.75" customHeight="1"/>
    <row r="4301" ht="15.75" customHeight="1"/>
    <row r="4303" ht="15.75" customHeight="1"/>
    <row r="4305" ht="15.75" customHeight="1"/>
    <row r="4307" ht="15.75" customHeight="1"/>
    <row r="4309" ht="15.75" customHeight="1"/>
    <row r="4311" ht="15.75" customHeight="1"/>
    <row r="4313" ht="15.75" customHeight="1"/>
    <row r="4315" ht="15.75" customHeight="1"/>
    <row r="4317" ht="15.75" customHeight="1"/>
    <row r="4319" ht="15.75" customHeight="1"/>
    <row r="4321" ht="15.75" customHeight="1"/>
    <row r="4323" ht="15.75" customHeight="1"/>
    <row r="4325" ht="15.75" customHeight="1"/>
    <row r="4327" ht="15.75" customHeight="1"/>
    <row r="4329" ht="15.75" customHeight="1"/>
    <row r="4331" ht="15.75" customHeight="1"/>
    <row r="4333" ht="15.75" customHeight="1"/>
    <row r="4335" ht="15.75" customHeight="1"/>
    <row r="4337" ht="15.75" customHeight="1"/>
    <row r="4339" ht="15.75" customHeight="1"/>
    <row r="4341" ht="15.75" customHeight="1"/>
    <row r="4343" ht="15.75" customHeight="1"/>
    <row r="4345" ht="15.75" customHeight="1"/>
    <row r="4347" ht="15.75" customHeight="1"/>
    <row r="4349" ht="15.75" customHeight="1"/>
    <row r="4351" ht="15.75" customHeight="1"/>
    <row r="4353" ht="15.75" customHeight="1"/>
    <row r="4355" ht="15.75" customHeight="1"/>
    <row r="4357" ht="15.75" customHeight="1"/>
    <row r="4359" ht="15.75" customHeight="1"/>
    <row r="4361" ht="15.75" customHeight="1"/>
    <row r="4363" ht="15.75" customHeight="1"/>
    <row r="4365" ht="15.75" customHeight="1"/>
    <row r="4367" ht="15.75" customHeight="1"/>
    <row r="4369" ht="15.75" customHeight="1"/>
    <row r="4371" ht="15.75" customHeight="1"/>
    <row r="4373" ht="15.75" customHeight="1"/>
    <row r="4375" ht="15.75" customHeight="1"/>
    <row r="4377" ht="15.75" customHeight="1"/>
    <row r="4379" ht="15.75" customHeight="1"/>
    <row r="4381" ht="15.75" customHeight="1"/>
    <row r="4383" ht="15.75" customHeight="1"/>
    <row r="4385" ht="15.75" customHeight="1"/>
    <row r="4387" ht="15.75" customHeight="1"/>
    <row r="4389" ht="15.75" customHeight="1"/>
    <row r="4391" ht="15.75" customHeight="1"/>
    <row r="4393" ht="15.75" customHeight="1"/>
    <row r="4395" ht="15.75" customHeight="1"/>
    <row r="4397" ht="15.75" customHeight="1"/>
    <row r="4399" ht="15.75" customHeight="1"/>
    <row r="4401" ht="15.75" customHeight="1"/>
    <row r="4403" ht="15.75" customHeight="1"/>
    <row r="4405" ht="15.75" customHeight="1"/>
    <row r="4407" ht="15.75" customHeight="1"/>
    <row r="4409" ht="15.75" customHeight="1"/>
    <row r="4411" ht="15.75" customHeight="1"/>
    <row r="4413" ht="15.75" customHeight="1"/>
    <row r="4415" ht="15.75" customHeight="1"/>
    <row r="4417" ht="15.75" customHeight="1"/>
    <row r="4419" ht="15.75" customHeight="1"/>
    <row r="4421" ht="15.75" customHeight="1"/>
    <row r="4423" ht="15.75" customHeight="1"/>
    <row r="4425" ht="15.75" customHeight="1"/>
    <row r="4427" ht="15.75" customHeight="1"/>
    <row r="4429" ht="15.75" customHeight="1"/>
    <row r="4431" ht="15.75" customHeight="1"/>
    <row r="4433" ht="15.75" customHeight="1"/>
    <row r="4435" ht="15.75" customHeight="1"/>
    <row r="4437" ht="15.75" customHeight="1"/>
    <row r="4439" ht="15.75" customHeight="1"/>
    <row r="4441" ht="15.75" customHeight="1"/>
    <row r="4443" ht="15.75" customHeight="1"/>
    <row r="4445" ht="15.75" customHeight="1"/>
    <row r="4447" ht="15.75" customHeight="1"/>
    <row r="4449" ht="15.75" customHeight="1"/>
    <row r="4451" ht="15.75" customHeight="1"/>
    <row r="4453" ht="15.75" customHeight="1"/>
    <row r="4455" ht="15.75" customHeight="1"/>
    <row r="4457" ht="15.75" customHeight="1"/>
    <row r="4459" ht="15.75" customHeight="1"/>
    <row r="4461" ht="15.75" customHeight="1"/>
    <row r="4463" ht="15.75" customHeight="1"/>
    <row r="4465" ht="15.75" customHeight="1"/>
    <row r="4467" ht="15.75" customHeight="1"/>
    <row r="4469" ht="15.75" customHeight="1"/>
    <row r="4471" ht="15.75" customHeight="1"/>
    <row r="4473" ht="15.75" customHeight="1"/>
    <row r="4475" ht="15.75" customHeight="1"/>
    <row r="4477" ht="15.75" customHeight="1"/>
    <row r="4479" ht="15.75" customHeight="1"/>
    <row r="4481" ht="15.75" customHeight="1"/>
    <row r="4483" ht="15.75" customHeight="1"/>
    <row r="4485" ht="15.75" customHeight="1"/>
    <row r="4487" ht="15.75" customHeight="1"/>
    <row r="4489" ht="15.75" customHeight="1"/>
    <row r="4491" ht="15.75" customHeight="1"/>
    <row r="4493" ht="15.75" customHeight="1"/>
    <row r="4495" ht="15.75" customHeight="1"/>
    <row r="4497" ht="15.75" customHeight="1"/>
    <row r="4499" ht="15.75" customHeight="1"/>
    <row r="4501" ht="15.75" customHeight="1"/>
    <row r="4503" ht="15.75" customHeight="1"/>
    <row r="4505" ht="15.75" customHeight="1"/>
    <row r="4507" ht="15.75" customHeight="1"/>
    <row r="4509" ht="15.75" customHeight="1"/>
    <row r="4511" ht="15.75" customHeight="1"/>
    <row r="4513" ht="15.75" customHeight="1"/>
    <row r="4515" ht="15.75" customHeight="1"/>
    <row r="4517" ht="15.75" customHeight="1"/>
    <row r="4519" ht="15.75" customHeight="1"/>
    <row r="4521" ht="15.75" customHeight="1"/>
    <row r="4523" ht="15.75" customHeight="1"/>
    <row r="4525" ht="15.75" customHeight="1"/>
    <row r="4527" ht="15.75" customHeight="1"/>
    <row r="4529" ht="15.75" customHeight="1"/>
    <row r="4531" ht="15.75" customHeight="1"/>
    <row r="4533" ht="15.75" customHeight="1"/>
    <row r="4535" ht="15.75" customHeight="1"/>
    <row r="4537" ht="15.75" customHeight="1"/>
    <row r="4539" ht="15.75" customHeight="1"/>
    <row r="4541" ht="15.75" customHeight="1"/>
    <row r="4543" ht="15.75" customHeight="1"/>
    <row r="4545" ht="15.75" customHeight="1"/>
    <row r="4547" ht="15.75" customHeight="1"/>
    <row r="4549" ht="15.75" customHeight="1"/>
    <row r="4551" ht="15.75" customHeight="1"/>
    <row r="4553" ht="15.75" customHeight="1"/>
    <row r="4555" ht="15.75" customHeight="1"/>
    <row r="4557" ht="15.75" customHeight="1"/>
    <row r="4559" ht="15.75" customHeight="1"/>
    <row r="4561" ht="15.75" customHeight="1"/>
    <row r="4563" ht="15.75" customHeight="1"/>
    <row r="4565" ht="15.75" customHeight="1"/>
    <row r="4567" ht="15.75" customHeight="1"/>
    <row r="4569" ht="15.75" customHeight="1"/>
    <row r="4571" ht="15.75" customHeight="1"/>
    <row r="4573" ht="15.75" customHeight="1"/>
    <row r="4575" ht="15.75" customHeight="1"/>
    <row r="4577" ht="15.75" customHeight="1"/>
    <row r="4579" ht="15.75" customHeight="1"/>
    <row r="4581" ht="15.75" customHeight="1"/>
    <row r="4583" ht="15.75" customHeight="1"/>
    <row r="4585" ht="15.75" customHeight="1"/>
    <row r="4587" ht="15.75" customHeight="1"/>
    <row r="4589" ht="15.75" customHeight="1"/>
    <row r="4591" ht="15.75" customHeight="1"/>
    <row r="4593" ht="15.75" customHeight="1"/>
    <row r="4595" ht="15.75" customHeight="1"/>
    <row r="4597" ht="15.75" customHeight="1"/>
    <row r="4599" ht="15.75" customHeight="1"/>
    <row r="4601" ht="15.75" customHeight="1"/>
    <row r="4603" ht="15.75" customHeight="1"/>
    <row r="4605" ht="15.75" customHeight="1"/>
    <row r="4607" ht="15.75" customHeight="1"/>
    <row r="4609" ht="15.75" customHeight="1"/>
    <row r="4611" ht="15.75" customHeight="1"/>
    <row r="4613" ht="15.75" customHeight="1"/>
    <row r="4615" ht="15.75" customHeight="1"/>
    <row r="4617" ht="15.75" customHeight="1"/>
    <row r="4619" ht="15.75" customHeight="1"/>
    <row r="4621" ht="15.75" customHeight="1"/>
    <row r="4623" ht="15.75" customHeight="1"/>
    <row r="4625" ht="15.75" customHeight="1"/>
    <row r="4627" ht="15.75" customHeight="1"/>
    <row r="4629" ht="15.75" customHeight="1"/>
    <row r="4631" ht="15.75" customHeight="1"/>
    <row r="4633" ht="15.75" customHeight="1"/>
    <row r="4635" ht="15.75" customHeight="1"/>
    <row r="4637" ht="15.75" customHeight="1"/>
    <row r="4639" ht="15.75" customHeight="1"/>
    <row r="4641" ht="15.75" customHeight="1"/>
    <row r="4643" ht="15.75" customHeight="1"/>
    <row r="4645" ht="15.75" customHeight="1"/>
    <row r="4647" ht="15.75" customHeight="1"/>
    <row r="4649" ht="15.75" customHeight="1"/>
    <row r="4651" ht="15.75" customHeight="1"/>
    <row r="4653" ht="15.75" customHeight="1"/>
    <row r="4655" ht="15.75" customHeight="1"/>
    <row r="4657" ht="15.75" customHeight="1"/>
    <row r="4659" ht="15.75" customHeight="1"/>
    <row r="4661" ht="15.75" customHeight="1"/>
    <row r="4663" ht="15.75" customHeight="1"/>
    <row r="4665" ht="15.75" customHeight="1"/>
    <row r="4667" ht="15.75" customHeight="1"/>
    <row r="4669" ht="15.75" customHeight="1"/>
    <row r="4671" ht="15.75" customHeight="1"/>
    <row r="4673" ht="15.75" customHeight="1"/>
    <row r="4675" ht="15.75" customHeight="1"/>
    <row r="4677" ht="15.75" customHeight="1"/>
    <row r="4679" ht="15.75" customHeight="1"/>
    <row r="4681" ht="15.75" customHeight="1"/>
    <row r="4683" ht="15.75" customHeight="1"/>
    <row r="4685" ht="15.75" customHeight="1"/>
    <row r="4687" ht="15.75" customHeight="1"/>
    <row r="4689" ht="15.75" customHeight="1"/>
    <row r="4691" ht="15.75" customHeight="1"/>
    <row r="4693" ht="15.75" customHeight="1"/>
    <row r="4695" ht="15.75" customHeight="1"/>
    <row r="4697" ht="15.75" customHeight="1"/>
    <row r="4699" ht="15.75" customHeight="1"/>
    <row r="4701" ht="15.75" customHeight="1"/>
    <row r="4703" ht="15.75" customHeight="1"/>
    <row r="4705" ht="15.75" customHeight="1"/>
    <row r="4707" ht="15.75" customHeight="1"/>
    <row r="4709" ht="15.75" customHeight="1"/>
    <row r="4711" ht="15.75" customHeight="1"/>
    <row r="4713" ht="15.75" customHeight="1"/>
    <row r="4715" ht="15.75" customHeight="1"/>
    <row r="4717" ht="15.75" customHeight="1"/>
    <row r="4719" ht="15.75" customHeight="1"/>
    <row r="4721" ht="15.75" customHeight="1"/>
    <row r="4723" ht="15.75" customHeight="1"/>
    <row r="4725" ht="15.75" customHeight="1"/>
    <row r="4727" ht="15.75" customHeight="1"/>
    <row r="4729" ht="15.75" customHeight="1"/>
    <row r="4731" ht="15.75" customHeight="1"/>
    <row r="4733" ht="15.75" customHeight="1"/>
    <row r="4735" ht="15.75" customHeight="1"/>
    <row r="4737" ht="15.75" customHeight="1"/>
    <row r="4739" ht="15.75" customHeight="1"/>
    <row r="4741" ht="15.75" customHeight="1"/>
    <row r="4743" ht="15.75" customHeight="1"/>
    <row r="4745" ht="15.75" customHeight="1"/>
    <row r="4747" ht="15.75" customHeight="1"/>
    <row r="4749" ht="15.75" customHeight="1"/>
    <row r="4751" ht="15.75" customHeight="1"/>
    <row r="4753" ht="15.75" customHeight="1"/>
    <row r="4755" ht="15.75" customHeight="1"/>
    <row r="4757" ht="15.75" customHeight="1"/>
    <row r="4759" ht="15.75" customHeight="1"/>
    <row r="4761" ht="15.75" customHeight="1"/>
    <row r="4763" ht="15.75" customHeight="1"/>
    <row r="4765" ht="15.75" customHeight="1"/>
    <row r="4767" ht="15.75" customHeight="1"/>
    <row r="4769" ht="15.75" customHeight="1"/>
    <row r="4771" ht="15.75" customHeight="1"/>
    <row r="4773" ht="15.75" customHeight="1"/>
    <row r="4775" ht="15.75" customHeight="1"/>
    <row r="4777" ht="15.75" customHeight="1"/>
    <row r="4779" ht="15.75" customHeight="1"/>
    <row r="4781" ht="15.75" customHeight="1"/>
    <row r="4783" ht="15.75" customHeight="1"/>
    <row r="4785" ht="15.75" customHeight="1"/>
    <row r="4787" ht="15.75" customHeight="1"/>
    <row r="4789" ht="15.75" customHeight="1"/>
    <row r="4791" ht="15.75" customHeight="1"/>
    <row r="4793" ht="15.75" customHeight="1"/>
    <row r="4795" ht="15.75" customHeight="1"/>
    <row r="4797" ht="15.75" customHeight="1"/>
    <row r="4799" ht="15.75" customHeight="1"/>
    <row r="4801" ht="15.75" customHeight="1"/>
    <row r="4803" ht="15.75" customHeight="1"/>
    <row r="4805" ht="15.75" customHeight="1"/>
    <row r="4807" ht="15.75" customHeight="1"/>
    <row r="4809" ht="15.75" customHeight="1"/>
    <row r="4811" ht="15.75" customHeight="1"/>
    <row r="4813" ht="15.75" customHeight="1"/>
    <row r="4815" ht="15.75" customHeight="1"/>
    <row r="4817" ht="15.75" customHeight="1"/>
    <row r="4819" ht="15.75" customHeight="1"/>
    <row r="4821" ht="15.75" customHeight="1"/>
    <row r="4823" ht="15.75" customHeight="1"/>
    <row r="4825" ht="15.75" customHeight="1"/>
    <row r="4827" ht="15.75" customHeight="1"/>
    <row r="4829" ht="15.75" customHeight="1"/>
    <row r="4831" ht="15.75" customHeight="1"/>
    <row r="4833" ht="15.75" customHeight="1"/>
    <row r="4835" ht="15.75" customHeight="1"/>
    <row r="4837" ht="15.75" customHeight="1"/>
    <row r="4839" ht="15.75" customHeight="1"/>
    <row r="4841" ht="15.75" customHeight="1"/>
    <row r="4843" ht="15.75" customHeight="1"/>
    <row r="4845" ht="15.75" customHeight="1"/>
    <row r="4847" ht="15.75" customHeight="1"/>
    <row r="4849" ht="15.75" customHeight="1"/>
    <row r="4851" ht="15.75" customHeight="1"/>
    <row r="4853" ht="15.75" customHeight="1"/>
    <row r="4855" ht="15.75" customHeight="1"/>
    <row r="4857" ht="15.75" customHeight="1"/>
    <row r="4859" ht="15.75" customHeight="1"/>
    <row r="4861" ht="15.75" customHeight="1"/>
    <row r="4863" ht="15.75" customHeight="1"/>
    <row r="4865" ht="15.75" customHeight="1"/>
    <row r="4867" ht="15.75" customHeight="1"/>
    <row r="4869" ht="15.75" customHeight="1"/>
    <row r="4871" ht="15.75" customHeight="1"/>
    <row r="4873" ht="15.75" customHeight="1"/>
    <row r="4875" ht="15.75" customHeight="1"/>
    <row r="4877" ht="15.75" customHeight="1"/>
    <row r="4879" ht="15.75" customHeight="1"/>
    <row r="4881" ht="15.75" customHeight="1"/>
    <row r="4883" ht="15.75" customHeight="1"/>
    <row r="4885" ht="15.75" customHeight="1"/>
    <row r="4887" ht="15.75" customHeight="1"/>
    <row r="4889" ht="15.75" customHeight="1"/>
    <row r="4891" ht="15.75" customHeight="1"/>
    <row r="4893" ht="15.75" customHeight="1"/>
    <row r="4895" ht="15.75" customHeight="1"/>
    <row r="4897" ht="15.75" customHeight="1"/>
    <row r="4899" ht="15.75" customHeight="1"/>
    <row r="4901" ht="15.75" customHeight="1"/>
    <row r="4903" ht="15.75" customHeight="1"/>
    <row r="4905" ht="15.75" customHeight="1"/>
    <row r="4907" ht="15.75" customHeight="1"/>
    <row r="4909" ht="15.75" customHeight="1"/>
    <row r="4911" ht="15.75" customHeight="1"/>
    <row r="4913" ht="15.75" customHeight="1"/>
    <row r="4915" ht="15.75" customHeight="1"/>
    <row r="4917" ht="15.75" customHeight="1"/>
    <row r="4919" ht="15.75" customHeight="1"/>
    <row r="4921" ht="15.75" customHeight="1"/>
    <row r="4923" ht="15.75" customHeight="1"/>
    <row r="4925" ht="15.75" customHeight="1"/>
    <row r="4927" ht="15.75" customHeight="1"/>
    <row r="4929" ht="15.75" customHeight="1"/>
    <row r="4931" ht="15.75" customHeight="1"/>
    <row r="4933" ht="15.75" customHeight="1"/>
    <row r="4935" ht="15.75" customHeight="1"/>
    <row r="4937" ht="15.75" customHeight="1"/>
    <row r="4939" ht="15.75" customHeight="1"/>
    <row r="4941" ht="15.75" customHeight="1"/>
    <row r="4943" ht="15.75" customHeight="1"/>
    <row r="4945" ht="15.75" customHeight="1"/>
    <row r="4947" ht="15.75" customHeight="1"/>
    <row r="4949" ht="15.75" customHeight="1"/>
    <row r="4951" ht="15.75" customHeight="1"/>
    <row r="4953" ht="15.75" customHeight="1"/>
    <row r="4955" ht="15.75" customHeight="1"/>
    <row r="4957" ht="15.75" customHeight="1"/>
    <row r="4959" ht="15.75" customHeight="1"/>
    <row r="4961" ht="15.75" customHeight="1"/>
    <row r="4963" ht="15.75" customHeight="1"/>
    <row r="4965" ht="15.75" customHeight="1"/>
    <row r="4967" ht="15.75" customHeight="1"/>
    <row r="4969" ht="15.75" customHeight="1"/>
    <row r="4971" ht="15.75" customHeight="1"/>
    <row r="4973" ht="15.75" customHeight="1"/>
    <row r="4975" ht="15.75" customHeight="1"/>
    <row r="4977" ht="15.75" customHeight="1"/>
    <row r="4979" ht="15.75" customHeight="1"/>
    <row r="4981" ht="15.75" customHeight="1"/>
    <row r="4983" ht="15.75" customHeight="1"/>
    <row r="4985" ht="15.75" customHeight="1"/>
    <row r="4987" ht="15.75" customHeight="1"/>
    <row r="4989" ht="15.75" customHeight="1"/>
    <row r="4991" ht="15.75" customHeight="1"/>
    <row r="4993" ht="15.75" customHeight="1"/>
    <row r="4995" ht="15.75" customHeight="1"/>
    <row r="4997" ht="15.75" customHeight="1"/>
    <row r="4999" ht="15.75" customHeight="1"/>
    <row r="5001" ht="15.75" customHeight="1"/>
    <row r="5003" ht="15.75" customHeight="1"/>
    <row r="5005" ht="15.75" customHeight="1"/>
    <row r="5007" ht="15.75" customHeight="1"/>
    <row r="5009" ht="15.75" customHeight="1"/>
    <row r="5011" ht="15.75" customHeight="1"/>
    <row r="5013" ht="15.75" customHeight="1"/>
    <row r="5015" ht="15.75" customHeight="1"/>
    <row r="5017" ht="15.75" customHeight="1"/>
    <row r="5019" ht="15.75" customHeight="1"/>
    <row r="5021" ht="15.75" customHeight="1"/>
    <row r="5023" ht="15.75" customHeight="1"/>
    <row r="5025" ht="15.75" customHeight="1"/>
    <row r="5027" ht="15.75" customHeight="1"/>
    <row r="5029" ht="15.75" customHeight="1"/>
    <row r="5031" ht="15.75" customHeight="1"/>
    <row r="5033" ht="15.75" customHeight="1"/>
    <row r="5035" ht="15.75" customHeight="1"/>
    <row r="5037" ht="15.75" customHeight="1"/>
    <row r="5039" ht="15.75" customHeight="1"/>
    <row r="5041" ht="15.75" customHeight="1"/>
    <row r="5043" ht="15.75" customHeight="1"/>
    <row r="5045" ht="15.75" customHeight="1"/>
    <row r="5047" ht="15.75" customHeight="1"/>
    <row r="5049" ht="15.75" customHeight="1"/>
    <row r="5051" ht="15.75" customHeight="1"/>
    <row r="5053" ht="15.75" customHeight="1"/>
    <row r="5055" ht="15.75" customHeight="1"/>
    <row r="5057" ht="15.75" customHeight="1"/>
    <row r="5059" ht="15.75" customHeight="1"/>
    <row r="5061" ht="15.75" customHeight="1"/>
    <row r="5063" ht="15.75" customHeight="1"/>
    <row r="5065" ht="15.75" customHeight="1"/>
    <row r="5067" ht="15.75" customHeight="1"/>
    <row r="5069" ht="15.75" customHeight="1"/>
    <row r="5071" ht="15.75" customHeight="1"/>
    <row r="5073" ht="15.75" customHeight="1"/>
    <row r="5075" ht="15.75" customHeight="1"/>
    <row r="5077" ht="15.75" customHeight="1"/>
    <row r="5079" ht="15.75" customHeight="1"/>
    <row r="5081" ht="15.75" customHeight="1"/>
    <row r="5083" ht="15.75" customHeight="1"/>
    <row r="5085" ht="15.75" customHeight="1"/>
    <row r="5087" ht="15.75" customHeight="1"/>
    <row r="5089" ht="15.75" customHeight="1"/>
    <row r="5091" ht="15.75" customHeight="1"/>
    <row r="5093" ht="15.75" customHeight="1"/>
    <row r="5095" ht="15.75" customHeight="1"/>
    <row r="5097" ht="15.75" customHeight="1"/>
    <row r="5099" ht="15.75" customHeight="1"/>
    <row r="5101" ht="15.75" customHeight="1"/>
    <row r="5103" ht="15.75" customHeight="1"/>
    <row r="5105" ht="15.75" customHeight="1"/>
    <row r="5107" ht="15.75" customHeight="1"/>
    <row r="5109" ht="15.75" customHeight="1"/>
    <row r="5111" ht="15.75" customHeight="1"/>
    <row r="5113" ht="15.75" customHeight="1"/>
    <row r="5115" ht="15.75" customHeight="1"/>
    <row r="5117" ht="15.75" customHeight="1"/>
    <row r="5119" ht="15.75" customHeight="1"/>
    <row r="5121" ht="15.75" customHeight="1"/>
    <row r="5123" ht="15.75" customHeight="1"/>
    <row r="5125" ht="15.75" customHeight="1"/>
    <row r="5127" ht="15.75" customHeight="1"/>
    <row r="5129" ht="15.75" customHeight="1"/>
    <row r="5131" ht="15.75" customHeight="1"/>
    <row r="5133" ht="15.75" customHeight="1"/>
    <row r="5135" ht="15.75" customHeight="1"/>
    <row r="5137" ht="15.75" customHeight="1"/>
    <row r="5139" ht="15.75" customHeight="1"/>
    <row r="5141" ht="15.75" customHeight="1"/>
    <row r="5143" ht="15.75" customHeight="1"/>
    <row r="5145" ht="15.75" customHeight="1"/>
    <row r="5147" ht="15.75" customHeight="1"/>
    <row r="5149" ht="15.75" customHeight="1"/>
    <row r="5151" ht="15.75" customHeight="1"/>
    <row r="5153" ht="15.75" customHeight="1"/>
    <row r="5155" ht="15.75" customHeight="1"/>
    <row r="5157" ht="15.75" customHeight="1"/>
    <row r="5159" ht="15.75" customHeight="1"/>
    <row r="5161" ht="15.75" customHeight="1"/>
    <row r="5163" ht="15.75" customHeight="1"/>
    <row r="5165" ht="15.75" customHeight="1"/>
    <row r="5167" ht="15.75" customHeight="1"/>
    <row r="5169" ht="15.75" customHeight="1"/>
    <row r="5171" ht="15.75" customHeight="1"/>
    <row r="5173" ht="15.75" customHeight="1"/>
    <row r="5175" ht="15.75" customHeight="1"/>
    <row r="5177" ht="15.75" customHeight="1"/>
    <row r="5179" ht="15.75" customHeight="1"/>
    <row r="5181" ht="15.75" customHeight="1"/>
    <row r="5183" ht="15.75" customHeight="1"/>
    <row r="5185" ht="15.75" customHeight="1"/>
    <row r="5187" ht="15.75" customHeight="1"/>
    <row r="5189" ht="15.75" customHeight="1"/>
    <row r="5191" ht="15.75" customHeight="1"/>
    <row r="5193" ht="15.75" customHeight="1"/>
    <row r="5195" ht="15.75" customHeight="1"/>
    <row r="5197" ht="15.75" customHeight="1"/>
    <row r="5199" ht="15.75" customHeight="1"/>
    <row r="5201" ht="15.75" customHeight="1"/>
    <row r="5203" ht="15.75" customHeight="1"/>
    <row r="5205" ht="15.75" customHeight="1"/>
    <row r="5207" ht="15.75" customHeight="1"/>
    <row r="5209" ht="15.75" customHeight="1"/>
    <row r="5211" ht="15.75" customHeight="1"/>
    <row r="5213" ht="15.75" customHeight="1"/>
    <row r="5215" ht="15.75" customHeight="1"/>
    <row r="5217" ht="15.75" customHeight="1"/>
    <row r="5219" ht="15.75" customHeight="1"/>
    <row r="5221" ht="15.75" customHeight="1"/>
    <row r="5223" ht="15.75" customHeight="1"/>
    <row r="5225" ht="15.75" customHeight="1"/>
    <row r="5227" ht="15.75" customHeight="1"/>
    <row r="5229" ht="15.75" customHeight="1"/>
    <row r="5231" ht="15.75" customHeight="1"/>
    <row r="5233" ht="15.75" customHeight="1"/>
    <row r="5235" ht="15.75" customHeight="1"/>
    <row r="5237" ht="15.75" customHeight="1"/>
    <row r="5239" ht="15.75" customHeight="1"/>
    <row r="5241" ht="15.75" customHeight="1"/>
    <row r="5243" ht="15.75" customHeight="1"/>
    <row r="5245" ht="15.75" customHeight="1"/>
    <row r="5247" ht="15.75" customHeight="1"/>
    <row r="5249" ht="15.75" customHeight="1"/>
    <row r="5251" ht="15.75" customHeight="1"/>
    <row r="5253" ht="15.75" customHeight="1"/>
    <row r="5255" ht="15.75" customHeight="1"/>
    <row r="5257" ht="15.75" customHeight="1"/>
    <row r="5259" ht="15.75" customHeight="1"/>
    <row r="5261" ht="15.75" customHeight="1"/>
    <row r="5263" ht="15.75" customHeight="1"/>
    <row r="5265" ht="15.75" customHeight="1"/>
    <row r="5267" ht="15.75" customHeight="1"/>
    <row r="5269" ht="15.75" customHeight="1"/>
    <row r="5271" ht="15.75" customHeight="1"/>
    <row r="5273" ht="15.75" customHeight="1"/>
    <row r="5275" ht="15.75" customHeight="1"/>
    <row r="5277" ht="15.75" customHeight="1"/>
    <row r="5279" ht="15.75" customHeight="1"/>
    <row r="5281" ht="15.75" customHeight="1"/>
    <row r="5283" ht="15.75" customHeight="1"/>
    <row r="5285" ht="15.75" customHeight="1"/>
    <row r="5287" ht="15.75" customHeight="1"/>
    <row r="5289" ht="15.75" customHeight="1"/>
    <row r="5291" ht="15.75" customHeight="1"/>
    <row r="5293" ht="15.75" customHeight="1"/>
    <row r="5295" ht="15.75" customHeight="1"/>
    <row r="5297" ht="15.75" customHeight="1"/>
    <row r="5299" ht="15.75" customHeight="1"/>
    <row r="5301" ht="15.75" customHeight="1"/>
    <row r="5303" ht="15.75" customHeight="1"/>
    <row r="5305" ht="15.75" customHeight="1"/>
    <row r="5307" ht="15.75" customHeight="1"/>
    <row r="5309" ht="15.75" customHeight="1"/>
    <row r="5311" ht="15.75" customHeight="1"/>
    <row r="5313" ht="15.75" customHeight="1"/>
    <row r="5315" ht="15.75" customHeight="1"/>
    <row r="5317" ht="15.75" customHeight="1"/>
    <row r="5319" ht="15.75" customHeight="1"/>
    <row r="5321" ht="15.75" customHeight="1"/>
    <row r="5323" ht="15.75" customHeight="1"/>
    <row r="5325" ht="15.75" customHeight="1"/>
    <row r="5327" ht="15.75" customHeight="1"/>
    <row r="5329" ht="15.75" customHeight="1"/>
    <row r="5331" ht="15.75" customHeight="1"/>
    <row r="5333" ht="15.75" customHeight="1"/>
    <row r="5335" ht="15.75" customHeight="1"/>
    <row r="5337" ht="15.75" customHeight="1"/>
    <row r="5339" ht="15.75" customHeight="1"/>
    <row r="5341" ht="15.75" customHeight="1"/>
    <row r="5343" ht="15.75" customHeight="1"/>
    <row r="5345" ht="15.75" customHeight="1"/>
    <row r="5347" ht="15.75" customHeight="1"/>
    <row r="5349" ht="15.75" customHeight="1"/>
    <row r="5351" ht="15.75" customHeight="1"/>
    <row r="5353" ht="15.75" customHeight="1"/>
    <row r="5355" ht="15.75" customHeight="1"/>
    <row r="5357" ht="15.75" customHeight="1"/>
    <row r="5359" ht="15.75" customHeight="1"/>
    <row r="5361" ht="15.75" customHeight="1"/>
    <row r="5363" ht="15.75" customHeight="1"/>
    <row r="5365" ht="15.75" customHeight="1"/>
    <row r="5367" ht="15.75" customHeight="1"/>
    <row r="5369" ht="15.75" customHeight="1"/>
    <row r="5371" ht="15.75" customHeight="1"/>
    <row r="5373" ht="15.75" customHeight="1"/>
    <row r="5375" ht="15.75" customHeight="1"/>
    <row r="5377" ht="15.75" customHeight="1"/>
    <row r="5379" ht="15.75" customHeight="1"/>
    <row r="5381" ht="15.75" customHeight="1"/>
    <row r="5383" ht="15.75" customHeight="1"/>
    <row r="5385" ht="15.75" customHeight="1"/>
    <row r="5387" ht="15.75" customHeight="1"/>
    <row r="5389" ht="15.75" customHeight="1"/>
    <row r="5391" ht="15.75" customHeight="1"/>
    <row r="5393" ht="15.75" customHeight="1"/>
    <row r="5395" ht="15.75" customHeight="1"/>
    <row r="5397" ht="15.75" customHeight="1"/>
    <row r="5399" ht="15.75" customHeight="1"/>
    <row r="5401" ht="15.75" customHeight="1"/>
    <row r="5403" ht="15.75" customHeight="1"/>
    <row r="5405" ht="15.75" customHeight="1"/>
    <row r="5407" ht="15.75" customHeight="1"/>
    <row r="5409" ht="15.75" customHeight="1"/>
    <row r="5411" ht="15.75" customHeight="1"/>
    <row r="5413" ht="15.75" customHeight="1"/>
    <row r="5415" ht="15.75" customHeight="1"/>
    <row r="5417" ht="15.75" customHeight="1"/>
    <row r="5419" ht="15.75" customHeight="1"/>
    <row r="5421" ht="15.75" customHeight="1"/>
    <row r="5423" ht="15.75" customHeight="1"/>
    <row r="5425" ht="15.75" customHeight="1"/>
    <row r="5427" ht="15.75" customHeight="1"/>
    <row r="5429" ht="15.75" customHeight="1"/>
    <row r="5431" ht="15.75" customHeight="1"/>
    <row r="5433" ht="15.75" customHeight="1"/>
    <row r="5435" ht="15.75" customHeight="1"/>
    <row r="5437" ht="15.75" customHeight="1"/>
    <row r="5439" ht="15.75" customHeight="1"/>
    <row r="5441" ht="15.75" customHeight="1"/>
    <row r="5443" ht="15.75" customHeight="1"/>
    <row r="5445" ht="15.75" customHeight="1"/>
    <row r="5447" ht="15.75" customHeight="1"/>
    <row r="5449" ht="15.75" customHeight="1"/>
    <row r="5451" ht="15.75" customHeight="1"/>
    <row r="5453" ht="15.75" customHeight="1"/>
    <row r="5455" ht="15.75" customHeight="1"/>
    <row r="5457" ht="15.75" customHeight="1"/>
    <row r="5459" ht="15.75" customHeight="1"/>
    <row r="5461" ht="15.75" customHeight="1"/>
    <row r="5463" ht="15.75" customHeight="1"/>
    <row r="5465" ht="15.75" customHeight="1"/>
    <row r="5467" ht="15.75" customHeight="1"/>
    <row r="5469" ht="15.75" customHeight="1"/>
    <row r="5471" ht="15.75" customHeight="1"/>
    <row r="5473" ht="15.75" customHeight="1"/>
    <row r="5475" ht="15.75" customHeight="1"/>
    <row r="5477" ht="15.75" customHeight="1"/>
    <row r="5479" ht="15.75" customHeight="1"/>
    <row r="5481" ht="15.75" customHeight="1"/>
    <row r="5483" ht="15.75" customHeight="1"/>
    <row r="5485" ht="15.75" customHeight="1"/>
    <row r="5487" ht="15.75" customHeight="1"/>
    <row r="5489" ht="15.75" customHeight="1"/>
    <row r="5491" ht="15.75" customHeight="1"/>
    <row r="5493" ht="15.75" customHeight="1"/>
    <row r="5495" ht="15.75" customHeight="1"/>
    <row r="5497" ht="15.75" customHeight="1"/>
    <row r="5499" ht="15.75" customHeight="1"/>
    <row r="5501" ht="15.75" customHeight="1"/>
    <row r="5503" ht="15.75" customHeight="1"/>
    <row r="5505" ht="15.75" customHeight="1"/>
    <row r="5507" ht="15.75" customHeight="1"/>
    <row r="5509" ht="15.75" customHeight="1"/>
    <row r="5511" ht="15.75" customHeight="1"/>
    <row r="5513" ht="15.75" customHeight="1"/>
    <row r="5515" ht="15.75" customHeight="1"/>
    <row r="5517" ht="15.75" customHeight="1"/>
    <row r="5519" ht="15.75" customHeight="1"/>
    <row r="5521" ht="15.75" customHeight="1"/>
    <row r="5523" ht="15.75" customHeight="1"/>
    <row r="5525" ht="15.75" customHeight="1"/>
    <row r="5527" ht="15.75" customHeight="1"/>
    <row r="5529" ht="15.75" customHeight="1"/>
    <row r="5531" ht="15.75" customHeight="1"/>
    <row r="5533" ht="15.75" customHeight="1"/>
    <row r="5535" ht="15.75" customHeight="1"/>
    <row r="5537" ht="15.75" customHeight="1"/>
    <row r="5539" ht="15.75" customHeight="1"/>
    <row r="5541" ht="15.75" customHeight="1"/>
    <row r="5543" ht="15.75" customHeight="1"/>
    <row r="5545" ht="15.75" customHeight="1"/>
    <row r="5547" ht="15.75" customHeight="1"/>
    <row r="5549" ht="15.75" customHeight="1"/>
    <row r="5551" ht="15.75" customHeight="1"/>
    <row r="5553" ht="15.75" customHeight="1"/>
    <row r="5555" ht="15.75" customHeight="1"/>
    <row r="5557" ht="15.75" customHeight="1"/>
    <row r="5559" ht="15.75" customHeight="1"/>
    <row r="5561" ht="15.75" customHeight="1"/>
    <row r="5563" ht="15.75" customHeight="1"/>
    <row r="5565" ht="15.75" customHeight="1"/>
    <row r="5567" ht="15.75" customHeight="1"/>
    <row r="5569" ht="15.75" customHeight="1"/>
    <row r="5571" ht="15.75" customHeight="1"/>
    <row r="5573" ht="15.75" customHeight="1"/>
    <row r="5575" ht="15.75" customHeight="1"/>
    <row r="5577" ht="15.75" customHeight="1"/>
    <row r="5579" ht="15.75" customHeight="1"/>
    <row r="5581" ht="15.75" customHeight="1"/>
    <row r="5583" ht="15.75" customHeight="1"/>
    <row r="5585" ht="15.75" customHeight="1"/>
    <row r="5587" ht="15.75" customHeight="1"/>
    <row r="5589" ht="15.75" customHeight="1"/>
    <row r="5591" ht="15.75" customHeight="1"/>
    <row r="5593" ht="15.75" customHeight="1"/>
    <row r="5595" ht="15.75" customHeight="1"/>
    <row r="5597" ht="15.75" customHeight="1"/>
    <row r="5599" ht="15.75" customHeight="1"/>
    <row r="5601" ht="15.75" customHeight="1"/>
    <row r="5603" ht="15.75" customHeight="1"/>
    <row r="5605" ht="15.75" customHeight="1"/>
    <row r="5607" ht="15.75" customHeight="1"/>
    <row r="5609" ht="15.75" customHeight="1"/>
    <row r="5611" ht="15.75" customHeight="1"/>
    <row r="5613" ht="15.75" customHeight="1"/>
    <row r="5615" ht="15.75" customHeight="1"/>
    <row r="5617" ht="15.75" customHeight="1"/>
    <row r="5619" ht="15.75" customHeight="1"/>
    <row r="5621" ht="15.75" customHeight="1"/>
    <row r="5623" ht="15.75" customHeight="1"/>
    <row r="5625" ht="15.75" customHeight="1"/>
    <row r="5627" ht="15.75" customHeight="1"/>
    <row r="5629" ht="15.75" customHeight="1"/>
    <row r="5631" ht="15.75" customHeight="1"/>
    <row r="5633" ht="15.75" customHeight="1"/>
    <row r="5635" ht="15.75" customHeight="1"/>
    <row r="5637" ht="15.75" customHeight="1"/>
    <row r="5639" ht="15.75" customHeight="1"/>
    <row r="5641" ht="15.75" customHeight="1"/>
    <row r="5643" ht="15.75" customHeight="1"/>
    <row r="5645" ht="15.75" customHeight="1"/>
    <row r="5647" ht="15.75" customHeight="1"/>
    <row r="5649" ht="15.75" customHeight="1"/>
    <row r="5651" ht="15.75" customHeight="1"/>
    <row r="5653" ht="15.75" customHeight="1"/>
    <row r="5655" ht="15.75" customHeight="1"/>
    <row r="5657" ht="15.75" customHeight="1"/>
    <row r="5659" ht="15.75" customHeight="1"/>
    <row r="5661" ht="15.75" customHeight="1"/>
    <row r="5663" ht="15.75" customHeight="1"/>
    <row r="5665" ht="15.75" customHeight="1"/>
    <row r="5667" ht="15.75" customHeight="1"/>
    <row r="5669" ht="15.75" customHeight="1"/>
    <row r="5671" ht="15.75" customHeight="1"/>
    <row r="5673" ht="15.75" customHeight="1"/>
    <row r="5675" ht="15.75" customHeight="1"/>
    <row r="5677" ht="15.75" customHeight="1"/>
    <row r="5679" ht="15.75" customHeight="1"/>
    <row r="5681" ht="15.75" customHeight="1"/>
    <row r="5683" ht="15.75" customHeight="1"/>
    <row r="5685" ht="15.75" customHeight="1"/>
    <row r="5687" ht="15.75" customHeight="1"/>
    <row r="5689" ht="15.75" customHeight="1"/>
    <row r="5691" ht="15.75" customHeight="1"/>
    <row r="5693" ht="15.75" customHeight="1"/>
    <row r="5695" ht="15.75" customHeight="1"/>
    <row r="5697" ht="15.75" customHeight="1"/>
    <row r="5699" ht="15.75" customHeight="1"/>
    <row r="5701" ht="15.75" customHeight="1"/>
    <row r="5703" ht="15.75" customHeight="1"/>
    <row r="5705" ht="15.75" customHeight="1"/>
    <row r="5707" ht="15.75" customHeight="1"/>
    <row r="5709" ht="15.75" customHeight="1"/>
    <row r="5711" ht="15.75" customHeight="1"/>
    <row r="5713" ht="15.75" customHeight="1"/>
    <row r="5715" ht="15.75" customHeight="1"/>
    <row r="5717" ht="15.75" customHeight="1"/>
    <row r="5719" ht="15.75" customHeight="1"/>
    <row r="5721" ht="15.75" customHeight="1"/>
    <row r="5723" ht="15.75" customHeight="1"/>
    <row r="5725" ht="15.75" customHeight="1"/>
    <row r="5727" ht="15.75" customHeight="1"/>
    <row r="5729" ht="15.75" customHeight="1"/>
    <row r="5731" ht="15.75" customHeight="1"/>
    <row r="5733" ht="15.75" customHeight="1"/>
    <row r="5735" ht="15.75" customHeight="1"/>
    <row r="5737" ht="15.75" customHeight="1"/>
    <row r="5739" ht="15.75" customHeight="1"/>
    <row r="5741" ht="15.75" customHeight="1"/>
    <row r="5743" ht="15.75" customHeight="1"/>
    <row r="5745" ht="15.75" customHeight="1"/>
    <row r="5747" ht="15.75" customHeight="1"/>
    <row r="5749" ht="15.75" customHeight="1"/>
    <row r="5751" ht="15.75" customHeight="1"/>
    <row r="5753" ht="15.75" customHeight="1"/>
    <row r="5755" ht="15.75" customHeight="1"/>
    <row r="5757" ht="15.75" customHeight="1"/>
    <row r="5759" ht="15.75" customHeight="1"/>
    <row r="5761" ht="15.75" customHeight="1"/>
    <row r="5763" ht="15.75" customHeight="1"/>
    <row r="5765" ht="15.75" customHeight="1"/>
    <row r="5767" ht="15.75" customHeight="1"/>
    <row r="5769" ht="15.75" customHeight="1"/>
    <row r="5771" ht="15.75" customHeight="1"/>
    <row r="5773" ht="15.75" customHeight="1"/>
    <row r="5775" ht="15.75" customHeight="1"/>
    <row r="5777" ht="15.75" customHeight="1"/>
    <row r="5779" ht="15.75" customHeight="1"/>
    <row r="5781" ht="15.75" customHeight="1"/>
    <row r="5783" ht="15.75" customHeight="1"/>
    <row r="5785" ht="15.75" customHeight="1"/>
    <row r="5787" ht="15.75" customHeight="1"/>
    <row r="5789" ht="15.75" customHeight="1"/>
    <row r="5791" ht="15.75" customHeight="1"/>
    <row r="5793" ht="15.75" customHeight="1"/>
    <row r="5795" ht="15.75" customHeight="1"/>
    <row r="5797" ht="15.75" customHeight="1"/>
    <row r="5799" ht="15.75" customHeight="1"/>
    <row r="5801" ht="15.75" customHeight="1"/>
    <row r="5803" ht="15.75" customHeight="1"/>
    <row r="5805" ht="15.75" customHeight="1"/>
    <row r="5807" ht="15.75" customHeight="1"/>
    <row r="5809" ht="15.75" customHeight="1"/>
    <row r="5811" ht="15.75" customHeight="1"/>
    <row r="5813" ht="15.75" customHeight="1"/>
    <row r="5815" ht="15.75" customHeight="1"/>
    <row r="5817" ht="15.75" customHeight="1"/>
    <row r="5819" ht="15.75" customHeight="1"/>
    <row r="5821" ht="15.75" customHeight="1"/>
    <row r="5823" ht="15.75" customHeight="1"/>
    <row r="5825" ht="15.75" customHeight="1"/>
    <row r="5827" ht="15.75" customHeight="1"/>
    <row r="5829" ht="15.75" customHeight="1"/>
    <row r="5831" ht="15.75" customHeight="1"/>
    <row r="5833" ht="15.75" customHeight="1"/>
    <row r="5835" ht="15.75" customHeight="1"/>
    <row r="5837" ht="15.75" customHeight="1"/>
    <row r="5839" ht="15.75" customHeight="1"/>
    <row r="5841" ht="15.75" customHeight="1"/>
    <row r="5843" ht="15.75" customHeight="1"/>
    <row r="5845" ht="15.75" customHeight="1"/>
    <row r="5847" ht="15.75" customHeight="1"/>
    <row r="5849" ht="15.75" customHeight="1"/>
    <row r="5851" ht="15.75" customHeight="1"/>
    <row r="5853" ht="15.75" customHeight="1"/>
    <row r="5855" ht="15.75" customHeight="1"/>
    <row r="5857" ht="15.75" customHeight="1"/>
    <row r="5859" ht="15.75" customHeight="1"/>
    <row r="5861" ht="15.75" customHeight="1"/>
    <row r="5863" ht="15.75" customHeight="1"/>
    <row r="5865" ht="15.75" customHeight="1"/>
    <row r="5867" ht="15.75" customHeight="1"/>
    <row r="5869" ht="15.75" customHeight="1"/>
    <row r="5871" ht="15.75" customHeight="1"/>
    <row r="5873" ht="15.75" customHeight="1"/>
    <row r="5875" ht="15.75" customHeight="1"/>
    <row r="5877" ht="15.75" customHeight="1"/>
    <row r="5879" ht="15.75" customHeight="1"/>
    <row r="5881" ht="15.75" customHeight="1"/>
    <row r="5883" ht="15.75" customHeight="1"/>
    <row r="5885" ht="15.75" customHeight="1"/>
    <row r="5887" ht="15.75" customHeight="1"/>
    <row r="5889" ht="15.75" customHeight="1"/>
    <row r="5891" ht="15.75" customHeight="1"/>
    <row r="5893" ht="15.75" customHeight="1"/>
    <row r="5895" ht="15.75" customHeight="1"/>
    <row r="5897" ht="15.75" customHeight="1"/>
    <row r="5899" ht="15.75" customHeight="1"/>
    <row r="5901" ht="15.75" customHeight="1"/>
    <row r="5903" ht="15.75" customHeight="1"/>
    <row r="5905" ht="15.75" customHeight="1"/>
    <row r="5907" ht="15.75" customHeight="1"/>
    <row r="5909" ht="15.75" customHeight="1"/>
    <row r="5911" ht="15.75" customHeight="1"/>
    <row r="5913" ht="15.75" customHeight="1"/>
    <row r="5915" ht="15.75" customHeight="1"/>
    <row r="5917" ht="15.75" customHeight="1"/>
    <row r="5919" ht="15.75" customHeight="1"/>
    <row r="5921" ht="15.75" customHeight="1"/>
    <row r="5923" ht="15.75" customHeight="1"/>
    <row r="5925" ht="15.75" customHeight="1"/>
    <row r="5927" ht="15.75" customHeight="1"/>
    <row r="5929" ht="15.75" customHeight="1"/>
    <row r="5931" ht="15.75" customHeight="1"/>
    <row r="5933" ht="15.75" customHeight="1"/>
    <row r="5935" ht="15.75" customHeight="1"/>
    <row r="5937" ht="15.75" customHeight="1"/>
    <row r="5939" ht="15.75" customHeight="1"/>
    <row r="5941" ht="15.75" customHeight="1"/>
    <row r="5943" ht="15.75" customHeight="1"/>
    <row r="5945" ht="15.75" customHeight="1"/>
    <row r="5947" ht="15.75" customHeight="1"/>
    <row r="5949" ht="15.75" customHeight="1"/>
    <row r="5951" ht="15.75" customHeight="1"/>
    <row r="5953" ht="15.75" customHeight="1"/>
    <row r="5955" ht="15.75" customHeight="1"/>
    <row r="5957" ht="15.75" customHeight="1"/>
    <row r="5959" ht="15.75" customHeight="1"/>
    <row r="5961" ht="15.75" customHeight="1"/>
    <row r="5963" ht="15.75" customHeight="1"/>
    <row r="5965" ht="15.75" customHeight="1"/>
    <row r="5967" ht="15.75" customHeight="1"/>
    <row r="5969" ht="15.75" customHeight="1"/>
    <row r="5971" ht="15.75" customHeight="1"/>
    <row r="5973" ht="15.75" customHeight="1"/>
    <row r="5975" ht="15.75" customHeight="1"/>
    <row r="5977" ht="15.75" customHeight="1"/>
    <row r="5979" ht="15.75" customHeight="1"/>
    <row r="5981" ht="15.75" customHeight="1"/>
    <row r="5983" ht="15.75" customHeight="1"/>
    <row r="5985" ht="15.75" customHeight="1"/>
    <row r="5987" ht="15.75" customHeight="1"/>
    <row r="5989" ht="15.75" customHeight="1"/>
    <row r="5991" ht="15.75" customHeight="1"/>
    <row r="5993" ht="15.75" customHeight="1"/>
    <row r="5995" ht="15.75" customHeight="1"/>
    <row r="5997" ht="15.75" customHeight="1"/>
    <row r="5999" ht="15.75" customHeight="1"/>
    <row r="6001" ht="15.75" customHeight="1"/>
    <row r="6003" ht="15.75" customHeight="1"/>
    <row r="6005" ht="15.75" customHeight="1"/>
    <row r="6007" ht="15.75" customHeight="1"/>
    <row r="6009" ht="15.75" customHeight="1"/>
    <row r="6011" ht="15.75" customHeight="1"/>
    <row r="6013" ht="15.75" customHeight="1"/>
    <row r="6015" ht="15.75" customHeight="1"/>
    <row r="6017" ht="15.75" customHeight="1"/>
    <row r="6019" ht="15.75" customHeight="1"/>
    <row r="6021" ht="15.75" customHeight="1"/>
    <row r="6023" ht="15.75" customHeight="1"/>
    <row r="6025" ht="15.75" customHeight="1"/>
    <row r="6027" ht="15.75" customHeight="1"/>
    <row r="6029" ht="15.75" customHeight="1"/>
    <row r="6031" ht="15.75" customHeight="1"/>
    <row r="6033" ht="15.75" customHeight="1"/>
    <row r="6035" ht="15.75" customHeight="1"/>
    <row r="6037" ht="15.75" customHeight="1"/>
    <row r="6039" ht="15.75" customHeight="1"/>
    <row r="6041" ht="15.75" customHeight="1"/>
    <row r="6043" ht="15.75" customHeight="1"/>
    <row r="6045" ht="15.75" customHeight="1"/>
    <row r="6047" ht="15.75" customHeight="1"/>
    <row r="6049" ht="15.75" customHeight="1"/>
    <row r="6051" ht="15.75" customHeight="1"/>
    <row r="6053" ht="15.75" customHeight="1"/>
    <row r="6055" ht="15.75" customHeight="1"/>
    <row r="6057" ht="15.75" customHeight="1"/>
    <row r="6059" ht="15.75" customHeight="1"/>
    <row r="6061" ht="15.75" customHeight="1"/>
    <row r="6063" ht="15.75" customHeight="1"/>
    <row r="6065" ht="15.75" customHeight="1"/>
    <row r="6067" ht="15.75" customHeight="1"/>
    <row r="6069" ht="15.75" customHeight="1"/>
    <row r="6071" ht="15.75" customHeight="1"/>
    <row r="6073" ht="15.75" customHeight="1"/>
    <row r="6075" ht="15.75" customHeight="1"/>
    <row r="6077" ht="15.75" customHeight="1"/>
    <row r="6079" ht="15.75" customHeight="1"/>
    <row r="6081" ht="15.75" customHeight="1"/>
    <row r="6083" ht="15.75" customHeight="1"/>
    <row r="6085" ht="15.75" customHeight="1"/>
    <row r="6087" ht="15.75" customHeight="1"/>
    <row r="6089" ht="15.75" customHeight="1"/>
    <row r="6091" ht="15.75" customHeight="1"/>
    <row r="6093" ht="15.75" customHeight="1"/>
    <row r="6095" ht="15.75" customHeight="1"/>
    <row r="6097" ht="15.75" customHeight="1"/>
    <row r="6099" ht="15.75" customHeight="1"/>
    <row r="6101" ht="15.75" customHeight="1"/>
    <row r="6103" ht="15.75" customHeight="1"/>
    <row r="6105" ht="15.75" customHeight="1"/>
    <row r="6107" ht="15.75" customHeight="1"/>
    <row r="6109" ht="15.75" customHeight="1"/>
    <row r="6111" ht="15.75" customHeight="1"/>
    <row r="6113" ht="15.75" customHeight="1"/>
    <row r="6115" ht="15.75" customHeight="1"/>
    <row r="6117" ht="15.75" customHeight="1"/>
    <row r="6119" ht="15.75" customHeight="1"/>
    <row r="6121" ht="15.75" customHeight="1"/>
    <row r="6123" ht="15.75" customHeight="1"/>
    <row r="6125" ht="15.75" customHeight="1"/>
    <row r="6127" ht="15.75" customHeight="1"/>
    <row r="6129" ht="15.75" customHeight="1"/>
    <row r="6131" ht="15.75" customHeight="1"/>
    <row r="6133" ht="15.75" customHeight="1"/>
    <row r="6135" ht="15.75" customHeight="1"/>
    <row r="6137" ht="15.75" customHeight="1"/>
    <row r="6139" ht="15.75" customHeight="1"/>
    <row r="6141" ht="15.75" customHeight="1"/>
    <row r="6143" ht="15.75" customHeight="1"/>
    <row r="6145" ht="15.75" customHeight="1"/>
    <row r="6147" ht="15.75" customHeight="1"/>
    <row r="6149" ht="15.75" customHeight="1"/>
    <row r="6151" ht="15.75" customHeight="1"/>
    <row r="6153" ht="15.75" customHeight="1"/>
    <row r="6155" ht="15.75" customHeight="1"/>
    <row r="6157" ht="15.75" customHeight="1"/>
    <row r="6159" ht="15.75" customHeight="1"/>
    <row r="6161" ht="15.75" customHeight="1"/>
    <row r="6163" ht="15.75" customHeight="1"/>
    <row r="6165" ht="15.75" customHeight="1"/>
    <row r="6167" ht="15.75" customHeight="1"/>
    <row r="6169" ht="15.75" customHeight="1"/>
    <row r="6171" ht="15.75" customHeight="1"/>
    <row r="6173" ht="15.75" customHeight="1"/>
    <row r="6175" ht="15.75" customHeight="1"/>
    <row r="6177" ht="15.75" customHeight="1"/>
    <row r="6179" ht="15.75" customHeight="1"/>
    <row r="6181" ht="15.75" customHeight="1"/>
    <row r="6183" ht="15.75" customHeight="1"/>
    <row r="6185" ht="15.75" customHeight="1"/>
    <row r="6187" ht="15.75" customHeight="1"/>
    <row r="6189" ht="15.75" customHeight="1"/>
    <row r="6191" ht="15.75" customHeight="1"/>
    <row r="6193" ht="15.75" customHeight="1"/>
    <row r="6195" ht="15.75" customHeight="1"/>
    <row r="6197" ht="15.75" customHeight="1"/>
    <row r="6199" ht="15.75" customHeight="1"/>
    <row r="6201" ht="15.75" customHeight="1"/>
    <row r="6203" ht="15.75" customHeight="1"/>
    <row r="6205" ht="15.75" customHeight="1"/>
    <row r="6207" ht="15.75" customHeight="1"/>
    <row r="6209" ht="15.75" customHeight="1"/>
    <row r="6211" ht="15.75" customHeight="1"/>
    <row r="6213" ht="15.75" customHeight="1"/>
    <row r="6215" ht="15.75" customHeight="1"/>
    <row r="6217" ht="15.75" customHeight="1"/>
    <row r="6219" ht="15.75" customHeight="1"/>
    <row r="6221" ht="15.75" customHeight="1"/>
    <row r="6223" ht="15.75" customHeight="1"/>
    <row r="6225" ht="15.75" customHeight="1"/>
    <row r="6227" ht="15.75" customHeight="1"/>
    <row r="6229" ht="15.75" customHeight="1"/>
    <row r="6231" ht="15.75" customHeight="1"/>
    <row r="6233" ht="15.75" customHeight="1"/>
    <row r="6235" ht="15.75" customHeight="1"/>
    <row r="6237" ht="15.75" customHeight="1"/>
    <row r="6239" ht="15.75" customHeight="1"/>
    <row r="6241" ht="15.75" customHeight="1"/>
    <row r="6243" ht="15.75" customHeight="1"/>
    <row r="6245" ht="15.75" customHeight="1"/>
    <row r="6247" ht="15.75" customHeight="1"/>
    <row r="6249" ht="15.75" customHeight="1"/>
    <row r="6251" ht="15.75" customHeight="1"/>
    <row r="6253" ht="15.75" customHeight="1"/>
    <row r="6255" ht="15.75" customHeight="1"/>
    <row r="6257" ht="15.75" customHeight="1"/>
    <row r="6259" ht="15.75" customHeight="1"/>
    <row r="6261" ht="15.75" customHeight="1"/>
    <row r="6263" ht="15.75" customHeight="1"/>
    <row r="6265" ht="15.75" customHeight="1"/>
    <row r="6267" ht="15.75" customHeight="1"/>
    <row r="6269" ht="15.75" customHeight="1"/>
    <row r="6271" ht="15.75" customHeight="1"/>
    <row r="6273" ht="15.75" customHeight="1"/>
    <row r="6275" ht="15.75" customHeight="1"/>
    <row r="6277" ht="15.75" customHeight="1"/>
    <row r="6279" ht="15.75" customHeight="1"/>
    <row r="6281" ht="15.75" customHeight="1"/>
    <row r="6283" ht="15.75" customHeight="1"/>
    <row r="6285" ht="15.75" customHeight="1"/>
    <row r="6287" ht="15.75" customHeight="1"/>
    <row r="6289" ht="15.75" customHeight="1"/>
    <row r="6291" ht="15.75" customHeight="1"/>
    <row r="6293" ht="15.75" customHeight="1"/>
    <row r="6295" ht="15.75" customHeight="1"/>
    <row r="6297" ht="15.75" customHeight="1"/>
    <row r="6299" ht="15.75" customHeight="1"/>
    <row r="6301" ht="15.75" customHeight="1"/>
    <row r="6303" ht="15.75" customHeight="1"/>
    <row r="6305" ht="15.75" customHeight="1"/>
    <row r="6307" ht="15.75" customHeight="1"/>
    <row r="6309" ht="15.75" customHeight="1"/>
    <row r="6311" ht="15.75" customHeight="1"/>
    <row r="6313" ht="15.75" customHeight="1"/>
    <row r="6315" ht="15.75" customHeight="1"/>
    <row r="6317" ht="15.75" customHeight="1"/>
    <row r="6319" ht="15.75" customHeight="1"/>
    <row r="6321" ht="15.75" customHeight="1"/>
    <row r="6323" ht="15.75" customHeight="1"/>
    <row r="6325" ht="15.75" customHeight="1"/>
    <row r="6327" ht="15.75" customHeight="1"/>
    <row r="6329" ht="15.75" customHeight="1"/>
    <row r="6331" ht="15.75" customHeight="1"/>
    <row r="6333" ht="15.75" customHeight="1"/>
    <row r="6335" ht="15.75" customHeight="1"/>
    <row r="6337" ht="15.75" customHeight="1"/>
    <row r="6339" ht="15.75" customHeight="1"/>
    <row r="6341" ht="15.75" customHeight="1"/>
    <row r="6343" ht="15.75" customHeight="1"/>
    <row r="6345" ht="15.75" customHeight="1"/>
    <row r="6347" ht="15.75" customHeight="1"/>
    <row r="6349" ht="15.75" customHeight="1"/>
    <row r="6351" ht="15.75" customHeight="1"/>
    <row r="6353" ht="15.75" customHeight="1"/>
    <row r="6355" ht="15.75" customHeight="1"/>
    <row r="6357" ht="15.75" customHeight="1"/>
    <row r="6359" ht="15.75" customHeight="1"/>
    <row r="6361" ht="15.75" customHeight="1"/>
    <row r="6363" ht="15.75" customHeight="1"/>
    <row r="6365" ht="15.75" customHeight="1"/>
    <row r="6367" ht="15.75" customHeight="1"/>
    <row r="6369" ht="15.75" customHeight="1"/>
    <row r="6371" ht="15.75" customHeight="1"/>
    <row r="6373" ht="15.75" customHeight="1"/>
    <row r="6375" ht="15.75" customHeight="1"/>
    <row r="6377" ht="15.75" customHeight="1"/>
    <row r="6379" ht="15.75" customHeight="1"/>
    <row r="6381" ht="15.75" customHeight="1"/>
    <row r="6383" ht="15.75" customHeight="1"/>
    <row r="6385" ht="15.75" customHeight="1"/>
    <row r="6387" ht="15.75" customHeight="1"/>
    <row r="6389" ht="15.75" customHeight="1"/>
    <row r="6391" ht="15.75" customHeight="1"/>
    <row r="6393" ht="15.75" customHeight="1"/>
    <row r="6395" ht="15.75" customHeight="1"/>
    <row r="6397" ht="15.75" customHeight="1"/>
    <row r="6399" ht="15.75" customHeight="1"/>
    <row r="6401" ht="15.75" customHeight="1"/>
    <row r="6403" ht="15.75" customHeight="1"/>
    <row r="6405" ht="15.75" customHeight="1"/>
    <row r="6407" ht="15.75" customHeight="1"/>
    <row r="6409" ht="15.75" customHeight="1"/>
    <row r="6411" ht="15.75" customHeight="1"/>
    <row r="6413" ht="15.75" customHeight="1"/>
    <row r="6415" ht="15.75" customHeight="1"/>
    <row r="6417" ht="15.75" customHeight="1"/>
    <row r="6419" ht="15.75" customHeight="1"/>
    <row r="6421" ht="15.75" customHeight="1"/>
    <row r="6423" ht="15.75" customHeight="1"/>
    <row r="6425" ht="15.75" customHeight="1"/>
    <row r="6427" ht="15.75" customHeight="1"/>
    <row r="6429" ht="15.75" customHeight="1"/>
    <row r="6431" ht="15.75" customHeight="1"/>
    <row r="6433" ht="15.75" customHeight="1"/>
    <row r="6435" ht="15.75" customHeight="1"/>
    <row r="6437" ht="15.75" customHeight="1"/>
    <row r="6439" ht="15.75" customHeight="1"/>
    <row r="6441" ht="15.75" customHeight="1"/>
    <row r="6443" ht="15.75" customHeight="1"/>
    <row r="6445" ht="15.75" customHeight="1"/>
    <row r="6447" ht="15.75" customHeight="1"/>
    <row r="6449" ht="15.75" customHeight="1"/>
    <row r="6451" ht="15.75" customHeight="1"/>
    <row r="6453" ht="15.75" customHeight="1"/>
    <row r="6455" ht="15.75" customHeight="1"/>
    <row r="6457" ht="15.75" customHeight="1"/>
    <row r="6459" ht="15.75" customHeight="1"/>
    <row r="6461" ht="15.75" customHeight="1"/>
    <row r="6463" ht="15.75" customHeight="1"/>
    <row r="6465" ht="15.75" customHeight="1"/>
    <row r="6467" ht="15.75" customHeight="1"/>
    <row r="6469" ht="15.75" customHeight="1"/>
    <row r="6471" ht="15.75" customHeight="1"/>
    <row r="6473" ht="15.75" customHeight="1"/>
    <row r="6475" ht="15.75" customHeight="1"/>
    <row r="6477" ht="15.75" customHeight="1"/>
    <row r="6479" ht="15.75" customHeight="1"/>
    <row r="6481" ht="15.75" customHeight="1"/>
    <row r="6483" ht="15.75" customHeight="1"/>
    <row r="6485" ht="15.75" customHeight="1"/>
    <row r="6487" ht="15.75" customHeight="1"/>
    <row r="6489" ht="15.75" customHeight="1"/>
    <row r="6491" ht="15.75" customHeight="1"/>
    <row r="6493" ht="15.75" customHeight="1"/>
    <row r="6495" ht="15.75" customHeight="1"/>
    <row r="6497" ht="15.75" customHeight="1"/>
    <row r="6499" ht="15.75" customHeight="1"/>
    <row r="6501" ht="15.75" customHeight="1"/>
    <row r="6503" ht="15.75" customHeight="1"/>
    <row r="6505" ht="15.75" customHeight="1"/>
    <row r="6507" ht="15.75" customHeight="1"/>
    <row r="6509" ht="15.75" customHeight="1"/>
    <row r="6511" ht="15.75" customHeight="1"/>
    <row r="6513" ht="15.75" customHeight="1"/>
    <row r="6515" ht="15.75" customHeight="1"/>
    <row r="6517" ht="15.75" customHeight="1"/>
    <row r="6519" ht="15.75" customHeight="1"/>
    <row r="6521" ht="15.75" customHeight="1"/>
    <row r="6523" ht="15.75" customHeight="1"/>
    <row r="6525" ht="15.75" customHeight="1"/>
    <row r="6527" ht="15.75" customHeight="1"/>
    <row r="6529" ht="15.75" customHeight="1"/>
    <row r="6531" ht="15.75" customHeight="1"/>
    <row r="6533" ht="15.75" customHeight="1"/>
    <row r="6535" ht="15.75" customHeight="1"/>
    <row r="6537" ht="15.75" customHeight="1"/>
    <row r="6539" ht="15.75" customHeight="1"/>
    <row r="6541" ht="15.75" customHeight="1"/>
    <row r="6543" ht="15.75" customHeight="1"/>
    <row r="6545" ht="15.75" customHeight="1"/>
    <row r="6547" ht="15.75" customHeight="1"/>
    <row r="6549" ht="15.75" customHeight="1"/>
    <row r="6551" ht="15.75" customHeight="1"/>
    <row r="6553" ht="15.75" customHeight="1"/>
    <row r="6555" ht="15.75" customHeight="1"/>
    <row r="6557" ht="15.75" customHeight="1"/>
    <row r="6559" ht="15.75" customHeight="1"/>
    <row r="6561" ht="15.75" customHeight="1"/>
    <row r="6563" ht="15.75" customHeight="1"/>
    <row r="6565" ht="15.75" customHeight="1"/>
    <row r="6567" ht="15.75" customHeight="1"/>
    <row r="6569" ht="15.75" customHeight="1"/>
    <row r="6571" ht="15.75" customHeight="1"/>
    <row r="6573" ht="15.75" customHeight="1"/>
    <row r="6575" ht="15.75" customHeight="1"/>
    <row r="6577" ht="15.75" customHeight="1"/>
    <row r="6579" ht="15.75" customHeight="1"/>
    <row r="6581" ht="15.75" customHeight="1"/>
    <row r="6583" ht="15.75" customHeight="1"/>
    <row r="6585" ht="15.75" customHeight="1"/>
    <row r="6587" ht="15.75" customHeight="1"/>
    <row r="6589" ht="15.75" customHeight="1"/>
    <row r="6591" ht="15.75" customHeight="1"/>
    <row r="6593" ht="15.75" customHeight="1"/>
    <row r="6595" ht="15.75" customHeight="1"/>
    <row r="6597" ht="15.75" customHeight="1"/>
    <row r="6599" ht="15.75" customHeight="1"/>
    <row r="6601" ht="15.75" customHeight="1"/>
    <row r="6603" ht="15.75" customHeight="1"/>
    <row r="6605" ht="15.75" customHeight="1"/>
    <row r="6607" ht="15.75" customHeight="1"/>
    <row r="6609" ht="15.75" customHeight="1"/>
    <row r="6611" ht="15.75" customHeight="1"/>
    <row r="6613" ht="15.75" customHeight="1"/>
    <row r="6615" ht="15.75" customHeight="1"/>
    <row r="6617" ht="15.75" customHeight="1"/>
    <row r="6619" ht="15.75" customHeight="1"/>
    <row r="6621" ht="15.75" customHeight="1"/>
    <row r="6623" ht="15.75" customHeight="1"/>
    <row r="6625" ht="15.75" customHeight="1"/>
    <row r="6627" ht="15.75" customHeight="1"/>
    <row r="6629" ht="15.75" customHeight="1"/>
    <row r="6631" ht="15.75" customHeight="1"/>
    <row r="6633" ht="15.75" customHeight="1"/>
    <row r="6635" ht="15.75" customHeight="1"/>
    <row r="6637" ht="15.75" customHeight="1"/>
    <row r="6639" ht="15.75" customHeight="1"/>
    <row r="6641" ht="15.75" customHeight="1"/>
    <row r="6643" ht="15.75" customHeight="1"/>
    <row r="6645" ht="15.75" customHeight="1"/>
    <row r="6647" ht="15.75" customHeight="1"/>
    <row r="6649" ht="15.75" customHeight="1"/>
    <row r="6651" ht="15.75" customHeight="1"/>
    <row r="6653" ht="15.75" customHeight="1"/>
    <row r="6655" ht="15.75" customHeight="1"/>
    <row r="6657" ht="15.75" customHeight="1"/>
    <row r="6659" ht="15.75" customHeight="1"/>
    <row r="6661" ht="15.75" customHeight="1"/>
    <row r="6663" ht="15.75" customHeight="1"/>
    <row r="6665" ht="15.75" customHeight="1"/>
    <row r="6667" ht="15.75" customHeight="1"/>
    <row r="6669" ht="15.75" customHeight="1"/>
    <row r="6671" ht="15.75" customHeight="1"/>
    <row r="6673" ht="15.75" customHeight="1"/>
    <row r="6675" ht="15.75" customHeight="1"/>
    <row r="6677" ht="15.75" customHeight="1"/>
    <row r="6679" ht="15.75" customHeight="1"/>
    <row r="6681" ht="15.75" customHeight="1"/>
    <row r="6683" ht="15.75" customHeight="1"/>
    <row r="6685" ht="15.75" customHeight="1"/>
    <row r="6687" ht="15.75" customHeight="1"/>
    <row r="6689" ht="15.75" customHeight="1"/>
    <row r="6691" ht="15.75" customHeight="1"/>
    <row r="6693" ht="15.75" customHeight="1"/>
    <row r="6695" ht="15.75" customHeight="1"/>
    <row r="6697" ht="15.75" customHeight="1"/>
    <row r="6699" ht="15.75" customHeight="1"/>
    <row r="6701" ht="15.75" customHeight="1"/>
    <row r="6703" ht="15.75" customHeight="1"/>
    <row r="6705" ht="15.75" customHeight="1"/>
    <row r="6707" ht="15.75" customHeight="1"/>
    <row r="6709" ht="15.75" customHeight="1"/>
    <row r="6711" ht="15.75" customHeight="1"/>
    <row r="6713" ht="15.75" customHeight="1"/>
    <row r="6715" ht="15.75" customHeight="1"/>
    <row r="6717" ht="15.75" customHeight="1"/>
    <row r="6719" ht="15.75" customHeight="1"/>
    <row r="6721" ht="15.75" customHeight="1"/>
    <row r="6723" ht="15.75" customHeight="1"/>
    <row r="6725" ht="15.75" customHeight="1"/>
    <row r="6727" ht="15.75" customHeight="1"/>
    <row r="6729" ht="15.75" customHeight="1"/>
    <row r="6731" ht="15.75" customHeight="1"/>
    <row r="6733" ht="15.75" customHeight="1"/>
    <row r="6735" ht="15.75" customHeight="1"/>
    <row r="6737" ht="15.75" customHeight="1"/>
    <row r="6739" ht="15.75" customHeight="1"/>
    <row r="6741" ht="15.75" customHeight="1"/>
    <row r="6743" ht="15.75" customHeight="1"/>
    <row r="6745" ht="15.75" customHeight="1"/>
    <row r="6747" ht="15.75" customHeight="1"/>
    <row r="6749" ht="15.75" customHeight="1"/>
    <row r="6751" ht="15.75" customHeight="1"/>
    <row r="6753" ht="15.75" customHeight="1"/>
    <row r="6755" ht="15.75" customHeight="1"/>
    <row r="6757" ht="15.75" customHeight="1"/>
    <row r="6759" ht="15.75" customHeight="1"/>
    <row r="6761" ht="15.75" customHeight="1"/>
    <row r="6763" ht="15.75" customHeight="1"/>
    <row r="6765" ht="15.75" customHeight="1"/>
    <row r="6767" ht="15.75" customHeight="1"/>
    <row r="6769" ht="15.75" customHeight="1"/>
    <row r="6771" ht="15.75" customHeight="1"/>
    <row r="6773" ht="15.75" customHeight="1"/>
    <row r="6775" ht="15.75" customHeight="1"/>
    <row r="6777" ht="15.75" customHeight="1"/>
    <row r="6779" ht="15.75" customHeight="1"/>
    <row r="6781" ht="15.75" customHeight="1"/>
    <row r="6783" ht="15.75" customHeight="1"/>
    <row r="6785" ht="15.75" customHeight="1"/>
    <row r="6787" ht="15.75" customHeight="1"/>
    <row r="6789" ht="15.75" customHeight="1"/>
    <row r="6791" ht="15.75" customHeight="1"/>
    <row r="6793" ht="15.75" customHeight="1"/>
    <row r="6795" ht="15.75" customHeight="1"/>
    <row r="6797" ht="15.75" customHeight="1"/>
    <row r="6799" ht="15.75" customHeight="1"/>
    <row r="6801" ht="15.75" customHeight="1"/>
    <row r="6803" ht="15.75" customHeight="1"/>
    <row r="6805" ht="15.75" customHeight="1"/>
    <row r="6807" ht="15.75" customHeight="1"/>
    <row r="6809" ht="15.75" customHeight="1"/>
    <row r="6811" ht="15.75" customHeight="1"/>
    <row r="6813" ht="15.75" customHeight="1"/>
    <row r="6815" ht="15.75" customHeight="1"/>
    <row r="6817" ht="15.75" customHeight="1"/>
    <row r="6819" ht="15.75" customHeight="1"/>
    <row r="6821" ht="15.75" customHeight="1"/>
    <row r="6823" ht="15.75" customHeight="1"/>
    <row r="6825" ht="15.75" customHeight="1"/>
    <row r="6827" ht="15.75" customHeight="1"/>
    <row r="6829" ht="15.75" customHeight="1"/>
    <row r="6831" ht="15.75" customHeight="1"/>
    <row r="6833" ht="15.75" customHeight="1"/>
    <row r="6835" ht="15.75" customHeight="1"/>
    <row r="6837" ht="15.75" customHeight="1"/>
    <row r="6839" ht="15.75" customHeight="1"/>
    <row r="6841" ht="15.75" customHeight="1"/>
    <row r="6843" ht="15.75" customHeight="1"/>
    <row r="6845" ht="15.75" customHeight="1"/>
    <row r="6847" ht="15.75" customHeight="1"/>
    <row r="6849" ht="15.75" customHeight="1"/>
    <row r="6851" ht="15.75" customHeight="1"/>
    <row r="6853" ht="15.75" customHeight="1"/>
    <row r="6855" ht="15.75" customHeight="1"/>
    <row r="6857" ht="15.75" customHeight="1"/>
    <row r="6859" ht="15.75" customHeight="1"/>
    <row r="6861" ht="15.75" customHeight="1"/>
    <row r="6863" ht="15.75" customHeight="1"/>
    <row r="6865" ht="15.75" customHeight="1"/>
    <row r="6867" ht="15.75" customHeight="1"/>
    <row r="6869" ht="15.75" customHeight="1"/>
    <row r="6871" ht="15.75" customHeight="1"/>
    <row r="6873" ht="15.75" customHeight="1"/>
    <row r="6875" ht="15.75" customHeight="1"/>
    <row r="6877" ht="15.75" customHeight="1"/>
    <row r="6879" ht="15.75" customHeight="1"/>
    <row r="6881" ht="15.75" customHeight="1"/>
    <row r="6883" ht="15.75" customHeight="1"/>
    <row r="6885" ht="15.75" customHeight="1"/>
    <row r="6887" ht="15.75" customHeight="1"/>
    <row r="6889" ht="15.75" customHeight="1"/>
    <row r="6891" ht="15.75" customHeight="1"/>
    <row r="6893" ht="15.75" customHeight="1"/>
    <row r="6895" ht="15.75" customHeight="1"/>
    <row r="6897" ht="15.75" customHeight="1"/>
    <row r="6899" ht="15.75" customHeight="1"/>
    <row r="6901" ht="15.75" customHeight="1"/>
    <row r="6903" ht="15.75" customHeight="1"/>
    <row r="6905" ht="15.75" customHeight="1"/>
    <row r="6907" ht="15.75" customHeight="1"/>
    <row r="6909" ht="15.75" customHeight="1"/>
    <row r="6911" ht="15.75" customHeight="1"/>
    <row r="6913" ht="15.75" customHeight="1"/>
    <row r="6915" ht="15.75" customHeight="1"/>
    <row r="6917" ht="15.75" customHeight="1"/>
    <row r="6919" ht="15.75" customHeight="1"/>
    <row r="6921" ht="15.75" customHeight="1"/>
    <row r="6923" ht="15.75" customHeight="1"/>
    <row r="6925" ht="15.75" customHeight="1"/>
    <row r="6927" ht="15.75" customHeight="1"/>
    <row r="6929" ht="15.75" customHeight="1"/>
    <row r="6931" ht="15.75" customHeight="1"/>
    <row r="6933" ht="15.75" customHeight="1"/>
    <row r="6935" ht="15.75" customHeight="1"/>
    <row r="6937" ht="15.75" customHeight="1"/>
    <row r="6939" ht="15.75" customHeight="1"/>
    <row r="6941" ht="15.75" customHeight="1"/>
    <row r="6943" ht="15.75" customHeight="1"/>
    <row r="6945" ht="15.75" customHeight="1"/>
    <row r="6947" ht="15.75" customHeight="1"/>
    <row r="6949" ht="15.75" customHeight="1"/>
    <row r="6951" ht="15.75" customHeight="1"/>
    <row r="6953" ht="15.75" customHeight="1"/>
    <row r="6955" ht="15.75" customHeight="1"/>
    <row r="6957" ht="15.75" customHeight="1"/>
    <row r="6959" ht="15.75" customHeight="1"/>
    <row r="6961" ht="15.75" customHeight="1"/>
    <row r="6963" ht="15.75" customHeight="1"/>
    <row r="6965" ht="15.75" customHeight="1"/>
    <row r="6967" ht="15.75" customHeight="1"/>
    <row r="6969" ht="15.75" customHeight="1"/>
    <row r="6971" ht="15.75" customHeight="1"/>
    <row r="6973" ht="15.75" customHeight="1"/>
    <row r="6975" ht="15.75" customHeight="1"/>
    <row r="6977" ht="15.75" customHeight="1"/>
    <row r="6979" ht="15.75" customHeight="1"/>
    <row r="6981" ht="15.75" customHeight="1"/>
    <row r="6983" ht="15.75" customHeight="1"/>
    <row r="6985" ht="15.75" customHeight="1"/>
    <row r="6987" ht="15.75" customHeight="1"/>
    <row r="6989" ht="15.75" customHeight="1"/>
    <row r="6991" ht="15.75" customHeight="1"/>
    <row r="6993" ht="15.75" customHeight="1"/>
    <row r="6995" ht="15.75" customHeight="1"/>
    <row r="6997" ht="15.75" customHeight="1"/>
    <row r="6999" ht="15.75" customHeight="1"/>
    <row r="7001" ht="15.75" customHeight="1"/>
    <row r="7003" ht="15.75" customHeight="1"/>
    <row r="7005" ht="15.75" customHeight="1"/>
    <row r="7007" ht="15.75" customHeight="1"/>
    <row r="7009" ht="15.75" customHeight="1"/>
    <row r="7011" ht="15.75" customHeight="1"/>
    <row r="7013" ht="15.75" customHeight="1"/>
    <row r="7015" ht="15.75" customHeight="1"/>
    <row r="7017" ht="15.75" customHeight="1"/>
    <row r="7019" ht="15.75" customHeight="1"/>
    <row r="7021" ht="15.75" customHeight="1"/>
    <row r="7023" ht="15.75" customHeight="1"/>
    <row r="7025" ht="15.75" customHeight="1"/>
    <row r="7027" ht="15.75" customHeight="1"/>
    <row r="7029" ht="15.75" customHeight="1"/>
    <row r="7031" ht="15.75" customHeight="1"/>
    <row r="7033" ht="15.75" customHeight="1"/>
    <row r="7035" ht="15.75" customHeight="1"/>
    <row r="7037" ht="15.75" customHeight="1"/>
    <row r="7039" ht="15.75" customHeight="1"/>
    <row r="7041" ht="15.75" customHeight="1"/>
    <row r="7043" ht="15.75" customHeight="1"/>
    <row r="7045" ht="15.75" customHeight="1"/>
    <row r="7047" ht="15.75" customHeight="1"/>
    <row r="7049" ht="15.75" customHeight="1"/>
    <row r="7051" ht="15.75" customHeight="1"/>
    <row r="7053" ht="15.75" customHeight="1"/>
    <row r="7055" ht="15.75" customHeight="1"/>
    <row r="7057" ht="15.75" customHeight="1"/>
    <row r="7059" ht="15.75" customHeight="1"/>
    <row r="7061" ht="15.75" customHeight="1"/>
    <row r="7063" ht="15.75" customHeight="1"/>
    <row r="7065" ht="15.75" customHeight="1"/>
    <row r="7067" ht="15.75" customHeight="1"/>
    <row r="7069" ht="15.75" customHeight="1"/>
    <row r="7071" ht="15.75" customHeight="1"/>
    <row r="7073" ht="15.75" customHeight="1"/>
    <row r="7075" ht="15.75" customHeight="1"/>
    <row r="7077" ht="15.75" customHeight="1"/>
    <row r="7079" ht="15.75" customHeight="1"/>
    <row r="7081" ht="15.75" customHeight="1"/>
    <row r="7083" ht="15.75" customHeight="1"/>
    <row r="7085" ht="15.75" customHeight="1"/>
    <row r="7087" ht="15.75" customHeight="1"/>
    <row r="7089" ht="15.75" customHeight="1"/>
    <row r="7091" ht="15.75" customHeight="1"/>
    <row r="7093" ht="15.75" customHeight="1"/>
    <row r="7095" ht="15.75" customHeight="1"/>
    <row r="7097" ht="15.75" customHeight="1"/>
    <row r="7099" ht="15.75" customHeight="1"/>
    <row r="7101" ht="15.75" customHeight="1"/>
    <row r="7103" ht="15.75" customHeight="1"/>
    <row r="7105" ht="15.75" customHeight="1"/>
    <row r="7107" ht="15.75" customHeight="1"/>
    <row r="7109" ht="15.75" customHeight="1"/>
    <row r="7111" ht="15.75" customHeight="1"/>
    <row r="7113" ht="15.75" customHeight="1"/>
    <row r="7115" ht="15.75" customHeight="1"/>
    <row r="7117" ht="15.75" customHeight="1"/>
    <row r="7119" ht="15.75" customHeight="1"/>
    <row r="7121" ht="15.75" customHeight="1"/>
    <row r="7123" ht="15.75" customHeight="1"/>
    <row r="7125" ht="15.75" customHeight="1"/>
    <row r="7127" ht="15.75" customHeight="1"/>
    <row r="7129" ht="15.75" customHeight="1"/>
    <row r="7131" ht="15.75" customHeight="1"/>
    <row r="7133" ht="15.75" customHeight="1"/>
    <row r="7135" ht="15.75" customHeight="1"/>
    <row r="7137" ht="15.75" customHeight="1"/>
    <row r="7139" ht="15.75" customHeight="1"/>
    <row r="7141" ht="15.75" customHeight="1"/>
    <row r="7143" ht="15.75" customHeight="1"/>
    <row r="7145" ht="15.75" customHeight="1"/>
    <row r="7147" ht="15.75" customHeight="1"/>
    <row r="7149" ht="15.75" customHeight="1"/>
    <row r="7151" ht="15.75" customHeight="1"/>
    <row r="7153" ht="15.75" customHeight="1"/>
    <row r="7155" ht="15.75" customHeight="1"/>
    <row r="7157" ht="15.75" customHeight="1"/>
    <row r="7159" ht="15.75" customHeight="1"/>
    <row r="7161" ht="15.75" customHeight="1"/>
    <row r="7163" ht="15.75" customHeight="1"/>
    <row r="7165" ht="15.75" customHeight="1"/>
    <row r="7167" ht="15.75" customHeight="1"/>
    <row r="7169" ht="15.75" customHeight="1"/>
    <row r="7171" ht="15.75" customHeight="1"/>
    <row r="7173" ht="15.75" customHeight="1"/>
    <row r="7175" ht="15.75" customHeight="1"/>
    <row r="7177" ht="15.75" customHeight="1"/>
    <row r="7179" ht="15.75" customHeight="1"/>
    <row r="7181" ht="15.75" customHeight="1"/>
    <row r="7183" ht="15.75" customHeight="1"/>
    <row r="7185" ht="15.75" customHeight="1"/>
    <row r="7187" ht="15.75" customHeight="1"/>
    <row r="7189" ht="15.75" customHeight="1"/>
    <row r="7191" ht="15.75" customHeight="1"/>
    <row r="7193" ht="15.75" customHeight="1"/>
    <row r="7195" ht="15.75" customHeight="1"/>
    <row r="7197" ht="15.75" customHeight="1"/>
    <row r="7199" ht="15.75" customHeight="1"/>
    <row r="7201" ht="15.75" customHeight="1"/>
    <row r="7203" ht="15.75" customHeight="1"/>
    <row r="7205" ht="15.75" customHeight="1"/>
    <row r="7207" ht="15.75" customHeight="1"/>
    <row r="7209" ht="15.75" customHeight="1"/>
    <row r="7211" ht="15.75" customHeight="1"/>
    <row r="7213" ht="15.75" customHeight="1"/>
    <row r="7215" ht="15.75" customHeight="1"/>
    <row r="7217" ht="15.75" customHeight="1"/>
    <row r="7219" ht="15.75" customHeight="1"/>
    <row r="7221" ht="15.75" customHeight="1"/>
    <row r="7223" ht="15.75" customHeight="1"/>
    <row r="7225" ht="15.75" customHeight="1"/>
    <row r="7227" ht="15.75" customHeight="1"/>
    <row r="7229" ht="15.75" customHeight="1"/>
    <row r="7231" ht="15.75" customHeight="1"/>
    <row r="7233" ht="15.75" customHeight="1"/>
    <row r="7235" ht="15.75" customHeight="1"/>
    <row r="7237" ht="15.75" customHeight="1"/>
    <row r="7239" ht="15.75" customHeight="1"/>
    <row r="7241" ht="15.75" customHeight="1"/>
    <row r="7243" ht="15.75" customHeight="1"/>
    <row r="7245" ht="15.75" customHeight="1"/>
    <row r="7247" ht="15.75" customHeight="1"/>
    <row r="7249" ht="15.75" customHeight="1"/>
    <row r="7251" ht="15.75" customHeight="1"/>
    <row r="7253" ht="15.75" customHeight="1"/>
    <row r="7255" ht="15.75" customHeight="1"/>
    <row r="7257" ht="15.75" customHeight="1"/>
    <row r="7259" ht="15.75" customHeight="1"/>
    <row r="7261" ht="15.75" customHeight="1"/>
    <row r="7263" ht="15.75" customHeight="1"/>
    <row r="7265" ht="15.75" customHeight="1"/>
    <row r="7267" ht="15.75" customHeight="1"/>
    <row r="7269" ht="15.75" customHeight="1"/>
    <row r="7271" ht="15.75" customHeight="1"/>
    <row r="7273" ht="15.75" customHeight="1"/>
    <row r="7275" ht="15.75" customHeight="1"/>
    <row r="7277" ht="15.75" customHeight="1"/>
    <row r="7279" ht="15.75" customHeight="1"/>
    <row r="7281" ht="15.75" customHeight="1"/>
    <row r="7283" ht="15.75" customHeight="1"/>
    <row r="7285" ht="15.75" customHeight="1"/>
    <row r="7287" ht="15.75" customHeight="1"/>
    <row r="7289" ht="15.75" customHeight="1"/>
    <row r="7291" ht="15.75" customHeight="1"/>
    <row r="7293" ht="15.75" customHeight="1"/>
    <row r="7295" ht="15.75" customHeight="1"/>
    <row r="7297" ht="15.75" customHeight="1"/>
    <row r="7299" ht="15.75" customHeight="1"/>
    <row r="7301" ht="15.75" customHeight="1"/>
    <row r="7303" ht="15.75" customHeight="1"/>
    <row r="7305" ht="15.75" customHeight="1"/>
    <row r="7307" ht="15.75" customHeight="1"/>
    <row r="7309" ht="15.75" customHeight="1"/>
    <row r="7311" ht="15.75" customHeight="1"/>
    <row r="7313" ht="15.75" customHeight="1"/>
    <row r="7315" ht="15.75" customHeight="1"/>
    <row r="7317" ht="15.75" customHeight="1"/>
    <row r="7319" ht="15.75" customHeight="1"/>
    <row r="7321" ht="15.75" customHeight="1"/>
    <row r="7323" ht="15.75" customHeight="1"/>
    <row r="7325" ht="15.75" customHeight="1"/>
    <row r="7327" ht="15.75" customHeight="1"/>
    <row r="7329" ht="15.75" customHeight="1"/>
    <row r="7331" ht="15.75" customHeight="1"/>
    <row r="7333" ht="15.75" customHeight="1"/>
    <row r="7335" ht="15.75" customHeight="1"/>
    <row r="7337" ht="15.75" customHeight="1"/>
    <row r="7339" ht="15.75" customHeight="1"/>
    <row r="7341" ht="15.75" customHeight="1"/>
    <row r="7343" ht="15.75" customHeight="1"/>
    <row r="7345" ht="15.75" customHeight="1"/>
    <row r="7347" ht="15.75" customHeight="1"/>
    <row r="7349" ht="15.75" customHeight="1"/>
    <row r="7351" ht="15.75" customHeight="1"/>
    <row r="7353" ht="15.75" customHeight="1"/>
    <row r="7355" ht="15.75" customHeight="1"/>
    <row r="7357" ht="15.75" customHeight="1"/>
    <row r="7359" ht="15.75" customHeight="1"/>
    <row r="7361" ht="15.75" customHeight="1"/>
    <row r="7363" ht="15.75" customHeight="1"/>
    <row r="7365" ht="15.75" customHeight="1"/>
    <row r="7367" ht="15.75" customHeight="1"/>
    <row r="7369" ht="15.75" customHeight="1"/>
    <row r="7371" ht="15.75" customHeight="1"/>
    <row r="7373" ht="15.75" customHeight="1"/>
    <row r="7375" ht="15.75" customHeight="1"/>
    <row r="7377" ht="15.75" customHeight="1"/>
    <row r="7379" ht="15.75" customHeight="1"/>
    <row r="7381" ht="15.75" customHeight="1"/>
    <row r="7383" ht="15.75" customHeight="1"/>
    <row r="7385" ht="15.75" customHeight="1"/>
    <row r="7387" ht="15.75" customHeight="1"/>
    <row r="7389" ht="15.75" customHeight="1"/>
    <row r="7391" ht="15.75" customHeight="1"/>
    <row r="7393" ht="15.75" customHeight="1"/>
    <row r="7395" ht="15.75" customHeight="1"/>
    <row r="7397" ht="15.75" customHeight="1"/>
    <row r="7399" ht="15.75" customHeight="1"/>
    <row r="7401" ht="15.75" customHeight="1"/>
    <row r="7403" ht="15.75" customHeight="1"/>
    <row r="7405" ht="15.75" customHeight="1"/>
    <row r="7407" ht="15.75" customHeight="1"/>
    <row r="7409" ht="15.75" customHeight="1"/>
    <row r="7411" ht="15.75" customHeight="1"/>
    <row r="7413" ht="15.75" customHeight="1"/>
    <row r="7415" ht="15.75" customHeight="1"/>
    <row r="7417" ht="15.75" customHeight="1"/>
    <row r="7419" ht="15.75" customHeight="1"/>
    <row r="7421" ht="15.75" customHeight="1"/>
    <row r="7423" ht="15.75" customHeight="1"/>
    <row r="7425" ht="15.75" customHeight="1"/>
    <row r="7427" ht="15.75" customHeight="1"/>
    <row r="7429" ht="15.75" customHeight="1"/>
    <row r="7431" ht="15.75" customHeight="1"/>
    <row r="7433" ht="15.75" customHeight="1"/>
    <row r="7435" ht="15.75" customHeight="1"/>
    <row r="7437" ht="15.75" customHeight="1"/>
    <row r="7439" ht="15.75" customHeight="1"/>
    <row r="7441" ht="15.75" customHeight="1"/>
    <row r="7443" ht="15.75" customHeight="1"/>
    <row r="7445" ht="15.75" customHeight="1"/>
    <row r="7447" ht="15.75" customHeight="1"/>
    <row r="7449" ht="15.75" customHeight="1"/>
    <row r="7451" ht="15.75" customHeight="1"/>
    <row r="7453" ht="15.75" customHeight="1"/>
    <row r="7455" ht="15.75" customHeight="1"/>
    <row r="7457" ht="15.75" customHeight="1"/>
    <row r="7459" ht="15.75" customHeight="1"/>
    <row r="7461" ht="15.75" customHeight="1"/>
    <row r="7463" ht="15.75" customHeight="1"/>
    <row r="7465" ht="15.75" customHeight="1"/>
    <row r="7467" ht="15.75" customHeight="1"/>
    <row r="7469" ht="15.75" customHeight="1"/>
    <row r="7471" ht="15.75" customHeight="1"/>
    <row r="7473" ht="15.75" customHeight="1"/>
    <row r="7475" ht="15.75" customHeight="1"/>
    <row r="7477" ht="15.75" customHeight="1"/>
    <row r="7479" ht="15.75" customHeight="1"/>
    <row r="7481" ht="15.75" customHeight="1"/>
    <row r="7483" ht="15.75" customHeight="1"/>
    <row r="7485" ht="15.75" customHeight="1"/>
    <row r="7487" ht="15.75" customHeight="1"/>
    <row r="7489" ht="15.75" customHeight="1"/>
    <row r="7491" ht="15.75" customHeight="1"/>
    <row r="7493" ht="15.75" customHeight="1"/>
    <row r="7495" ht="15.75" customHeight="1"/>
    <row r="7497" ht="15.75" customHeight="1"/>
    <row r="7499" ht="15.75" customHeight="1"/>
    <row r="7501" ht="15.75" customHeight="1"/>
    <row r="7503" ht="15.75" customHeight="1"/>
    <row r="7505" ht="15.75" customHeight="1"/>
    <row r="7507" ht="15.75" customHeight="1"/>
    <row r="7509" ht="15.75" customHeight="1"/>
    <row r="7511" ht="15.75" customHeight="1"/>
    <row r="7513" ht="15.75" customHeight="1"/>
    <row r="7515" ht="15.75" customHeight="1"/>
    <row r="7517" ht="15.75" customHeight="1"/>
    <row r="7519" ht="15.75" customHeight="1"/>
    <row r="7521" ht="15.75" customHeight="1"/>
    <row r="7523" ht="15.75" customHeight="1"/>
    <row r="7525" ht="15.75" customHeight="1"/>
    <row r="7527" ht="15.75" customHeight="1"/>
    <row r="7529" ht="15.75" customHeight="1"/>
    <row r="7531" ht="15.75" customHeight="1"/>
    <row r="7533" ht="15.75" customHeight="1"/>
    <row r="7535" ht="15.75" customHeight="1"/>
    <row r="7537" ht="15.75" customHeight="1"/>
    <row r="7539" ht="15.75" customHeight="1"/>
    <row r="7541" ht="15.75" customHeight="1"/>
    <row r="7543" ht="15.75" customHeight="1"/>
    <row r="7545" ht="15.75" customHeight="1"/>
    <row r="7547" ht="15.75" customHeight="1"/>
    <row r="7549" ht="15.75" customHeight="1"/>
    <row r="7551" ht="15.75" customHeight="1"/>
    <row r="7553" ht="15.75" customHeight="1"/>
    <row r="7555" ht="15.75" customHeight="1"/>
    <row r="7557" ht="15.75" customHeight="1"/>
    <row r="7559" ht="15.75" customHeight="1"/>
    <row r="7561" ht="15.75" customHeight="1"/>
    <row r="7563" ht="15.75" customHeight="1"/>
    <row r="7565" ht="15.75" customHeight="1"/>
    <row r="7567" ht="15.75" customHeight="1"/>
    <row r="7569" ht="15.75" customHeight="1"/>
    <row r="7571" ht="15.75" customHeight="1"/>
    <row r="7573" ht="15.75" customHeight="1"/>
    <row r="7575" ht="15.75" customHeight="1"/>
    <row r="7577" ht="15.75" customHeight="1"/>
    <row r="7579" ht="15.75" customHeight="1"/>
    <row r="7581" ht="15.75" customHeight="1"/>
    <row r="7583" ht="15.75" customHeight="1"/>
    <row r="7585" ht="15.75" customHeight="1"/>
    <row r="7587" ht="15.75" customHeight="1"/>
    <row r="7589" ht="15.75" customHeight="1"/>
    <row r="7591" ht="15.75" customHeight="1"/>
    <row r="7593" ht="15.75" customHeight="1"/>
    <row r="7595" ht="15.75" customHeight="1"/>
    <row r="7597" ht="15.75" customHeight="1"/>
    <row r="7599" ht="15.75" customHeight="1"/>
    <row r="7601" ht="15.75" customHeight="1"/>
    <row r="7603" ht="15.75" customHeight="1"/>
    <row r="7605" ht="15.75" customHeight="1"/>
    <row r="7607" ht="15.75" customHeight="1"/>
    <row r="7609" ht="15.75" customHeight="1"/>
    <row r="7611" ht="15.75" customHeight="1"/>
    <row r="7613" ht="15.75" customHeight="1"/>
    <row r="7615" ht="15.75" customHeight="1"/>
    <row r="7617" ht="15.75" customHeight="1"/>
    <row r="7619" ht="15.75" customHeight="1"/>
    <row r="7621" ht="15.75" customHeight="1"/>
    <row r="7623" ht="15.75" customHeight="1"/>
    <row r="7625" ht="15.75" customHeight="1"/>
    <row r="7627" ht="15.75" customHeight="1"/>
    <row r="7629" ht="15.75" customHeight="1"/>
    <row r="7631" ht="15.75" customHeight="1"/>
    <row r="7633" ht="15.75" customHeight="1"/>
    <row r="7635" ht="15.75" customHeight="1"/>
    <row r="7637" ht="15.75" customHeight="1"/>
    <row r="7639" ht="15.75" customHeight="1"/>
    <row r="7641" ht="15.75" customHeight="1"/>
    <row r="7643" ht="15.75" customHeight="1"/>
    <row r="7645" ht="15.75" customHeight="1"/>
    <row r="7647" ht="15.75" customHeight="1"/>
    <row r="7649" ht="15.75" customHeight="1"/>
    <row r="7651" ht="15.75" customHeight="1"/>
    <row r="7653" ht="15.75" customHeight="1"/>
    <row r="7655" ht="15.75" customHeight="1"/>
    <row r="7657" ht="15.75" customHeight="1"/>
    <row r="7659" ht="15.75" customHeight="1"/>
    <row r="7661" ht="15.75" customHeight="1"/>
    <row r="7663" ht="15.75" customHeight="1"/>
    <row r="7665" ht="15.75" customHeight="1"/>
    <row r="7667" ht="15.75" customHeight="1"/>
    <row r="7669" ht="15.75" customHeight="1"/>
    <row r="7671" ht="15.75" customHeight="1"/>
    <row r="7673" ht="15.75" customHeight="1"/>
    <row r="7675" ht="15.75" customHeight="1"/>
    <row r="7677" ht="15.75" customHeight="1"/>
    <row r="7679" ht="15.75" customHeight="1"/>
    <row r="7681" ht="15.75" customHeight="1"/>
    <row r="7683" ht="15.75" customHeight="1"/>
    <row r="7685" ht="15.75" customHeight="1"/>
    <row r="7687" ht="15.75" customHeight="1"/>
    <row r="7689" ht="15.75" customHeight="1"/>
    <row r="7691" ht="15.75" customHeight="1"/>
    <row r="7693" ht="15.75" customHeight="1"/>
    <row r="7695" ht="15.75" customHeight="1"/>
    <row r="7697" ht="15.75" customHeight="1"/>
    <row r="7699" ht="15.75" customHeight="1"/>
    <row r="7701" ht="15.75" customHeight="1"/>
    <row r="7703" ht="15.75" customHeight="1"/>
    <row r="7705" ht="15.75" customHeight="1"/>
    <row r="7707" ht="15.75" customHeight="1"/>
    <row r="7709" ht="15.75" customHeight="1"/>
    <row r="7711" ht="15.75" customHeight="1"/>
    <row r="7713" ht="15.75" customHeight="1"/>
    <row r="7715" ht="15.75" customHeight="1"/>
    <row r="7717" ht="15.75" customHeight="1"/>
    <row r="7719" ht="15.75" customHeight="1"/>
    <row r="7721" ht="15.75" customHeight="1"/>
    <row r="7723" ht="15.75" customHeight="1"/>
    <row r="7725" ht="15.75" customHeight="1"/>
    <row r="7727" ht="15.75" customHeight="1"/>
    <row r="7729" ht="15.75" customHeight="1"/>
    <row r="7731" ht="15.75" customHeight="1"/>
    <row r="7733" ht="15.75" customHeight="1"/>
    <row r="7735" ht="15.75" customHeight="1"/>
    <row r="7737" ht="15.75" customHeight="1"/>
    <row r="7739" ht="15.75" customHeight="1"/>
    <row r="7741" ht="15.75" customHeight="1"/>
    <row r="7743" ht="15.75" customHeight="1"/>
    <row r="7745" ht="15.75" customHeight="1"/>
    <row r="7747" ht="15.75" customHeight="1"/>
    <row r="7749" ht="15.75" customHeight="1"/>
    <row r="7751" ht="15.75" customHeight="1"/>
    <row r="7753" ht="15.75" customHeight="1"/>
    <row r="7755" ht="15.75" customHeight="1"/>
    <row r="7757" ht="15.75" customHeight="1"/>
    <row r="7759" ht="15.75" customHeight="1"/>
    <row r="7761" ht="15.75" customHeight="1"/>
    <row r="7763" ht="15.75" customHeight="1"/>
    <row r="7765" ht="15.75" customHeight="1"/>
    <row r="7767" ht="15.75" customHeight="1"/>
    <row r="7769" ht="15.75" customHeight="1"/>
    <row r="7771" ht="15.75" customHeight="1"/>
    <row r="7773" ht="15.75" customHeight="1"/>
    <row r="7775" ht="15.75" customHeight="1"/>
    <row r="7777" ht="15.75" customHeight="1"/>
    <row r="7779" ht="15.75" customHeight="1"/>
    <row r="7781" ht="15.75" customHeight="1"/>
    <row r="7783" ht="15.75" customHeight="1"/>
    <row r="7785" ht="15.75" customHeight="1"/>
    <row r="7787" ht="15.75" customHeight="1"/>
    <row r="7789" ht="15.75" customHeight="1"/>
    <row r="7791" ht="15.75" customHeight="1"/>
    <row r="7793" ht="15.75" customHeight="1"/>
    <row r="7795" ht="15.75" customHeight="1"/>
    <row r="7797" ht="15.75" customHeight="1"/>
    <row r="7799" ht="15.75" customHeight="1"/>
    <row r="7801" ht="15.75" customHeight="1"/>
    <row r="7803" ht="15.75" customHeight="1"/>
    <row r="7805" ht="15.75" customHeight="1"/>
    <row r="7807" ht="15.75" customHeight="1"/>
    <row r="7809" ht="15.75" customHeight="1"/>
    <row r="7811" ht="15.75" customHeight="1"/>
    <row r="7813" ht="15.75" customHeight="1"/>
    <row r="7815" ht="15.75" customHeight="1"/>
    <row r="7817" ht="15.75" customHeight="1"/>
    <row r="7819" ht="15.75" customHeight="1"/>
    <row r="7821" ht="15.75" customHeight="1"/>
    <row r="7823" ht="15.75" customHeight="1"/>
    <row r="7825" ht="15.75" customHeight="1"/>
    <row r="7827" ht="15.75" customHeight="1"/>
    <row r="7829" ht="15.75" customHeight="1"/>
    <row r="7831" ht="15.75" customHeight="1"/>
    <row r="7833" ht="15.75" customHeight="1"/>
    <row r="7835" ht="15.75" customHeight="1"/>
    <row r="7837" ht="15.75" customHeight="1"/>
    <row r="7839" ht="15.75" customHeight="1"/>
    <row r="7841" ht="15.75" customHeight="1"/>
    <row r="7843" ht="15.75" customHeight="1"/>
    <row r="7845" ht="15.75" customHeight="1"/>
    <row r="7847" ht="15.75" customHeight="1"/>
    <row r="7849" ht="15.75" customHeight="1"/>
    <row r="7851" ht="15.75" customHeight="1"/>
    <row r="7853" ht="15.75" customHeight="1"/>
    <row r="7855" ht="15.75" customHeight="1"/>
    <row r="7857" ht="15.75" customHeight="1"/>
    <row r="7859" ht="15.75" customHeight="1"/>
    <row r="7861" ht="15.75" customHeight="1"/>
    <row r="7863" ht="15.75" customHeight="1"/>
    <row r="7865" ht="15.75" customHeight="1"/>
    <row r="7867" ht="15.75" customHeight="1"/>
    <row r="7869" ht="15.75" customHeight="1"/>
    <row r="7871" ht="15.75" customHeight="1"/>
    <row r="7873" ht="15.75" customHeight="1"/>
    <row r="7875" ht="15.75" customHeight="1"/>
    <row r="7877" ht="15.75" customHeight="1"/>
    <row r="7879" ht="15.75" customHeight="1"/>
    <row r="7881" ht="15.75" customHeight="1"/>
    <row r="7883" ht="15.75" customHeight="1"/>
    <row r="7885" ht="15.75" customHeight="1"/>
    <row r="7887" ht="15.75" customHeight="1"/>
    <row r="7889" ht="15.75" customHeight="1"/>
    <row r="7891" ht="15.75" customHeight="1"/>
    <row r="7893" ht="15.75" customHeight="1"/>
    <row r="7895" ht="15.75" customHeight="1"/>
    <row r="7897" ht="15.75" customHeight="1"/>
    <row r="7899" ht="15.75" customHeight="1"/>
    <row r="7901" ht="15.75" customHeight="1"/>
    <row r="7903" ht="15.75" customHeight="1"/>
    <row r="7905" ht="15.75" customHeight="1"/>
    <row r="7907" ht="15.75" customHeight="1"/>
    <row r="7909" ht="15.75" customHeight="1"/>
    <row r="7911" ht="15.75" customHeight="1"/>
    <row r="7913" ht="15.75" customHeight="1"/>
    <row r="7915" ht="15.75" customHeight="1"/>
    <row r="7917" ht="15.75" customHeight="1"/>
    <row r="7919" ht="15.75" customHeight="1"/>
    <row r="7921" ht="15.75" customHeight="1"/>
    <row r="7923" ht="15.75" customHeight="1"/>
    <row r="7925" ht="15.75" customHeight="1"/>
    <row r="7927" ht="15.75" customHeight="1"/>
    <row r="7929" ht="15.75" customHeight="1"/>
    <row r="7931" ht="15.75" customHeight="1"/>
    <row r="7933" ht="15.75" customHeight="1"/>
    <row r="7935" ht="15.75" customHeight="1"/>
    <row r="7937" ht="15.75" customHeight="1"/>
    <row r="7939" ht="15.75" customHeight="1"/>
    <row r="7941" ht="15.75" customHeight="1"/>
    <row r="7943" ht="15.75" customHeight="1"/>
    <row r="7945" ht="15.75" customHeight="1"/>
    <row r="7947" ht="15.75" customHeight="1"/>
    <row r="7949" ht="15.75" customHeight="1"/>
    <row r="7951" ht="15.75" customHeight="1"/>
    <row r="7953" ht="15.75" customHeight="1"/>
    <row r="7955" ht="15.75" customHeight="1"/>
    <row r="7957" ht="15.75" customHeight="1"/>
    <row r="7959" ht="15.75" customHeight="1"/>
    <row r="7961" ht="15.75" customHeight="1"/>
    <row r="7963" ht="15.75" customHeight="1"/>
    <row r="7965" ht="15.75" customHeight="1"/>
    <row r="7967" ht="15.75" customHeight="1"/>
    <row r="7969" ht="15.75" customHeight="1"/>
    <row r="7971" ht="15.75" customHeight="1"/>
    <row r="7973" ht="15.75" customHeight="1"/>
    <row r="7975" ht="15.75" customHeight="1"/>
    <row r="7977" ht="15.75" customHeight="1"/>
    <row r="7979" ht="15.75" customHeight="1"/>
    <row r="7981" ht="15.75" customHeight="1"/>
    <row r="7983" ht="15.75" customHeight="1"/>
    <row r="7985" ht="15.75" customHeight="1"/>
    <row r="7987" ht="15.75" customHeight="1"/>
    <row r="7989" ht="15.75" customHeight="1"/>
    <row r="7991" ht="15.75" customHeight="1"/>
    <row r="7993" ht="15.75" customHeight="1"/>
    <row r="7995" ht="15.75" customHeight="1"/>
    <row r="7997" ht="15.75" customHeight="1"/>
    <row r="7999" ht="15.75" customHeight="1"/>
    <row r="8001" ht="15.75" customHeight="1"/>
    <row r="8003" ht="15.75" customHeight="1"/>
    <row r="8005" ht="15.75" customHeight="1"/>
    <row r="8007" ht="15.75" customHeight="1"/>
    <row r="8009" ht="15.75" customHeight="1"/>
    <row r="8011" ht="15.75" customHeight="1"/>
    <row r="8013" ht="15.75" customHeight="1"/>
    <row r="8015" ht="15.75" customHeight="1"/>
    <row r="8017" ht="15.75" customHeight="1"/>
    <row r="8019" ht="15.75" customHeight="1"/>
    <row r="8021" ht="15.75" customHeight="1"/>
    <row r="8023" ht="15.75" customHeight="1"/>
    <row r="8025" ht="15.75" customHeight="1"/>
    <row r="8027" ht="15.75" customHeight="1"/>
    <row r="8029" ht="15.75" customHeight="1"/>
    <row r="8031" ht="15.75" customHeight="1"/>
    <row r="8033" ht="15.75" customHeight="1"/>
    <row r="8035" ht="15.75" customHeight="1"/>
    <row r="8037" ht="15.75" customHeight="1"/>
    <row r="8039" ht="15.75" customHeight="1"/>
    <row r="8041" ht="15.75" customHeight="1"/>
    <row r="8043" ht="15.75" customHeight="1"/>
    <row r="8045" ht="15.75" customHeight="1"/>
    <row r="8047" ht="15.75" customHeight="1"/>
    <row r="8049" ht="15.75" customHeight="1"/>
    <row r="8051" ht="15.75" customHeight="1"/>
    <row r="8053" ht="15.75" customHeight="1"/>
    <row r="8055" ht="15.75" customHeight="1"/>
    <row r="8057" ht="15.75" customHeight="1"/>
    <row r="8059" ht="15.75" customHeight="1"/>
    <row r="8061" ht="15.75" customHeight="1"/>
    <row r="8063" ht="15.75" customHeight="1"/>
    <row r="8065" ht="15.75" customHeight="1"/>
    <row r="8067" ht="15.75" customHeight="1"/>
    <row r="8069" ht="15.75" customHeight="1"/>
    <row r="8071" ht="15.75" customHeight="1"/>
    <row r="8073" ht="15.75" customHeight="1"/>
    <row r="8075" ht="15.75" customHeight="1"/>
    <row r="8077" ht="15.75" customHeight="1"/>
    <row r="8079" ht="15.75" customHeight="1"/>
    <row r="8081" ht="15.75" customHeight="1"/>
    <row r="8083" ht="15.75" customHeight="1"/>
    <row r="8085" ht="15.75" customHeight="1"/>
    <row r="8087" ht="15.75" customHeight="1"/>
    <row r="8089" ht="15.75" customHeight="1"/>
    <row r="8091" ht="15.75" customHeight="1"/>
    <row r="8093" ht="15.75" customHeight="1"/>
    <row r="8095" ht="15.75" customHeight="1"/>
    <row r="8097" ht="15.75" customHeight="1"/>
    <row r="8099" ht="15.75" customHeight="1"/>
    <row r="8101" ht="15.75" customHeight="1"/>
    <row r="8103" ht="15.75" customHeight="1"/>
    <row r="8105" ht="15.75" customHeight="1"/>
    <row r="8107" ht="15.75" customHeight="1"/>
    <row r="8109" ht="15.75" customHeight="1"/>
    <row r="8111" ht="15.75" customHeight="1"/>
    <row r="8113" ht="15.75" customHeight="1"/>
    <row r="8115" ht="15.75" customHeight="1"/>
    <row r="8117" ht="15.75" customHeight="1"/>
    <row r="8119" ht="15.75" customHeight="1"/>
    <row r="8121" ht="15.75" customHeight="1"/>
    <row r="8123" ht="15.75" customHeight="1"/>
    <row r="8125" ht="15.75" customHeight="1"/>
    <row r="8127" ht="15.75" customHeight="1"/>
    <row r="8129" ht="15.75" customHeight="1"/>
    <row r="8131" ht="15.75" customHeight="1"/>
    <row r="8133" ht="15.75" customHeight="1"/>
    <row r="8135" ht="15.75" customHeight="1"/>
    <row r="8137" ht="15.75" customHeight="1"/>
    <row r="8139" ht="15.75" customHeight="1"/>
    <row r="8141" ht="15.75" customHeight="1"/>
    <row r="8143" ht="15.75" customHeight="1"/>
    <row r="8145" ht="15.75" customHeight="1"/>
    <row r="8147" ht="15.75" customHeight="1"/>
    <row r="8149" ht="15.75" customHeight="1"/>
    <row r="8151" ht="15.75" customHeight="1"/>
    <row r="8153" ht="15.75" customHeight="1"/>
    <row r="8155" ht="15.75" customHeight="1"/>
    <row r="8157" ht="15.75" customHeight="1"/>
    <row r="8159" ht="15.75" customHeight="1"/>
    <row r="8161" ht="15.75" customHeight="1"/>
    <row r="8163" ht="15.75" customHeight="1"/>
    <row r="8165" ht="15.75" customHeight="1"/>
    <row r="8167" ht="15.75" customHeight="1"/>
    <row r="8169" ht="15.75" customHeight="1"/>
    <row r="8171" ht="15.75" customHeight="1"/>
    <row r="8173" ht="15.75" customHeight="1"/>
    <row r="8175" ht="15.75" customHeight="1"/>
    <row r="8177" ht="15.75" customHeight="1"/>
    <row r="8179" ht="15.75" customHeight="1"/>
    <row r="8181" ht="15.75" customHeight="1"/>
    <row r="8183" ht="15.75" customHeight="1"/>
    <row r="8185" ht="15.75" customHeight="1"/>
    <row r="8187" ht="15.75" customHeight="1"/>
    <row r="8189" ht="15.75" customHeight="1"/>
    <row r="8191" ht="15.75" customHeight="1"/>
    <row r="8193" ht="15.75" customHeight="1"/>
    <row r="8195" ht="15.75" customHeight="1"/>
    <row r="8197" ht="15.75" customHeight="1"/>
    <row r="8199" ht="15.75" customHeight="1"/>
    <row r="8201" ht="15.75" customHeight="1"/>
    <row r="8203" ht="15.75" customHeight="1"/>
    <row r="8205" ht="15.75" customHeight="1"/>
    <row r="8207" ht="15.75" customHeight="1"/>
    <row r="8209" ht="15.75" customHeight="1"/>
    <row r="8211" ht="15.75" customHeight="1"/>
    <row r="8213" ht="15.75" customHeight="1"/>
    <row r="8215" ht="15.75" customHeight="1"/>
    <row r="8217" ht="15.75" customHeight="1"/>
    <row r="8219" ht="15.75" customHeight="1"/>
    <row r="8221" ht="15.75" customHeight="1"/>
    <row r="8223" ht="15.75" customHeight="1"/>
    <row r="8225" ht="15.75" customHeight="1"/>
    <row r="8227" ht="15.75" customHeight="1"/>
    <row r="8229" ht="15.75" customHeight="1"/>
    <row r="8231" ht="15.75" customHeight="1"/>
    <row r="8233" ht="15.75" customHeight="1"/>
    <row r="8235" ht="15.75" customHeight="1"/>
    <row r="8237" ht="15.75" customHeight="1"/>
    <row r="8239" ht="15.75" customHeight="1"/>
    <row r="8241" ht="15.75" customHeight="1"/>
    <row r="8243" ht="15.75" customHeight="1"/>
    <row r="8245" ht="15.75" customHeight="1"/>
    <row r="8247" ht="15.75" customHeight="1"/>
    <row r="8249" ht="15.75" customHeight="1"/>
    <row r="8251" ht="15.75" customHeight="1"/>
    <row r="8253" ht="15.75" customHeight="1"/>
    <row r="8255" ht="15.75" customHeight="1"/>
    <row r="8257" ht="15.75" customHeight="1"/>
    <row r="8259" ht="15.75" customHeight="1"/>
    <row r="8261" ht="15.75" customHeight="1"/>
    <row r="8263" ht="15.75" customHeight="1"/>
    <row r="8265" ht="15.75" customHeight="1"/>
    <row r="8267" ht="15.75" customHeight="1"/>
    <row r="8269" ht="15.75" customHeight="1"/>
    <row r="8271" ht="15.75" customHeight="1"/>
    <row r="8273" ht="15.75" customHeight="1"/>
    <row r="8275" ht="15.75" customHeight="1"/>
    <row r="8277" ht="15.75" customHeight="1"/>
    <row r="8279" ht="15.75" customHeight="1"/>
    <row r="8281" ht="15.75" customHeight="1"/>
    <row r="8283" ht="15.75" customHeight="1"/>
    <row r="8285" ht="15.75" customHeight="1"/>
    <row r="8287" ht="15.75" customHeight="1"/>
    <row r="8289" ht="15.75" customHeight="1"/>
    <row r="8291" ht="15.75" customHeight="1"/>
    <row r="8293" ht="15.75" customHeight="1"/>
    <row r="8295" ht="15.75" customHeight="1"/>
    <row r="8297" ht="15.75" customHeight="1"/>
    <row r="8299" ht="15.75" customHeight="1"/>
    <row r="8301" ht="15.75" customHeight="1"/>
    <row r="8303" ht="15.75" customHeight="1"/>
    <row r="8305" ht="15.75" customHeight="1"/>
    <row r="8307" ht="15.75" customHeight="1"/>
    <row r="8309" ht="15.75" customHeight="1"/>
    <row r="8311" ht="15.75" customHeight="1"/>
    <row r="8313" ht="15.75" customHeight="1"/>
    <row r="8315" ht="15.75" customHeight="1"/>
    <row r="8317" ht="15.75" customHeight="1"/>
    <row r="8319" ht="15.75" customHeight="1"/>
    <row r="8321" ht="15.75" customHeight="1"/>
    <row r="8323" ht="15.75" customHeight="1"/>
    <row r="8325" ht="15.75" customHeight="1"/>
    <row r="8327" ht="15.75" customHeight="1"/>
    <row r="8329" ht="15.75" customHeight="1"/>
    <row r="8331" ht="15.75" customHeight="1"/>
    <row r="8333" ht="15.75" customHeight="1"/>
    <row r="8335" ht="15.75" customHeight="1"/>
    <row r="8337" ht="15.75" customHeight="1"/>
    <row r="8339" ht="15.75" customHeight="1"/>
    <row r="8341" ht="15.75" customHeight="1"/>
    <row r="8343" ht="15.75" customHeight="1"/>
    <row r="8345" ht="15.75" customHeight="1"/>
    <row r="8347" ht="15.75" customHeight="1"/>
    <row r="8349" ht="15.75" customHeight="1"/>
    <row r="8351" ht="15.75" customHeight="1"/>
    <row r="8353" ht="15.75" customHeight="1"/>
    <row r="8355" ht="15.75" customHeight="1"/>
    <row r="8357" ht="15.75" customHeight="1"/>
    <row r="8359" ht="15.75" customHeight="1"/>
    <row r="8361" ht="15.75" customHeight="1"/>
    <row r="8363" ht="15.75" customHeight="1"/>
    <row r="8365" ht="15.75" customHeight="1"/>
    <row r="8367" ht="15.75" customHeight="1"/>
    <row r="8369" ht="15.75" customHeight="1"/>
    <row r="8371" ht="15.75" customHeight="1"/>
    <row r="8373" ht="15.75" customHeight="1"/>
    <row r="8375" ht="15.75" customHeight="1"/>
    <row r="8377" ht="15.75" customHeight="1"/>
    <row r="8379" ht="15.75" customHeight="1"/>
    <row r="8381" ht="15.75" customHeight="1"/>
    <row r="8383" ht="15.75" customHeight="1"/>
    <row r="8385" ht="15.75" customHeight="1"/>
    <row r="8387" ht="15.75" customHeight="1"/>
    <row r="8389" ht="15.75" customHeight="1"/>
    <row r="8391" ht="15.75" customHeight="1"/>
    <row r="8393" ht="15.75" customHeight="1"/>
    <row r="8395" ht="15.75" customHeight="1"/>
    <row r="8397" ht="15.75" customHeight="1"/>
    <row r="8399" ht="15.75" customHeight="1"/>
    <row r="8401" ht="15.75" customHeight="1"/>
    <row r="8403" ht="15.75" customHeight="1"/>
    <row r="8405" ht="15.75" customHeight="1"/>
    <row r="8407" ht="15.75" customHeight="1"/>
    <row r="8409" ht="15.75" customHeight="1"/>
    <row r="8411" ht="15.75" customHeight="1"/>
    <row r="8413" ht="15.75" customHeight="1"/>
    <row r="8415" ht="15.75" customHeight="1"/>
    <row r="8417" ht="15.75" customHeight="1"/>
    <row r="8419" ht="15.75" customHeight="1"/>
    <row r="8421" ht="15.75" customHeight="1"/>
    <row r="8423" ht="15.75" customHeight="1"/>
    <row r="8425" ht="15.75" customHeight="1"/>
    <row r="8427" ht="15.75" customHeight="1"/>
    <row r="8429" ht="15.75" customHeight="1"/>
    <row r="8431" ht="15.75" customHeight="1"/>
    <row r="8433" ht="15.75" customHeight="1"/>
    <row r="8435" ht="15.75" customHeight="1"/>
    <row r="8437" ht="15.75" customHeight="1"/>
    <row r="8439" ht="15.75" customHeight="1"/>
    <row r="8441" ht="15.75" customHeight="1"/>
    <row r="8443" ht="15.75" customHeight="1"/>
    <row r="8445" ht="15.75" customHeight="1"/>
    <row r="8447" ht="15.75" customHeight="1"/>
    <row r="8449" ht="15.75" customHeight="1"/>
    <row r="8451" ht="15.75" customHeight="1"/>
    <row r="8453" ht="15.75" customHeight="1"/>
    <row r="8455" ht="15.75" customHeight="1"/>
    <row r="8457" ht="15.75" customHeight="1"/>
    <row r="8459" ht="15.75" customHeight="1"/>
    <row r="8461" ht="15.75" customHeight="1"/>
    <row r="8463" ht="15.75" customHeight="1"/>
    <row r="8465" ht="15.75" customHeight="1"/>
    <row r="8467" ht="15.75" customHeight="1"/>
    <row r="8469" ht="15.75" customHeight="1"/>
    <row r="8471" ht="15.75" customHeight="1"/>
    <row r="8473" ht="15.75" customHeight="1"/>
    <row r="8475" ht="15.75" customHeight="1"/>
    <row r="8477" ht="15.75" customHeight="1"/>
    <row r="8479" ht="15.75" customHeight="1"/>
    <row r="8481" ht="15.75" customHeight="1"/>
    <row r="8483" ht="15.75" customHeight="1"/>
    <row r="8485" ht="15.75" customHeight="1"/>
    <row r="8487" ht="15.75" customHeight="1"/>
    <row r="8489" ht="15.75" customHeight="1"/>
    <row r="8491" ht="15.75" customHeight="1"/>
    <row r="8493" ht="15.75" customHeight="1"/>
    <row r="8495" ht="15.75" customHeight="1"/>
    <row r="8497" ht="15.75" customHeight="1"/>
    <row r="8499" ht="15.75" customHeight="1"/>
    <row r="8501" ht="15.75" customHeight="1"/>
    <row r="8503" ht="15.75" customHeight="1"/>
    <row r="8505" ht="15.75" customHeight="1"/>
    <row r="8507" ht="15.75" customHeight="1"/>
    <row r="8509" ht="15.75" customHeight="1"/>
    <row r="8511" ht="15.75" customHeight="1"/>
    <row r="8513" ht="15.75" customHeight="1"/>
    <row r="8515" ht="15.75" customHeight="1"/>
    <row r="8517" ht="15.75" customHeight="1"/>
    <row r="8519" ht="15.75" customHeight="1"/>
    <row r="8521" ht="15.75" customHeight="1"/>
    <row r="8523" ht="15.75" customHeight="1"/>
    <row r="8525" ht="15.75" customHeight="1"/>
    <row r="8527" ht="15.75" customHeight="1"/>
    <row r="8529" ht="15.75" customHeight="1"/>
    <row r="8531" ht="15.75" customHeight="1"/>
    <row r="8533" ht="15.75" customHeight="1"/>
    <row r="8535" ht="15.75" customHeight="1"/>
    <row r="8537" ht="15.75" customHeight="1"/>
    <row r="8539" ht="15.75" customHeight="1"/>
    <row r="8541" ht="15.75" customHeight="1"/>
    <row r="8543" ht="15.75" customHeight="1"/>
    <row r="8545" ht="15.75" customHeight="1"/>
    <row r="8547" ht="15.75" customHeight="1"/>
    <row r="8549" ht="15.75" customHeight="1"/>
    <row r="8551" ht="15.75" customHeight="1"/>
    <row r="8553" ht="15.75" customHeight="1"/>
    <row r="8555" ht="15.75" customHeight="1"/>
    <row r="8557" ht="15.75" customHeight="1"/>
    <row r="8559" ht="15.75" customHeight="1"/>
    <row r="8561" ht="15.75" customHeight="1"/>
    <row r="8563" ht="15.75" customHeight="1"/>
    <row r="8565" ht="15.75" customHeight="1"/>
    <row r="8567" ht="15.75" customHeight="1"/>
    <row r="8569" ht="15.75" customHeight="1"/>
    <row r="8571" ht="15.75" customHeight="1"/>
    <row r="8573" ht="15.75" customHeight="1"/>
    <row r="8575" ht="15.75" customHeight="1"/>
    <row r="8577" ht="15.75" customHeight="1"/>
    <row r="8579" ht="15.75" customHeight="1"/>
    <row r="8581" ht="15.75" customHeight="1"/>
    <row r="8583" ht="15.75" customHeight="1"/>
    <row r="8585" ht="15.75" customHeight="1"/>
    <row r="8587" ht="15.75" customHeight="1"/>
    <row r="8589" ht="15.75" customHeight="1"/>
    <row r="8591" ht="15.75" customHeight="1"/>
    <row r="8593" ht="15.75" customHeight="1"/>
    <row r="8595" ht="15.75" customHeight="1"/>
    <row r="8597" ht="15.75" customHeight="1"/>
    <row r="8599" ht="15.75" customHeight="1"/>
    <row r="8601" ht="15.75" customHeight="1"/>
    <row r="8603" ht="15.75" customHeight="1"/>
    <row r="8605" ht="15.75" customHeight="1"/>
    <row r="8607" ht="15.75" customHeight="1"/>
    <row r="8609" ht="15.75" customHeight="1"/>
    <row r="8611" ht="15.75" customHeight="1"/>
    <row r="8613" ht="15.75" customHeight="1"/>
    <row r="8615" ht="15.75" customHeight="1"/>
    <row r="8617" ht="15.75" customHeight="1"/>
    <row r="8619" ht="15.75" customHeight="1"/>
    <row r="8621" ht="15.75" customHeight="1"/>
    <row r="8623" ht="15.75" customHeight="1"/>
    <row r="8625" ht="15.75" customHeight="1"/>
    <row r="8627" ht="15.75" customHeight="1"/>
    <row r="8629" ht="15.75" customHeight="1"/>
    <row r="8631" ht="15.75" customHeight="1"/>
    <row r="8633" ht="15.75" customHeight="1"/>
    <row r="8635" ht="15.75" customHeight="1"/>
    <row r="8637" ht="15.75" customHeight="1"/>
    <row r="8639" ht="15.75" customHeight="1"/>
    <row r="8641" ht="15.75" customHeight="1"/>
    <row r="8643" ht="15.75" customHeight="1"/>
    <row r="8645" ht="15.75" customHeight="1"/>
    <row r="8647" ht="15.75" customHeight="1"/>
    <row r="8649" ht="15.75" customHeight="1"/>
    <row r="8651" ht="15.75" customHeight="1"/>
    <row r="8653" ht="15.75" customHeight="1"/>
    <row r="8655" ht="15.75" customHeight="1"/>
    <row r="8657" ht="15.75" customHeight="1"/>
    <row r="8659" ht="15.75" customHeight="1"/>
    <row r="8661" ht="15.75" customHeight="1"/>
    <row r="8663" ht="15.75" customHeight="1"/>
    <row r="8665" ht="15.75" customHeight="1"/>
    <row r="8667" ht="15.75" customHeight="1"/>
    <row r="8669" ht="15.75" customHeight="1"/>
    <row r="8671" ht="15.75" customHeight="1"/>
    <row r="8673" ht="15.75" customHeight="1"/>
    <row r="8675" ht="15.75" customHeight="1"/>
    <row r="8677" ht="15.75" customHeight="1"/>
    <row r="8679" ht="15.75" customHeight="1"/>
    <row r="8681" ht="15.75" customHeight="1"/>
    <row r="8683" ht="15.75" customHeight="1"/>
    <row r="8685" ht="15.75" customHeight="1"/>
    <row r="8687" ht="15.75" customHeight="1"/>
    <row r="8689" ht="15.75" customHeight="1"/>
    <row r="8691" ht="15.75" customHeight="1"/>
    <row r="8693" ht="15.75" customHeight="1"/>
    <row r="8695" ht="15.75" customHeight="1"/>
    <row r="8697" ht="15.75" customHeight="1"/>
    <row r="8699" ht="15.75" customHeight="1"/>
    <row r="8701" ht="15.75" customHeight="1"/>
    <row r="8703" ht="15.75" customHeight="1"/>
    <row r="8705" ht="15.75" customHeight="1"/>
    <row r="8707" ht="15.75" customHeight="1"/>
    <row r="8709" ht="15.75" customHeight="1"/>
    <row r="8711" ht="15.75" customHeight="1"/>
    <row r="8713" ht="15.75" customHeight="1"/>
    <row r="8715" ht="15.75" customHeight="1"/>
    <row r="8717" ht="15.75" customHeight="1"/>
    <row r="8719" ht="15.75" customHeight="1"/>
    <row r="8721" ht="15.75" customHeight="1"/>
    <row r="8723" ht="15.75" customHeight="1"/>
    <row r="8725" ht="15.75" customHeight="1"/>
    <row r="8727" ht="15.75" customHeight="1"/>
    <row r="8729" ht="15.75" customHeight="1"/>
    <row r="8731" ht="15.75" customHeight="1"/>
    <row r="8733" ht="15.75" customHeight="1"/>
    <row r="8735" ht="15.75" customHeight="1"/>
    <row r="8737" ht="15.75" customHeight="1"/>
    <row r="8739" ht="15.75" customHeight="1"/>
    <row r="8741" ht="15.75" customHeight="1"/>
    <row r="8743" ht="15.75" customHeight="1"/>
    <row r="8745" ht="15.75" customHeight="1"/>
    <row r="8747" ht="15.75" customHeight="1"/>
    <row r="8749" ht="15.75" customHeight="1"/>
    <row r="8751" ht="15.75" customHeight="1"/>
    <row r="8753" ht="15.75" customHeight="1"/>
    <row r="8755" ht="15.75" customHeight="1"/>
    <row r="8757" ht="15.75" customHeight="1"/>
    <row r="8759" ht="15.75" customHeight="1"/>
    <row r="8761" ht="15.75" customHeight="1"/>
    <row r="8763" ht="15.75" customHeight="1"/>
    <row r="8765" ht="15.75" customHeight="1"/>
    <row r="8767" ht="15.75" customHeight="1"/>
    <row r="8769" ht="15.75" customHeight="1"/>
    <row r="8771" ht="15.75" customHeight="1"/>
    <row r="8773" ht="15.75" customHeight="1"/>
    <row r="8775" ht="15.75" customHeight="1"/>
    <row r="8777" ht="15.75" customHeight="1"/>
    <row r="8779" ht="15.75" customHeight="1"/>
    <row r="8781" ht="15.75" customHeight="1"/>
    <row r="8783" ht="15.75" customHeight="1"/>
    <row r="8785" ht="15.75" customHeight="1"/>
    <row r="8787" ht="15.75" customHeight="1"/>
    <row r="8789" ht="15.75" customHeight="1"/>
    <row r="8791" ht="15.75" customHeight="1"/>
    <row r="8793" ht="15.75" customHeight="1"/>
    <row r="8795" ht="15.75" customHeight="1"/>
    <row r="8797" ht="15.75" customHeight="1"/>
    <row r="8799" ht="15.75" customHeight="1"/>
    <row r="8801" ht="15.75" customHeight="1"/>
    <row r="8803" ht="15.75" customHeight="1"/>
    <row r="8805" ht="15.75" customHeight="1"/>
    <row r="8807" ht="15.75" customHeight="1"/>
    <row r="8809" ht="15.75" customHeight="1"/>
    <row r="8811" ht="15.75" customHeight="1"/>
    <row r="8813" ht="15.75" customHeight="1"/>
    <row r="8815" ht="15.75" customHeight="1"/>
    <row r="8817" ht="15.75" customHeight="1"/>
    <row r="8819" ht="15.75" customHeight="1"/>
    <row r="8821" ht="15.75" customHeight="1"/>
    <row r="8823" ht="15.75" customHeight="1"/>
    <row r="8825" ht="15.75" customHeight="1"/>
    <row r="8827" ht="15.75" customHeight="1"/>
    <row r="8829" ht="15.75" customHeight="1"/>
    <row r="8831" ht="15.75" customHeight="1"/>
    <row r="8833" ht="15.75" customHeight="1"/>
    <row r="8835" ht="15.75" customHeight="1"/>
    <row r="8837" ht="15.75" customHeight="1"/>
    <row r="8839" ht="15.75" customHeight="1"/>
    <row r="8841" ht="15.75" customHeight="1"/>
    <row r="8843" ht="15.75" customHeight="1"/>
    <row r="8845" ht="15.75" customHeight="1"/>
    <row r="8847" ht="15.75" customHeight="1"/>
    <row r="8849" ht="15.75" customHeight="1"/>
    <row r="8851" ht="15.75" customHeight="1"/>
    <row r="8853" ht="15.75" customHeight="1"/>
    <row r="8855" ht="15.75" customHeight="1"/>
    <row r="8857" ht="15.75" customHeight="1"/>
    <row r="8859" ht="15.75" customHeight="1"/>
    <row r="8861" ht="15.75" customHeight="1"/>
    <row r="8863" ht="15.75" customHeight="1"/>
    <row r="8865" ht="15.75" customHeight="1"/>
    <row r="8867" ht="15.75" customHeight="1"/>
    <row r="8869" ht="15.75" customHeight="1"/>
    <row r="8871" ht="15.75" customHeight="1"/>
    <row r="8873" ht="15.75" customHeight="1"/>
    <row r="8875" ht="15.75" customHeight="1"/>
    <row r="8877" ht="15.75" customHeight="1"/>
    <row r="8879" ht="15.75" customHeight="1"/>
    <row r="8881" ht="15.75" customHeight="1"/>
    <row r="8883" ht="15.75" customHeight="1"/>
    <row r="8885" ht="15.75" customHeight="1"/>
    <row r="8887" ht="15.75" customHeight="1"/>
    <row r="8889" ht="15.75" customHeight="1"/>
    <row r="8891" ht="15.75" customHeight="1"/>
    <row r="8893" ht="15.75" customHeight="1"/>
    <row r="8895" ht="15.75" customHeight="1"/>
    <row r="8897" ht="15.75" customHeight="1"/>
    <row r="8899" ht="15.75" customHeight="1"/>
    <row r="8901" ht="15.75" customHeight="1"/>
    <row r="8903" ht="15.75" customHeight="1"/>
    <row r="8905" ht="15.75" customHeight="1"/>
    <row r="8907" ht="15.75" customHeight="1"/>
    <row r="8909" ht="15.75" customHeight="1"/>
    <row r="8911" ht="15.75" customHeight="1"/>
    <row r="8913" ht="15.75" customHeight="1"/>
    <row r="8915" ht="15.75" customHeight="1"/>
    <row r="8917" ht="15.75" customHeight="1"/>
    <row r="8919" ht="15.75" customHeight="1"/>
    <row r="8921" ht="15.75" customHeight="1"/>
    <row r="8923" ht="15.75" customHeight="1"/>
    <row r="8925" ht="15.75" customHeight="1"/>
    <row r="8927" ht="15.75" customHeight="1"/>
    <row r="8929" ht="15.75" customHeight="1"/>
    <row r="8931" ht="15.75" customHeight="1"/>
    <row r="8933" ht="15.75" customHeight="1"/>
    <row r="8935" ht="15.75" customHeight="1"/>
    <row r="8937" ht="15.75" customHeight="1"/>
    <row r="8939" ht="15.75" customHeight="1"/>
    <row r="8941" ht="15.75" customHeight="1"/>
    <row r="8943" ht="15.75" customHeight="1"/>
    <row r="8945" ht="15.75" customHeight="1"/>
    <row r="8947" ht="15.75" customHeight="1"/>
    <row r="8949" ht="15.75" customHeight="1"/>
    <row r="8951" ht="15.75" customHeight="1"/>
    <row r="8953" ht="15.75" customHeight="1"/>
    <row r="8955" ht="15.75" customHeight="1"/>
    <row r="8957" ht="15.75" customHeight="1"/>
    <row r="8959" ht="15.75" customHeight="1"/>
    <row r="8961" ht="15.75" customHeight="1"/>
    <row r="8963" ht="15.75" customHeight="1"/>
    <row r="8965" ht="15.75" customHeight="1"/>
    <row r="8967" ht="15.75" customHeight="1"/>
    <row r="8969" ht="15.75" customHeight="1"/>
    <row r="8971" ht="15.75" customHeight="1"/>
    <row r="8973" ht="15.75" customHeight="1"/>
    <row r="8975" ht="15.75" customHeight="1"/>
    <row r="8977" ht="15.75" customHeight="1"/>
    <row r="8979" ht="15.75" customHeight="1"/>
    <row r="8981" ht="15.75" customHeight="1"/>
    <row r="8983" ht="15.75" customHeight="1"/>
    <row r="8985" ht="15.75" customHeight="1"/>
    <row r="8987" ht="15.75" customHeight="1"/>
    <row r="8989" ht="15.75" customHeight="1"/>
    <row r="8991" ht="15.75" customHeight="1"/>
    <row r="8993" ht="15.75" customHeight="1"/>
    <row r="8995" ht="15.75" customHeight="1"/>
    <row r="8997" ht="15.75" customHeight="1"/>
    <row r="8999" ht="15.75" customHeight="1"/>
    <row r="9001" ht="15.75" customHeight="1"/>
    <row r="9003" ht="15.75" customHeight="1"/>
    <row r="9005" ht="15.75" customHeight="1"/>
    <row r="9007" ht="15.75" customHeight="1"/>
    <row r="9009" ht="15.75" customHeight="1"/>
    <row r="9011" ht="15.75" customHeight="1"/>
    <row r="9013" ht="15.75" customHeight="1"/>
    <row r="9015" ht="15.75" customHeight="1"/>
    <row r="9017" ht="15.75" customHeight="1"/>
    <row r="9019" ht="15.75" customHeight="1"/>
    <row r="9021" ht="15.75" customHeight="1"/>
    <row r="9023" ht="15.75" customHeight="1"/>
    <row r="9025" ht="15.75" customHeight="1"/>
    <row r="9027" ht="15.75" customHeight="1"/>
    <row r="9029" ht="15.75" customHeight="1"/>
    <row r="9031" ht="15.75" customHeight="1"/>
    <row r="9033" ht="15.75" customHeight="1"/>
    <row r="9035" ht="15.75" customHeight="1"/>
    <row r="9037" ht="15.75" customHeight="1"/>
    <row r="9039" ht="15.75" customHeight="1"/>
    <row r="9041" ht="15.75" customHeight="1"/>
    <row r="9043" ht="15.75" customHeight="1"/>
    <row r="9045" ht="15.75" customHeight="1"/>
    <row r="9047" ht="15.75" customHeight="1"/>
    <row r="9049" ht="15.75" customHeight="1"/>
    <row r="9051" ht="15.75" customHeight="1"/>
    <row r="9053" ht="15.75" customHeight="1"/>
    <row r="9055" ht="15.75" customHeight="1"/>
    <row r="9057" ht="15.75" customHeight="1"/>
    <row r="9059" ht="15.75" customHeight="1"/>
    <row r="9061" ht="15.75" customHeight="1"/>
    <row r="9063" ht="15.75" customHeight="1"/>
    <row r="9065" ht="15.75" customHeight="1"/>
    <row r="9067" ht="15.75" customHeight="1"/>
    <row r="9069" ht="15.75" customHeight="1"/>
    <row r="9071" ht="15.75" customHeight="1"/>
    <row r="9073" ht="15.75" customHeight="1"/>
    <row r="9075" ht="15.75" customHeight="1"/>
    <row r="9077" ht="15.75" customHeight="1"/>
    <row r="9079" ht="15.75" customHeight="1"/>
    <row r="9081" ht="15.75" customHeight="1"/>
    <row r="9083" ht="15.75" customHeight="1"/>
    <row r="9085" ht="15.75" customHeight="1"/>
    <row r="9087" ht="15.75" customHeight="1"/>
    <row r="9089" ht="15.75" customHeight="1"/>
    <row r="9091" ht="15.75" customHeight="1"/>
    <row r="9093" ht="15.75" customHeight="1"/>
    <row r="9095" ht="15.75" customHeight="1"/>
    <row r="9097" ht="15.75" customHeight="1"/>
    <row r="9099" ht="15.75" customHeight="1"/>
    <row r="9101" ht="15.75" customHeight="1"/>
    <row r="9103" ht="15.75" customHeight="1"/>
    <row r="9105" ht="15.75" customHeight="1"/>
    <row r="9107" ht="15.75" customHeight="1"/>
    <row r="9109" ht="15.75" customHeight="1"/>
    <row r="9111" ht="15.75" customHeight="1"/>
    <row r="9113" ht="15.75" customHeight="1"/>
    <row r="9115" ht="15.75" customHeight="1"/>
    <row r="9117" ht="15.75" customHeight="1"/>
    <row r="9119" ht="15.75" customHeight="1"/>
    <row r="9121" ht="15.75" customHeight="1"/>
    <row r="9123" ht="15.75" customHeight="1"/>
    <row r="9125" ht="15.75" customHeight="1"/>
    <row r="9127" ht="15.75" customHeight="1"/>
    <row r="9129" ht="15.75" customHeight="1"/>
    <row r="9131" ht="15.75" customHeight="1"/>
    <row r="9133" ht="15.75" customHeight="1"/>
    <row r="9135" ht="15.75" customHeight="1"/>
    <row r="9137" ht="15.75" customHeight="1"/>
    <row r="9139" ht="15.75" customHeight="1"/>
    <row r="9141" ht="15.75" customHeight="1"/>
    <row r="9143" ht="15.75" customHeight="1"/>
    <row r="9145" ht="15.75" customHeight="1"/>
    <row r="9147" ht="15.75" customHeight="1"/>
    <row r="9149" ht="15.75" customHeight="1"/>
    <row r="9151" ht="15.75" customHeight="1"/>
    <row r="9153" ht="15.75" customHeight="1"/>
    <row r="9155" ht="15.75" customHeight="1"/>
    <row r="9157" ht="15.75" customHeight="1"/>
    <row r="9159" ht="15.75" customHeight="1"/>
    <row r="9161" ht="15.75" customHeight="1"/>
    <row r="9163" ht="15.75" customHeight="1"/>
    <row r="9165" ht="15.75" customHeight="1"/>
    <row r="9167" ht="15.75" customHeight="1"/>
    <row r="9169" ht="15.75" customHeight="1"/>
    <row r="9171" ht="15.75" customHeight="1"/>
    <row r="9173" ht="15.75" customHeight="1"/>
    <row r="9175" ht="15.75" customHeight="1"/>
    <row r="9177" ht="15.75" customHeight="1"/>
    <row r="9179" ht="15.75" customHeight="1"/>
    <row r="9181" ht="15.75" customHeight="1"/>
    <row r="9183" ht="15.75" customHeight="1"/>
    <row r="9185" ht="15.75" customHeight="1"/>
    <row r="9187" ht="15.75" customHeight="1"/>
    <row r="9189" ht="15.75" customHeight="1"/>
    <row r="9191" ht="15.75" customHeight="1"/>
    <row r="9193" ht="15.75" customHeight="1"/>
    <row r="9195" ht="15.75" customHeight="1"/>
    <row r="9197" ht="15.75" customHeight="1"/>
    <row r="9199" ht="15.75" customHeight="1"/>
    <row r="9201" ht="15.75" customHeight="1"/>
    <row r="9203" ht="15.75" customHeight="1"/>
    <row r="9205" ht="15.75" customHeight="1"/>
    <row r="9207" ht="15.75" customHeight="1"/>
    <row r="9209" ht="15.75" customHeight="1"/>
    <row r="9211" ht="15.75" customHeight="1"/>
    <row r="9213" ht="15.75" customHeight="1"/>
    <row r="9215" ht="15.75" customHeight="1"/>
    <row r="9217" ht="15.75" customHeight="1"/>
    <row r="9219" ht="15.75" customHeight="1"/>
    <row r="9221" ht="15.75" customHeight="1"/>
    <row r="9223" ht="15.75" customHeight="1"/>
    <row r="9225" ht="15.75" customHeight="1"/>
    <row r="9227" ht="15.75" customHeight="1"/>
    <row r="9229" ht="15.75" customHeight="1"/>
    <row r="9231" ht="15.75" customHeight="1"/>
    <row r="9233" ht="15.75" customHeight="1"/>
    <row r="9235" ht="15.75" customHeight="1"/>
    <row r="9237" ht="15.75" customHeight="1"/>
    <row r="9239" ht="15.75" customHeight="1"/>
    <row r="9241" ht="15.75" customHeight="1"/>
    <row r="9243" ht="15.75" customHeight="1"/>
    <row r="9245" ht="15.75" customHeight="1"/>
    <row r="9247" ht="15.75" customHeight="1"/>
    <row r="9249" ht="15.75" customHeight="1"/>
    <row r="9251" ht="15.75" customHeight="1"/>
    <row r="9253" ht="15.75" customHeight="1"/>
    <row r="9255" ht="15.75" customHeight="1"/>
    <row r="9257" ht="15.75" customHeight="1"/>
    <row r="9259" ht="15.75" customHeight="1"/>
    <row r="9261" ht="15.75" customHeight="1"/>
    <row r="9263" ht="15.75" customHeight="1"/>
    <row r="9265" ht="15.75" customHeight="1"/>
    <row r="9267" ht="15.75" customHeight="1"/>
    <row r="9269" ht="15.75" customHeight="1"/>
    <row r="9271" ht="15.75" customHeight="1"/>
    <row r="9273" ht="15.75" customHeight="1"/>
    <row r="9275" ht="15.75" customHeight="1"/>
    <row r="9277" ht="15.75" customHeight="1"/>
    <row r="9279" ht="15.75" customHeight="1"/>
    <row r="9281" ht="15.75" customHeight="1"/>
    <row r="9283" ht="15.75" customHeight="1"/>
    <row r="9285" ht="15.75" customHeight="1"/>
    <row r="9287" ht="15.75" customHeight="1"/>
    <row r="9289" ht="15.75" customHeight="1"/>
    <row r="9291" ht="15.75" customHeight="1"/>
    <row r="9293" ht="15.75" customHeight="1"/>
    <row r="9295" ht="15.75" customHeight="1"/>
    <row r="9297" ht="15.75" customHeight="1"/>
    <row r="9299" ht="15.75" customHeight="1"/>
    <row r="9301" ht="15.75" customHeight="1"/>
    <row r="9303" ht="15.75" customHeight="1"/>
    <row r="9305" ht="15.75" customHeight="1"/>
    <row r="9307" ht="15.75" customHeight="1"/>
    <row r="9309" ht="15.75" customHeight="1"/>
    <row r="9311" ht="15.75" customHeight="1"/>
    <row r="9313" ht="15.75" customHeight="1"/>
    <row r="9315" ht="15.75" customHeight="1"/>
    <row r="9317" ht="15.75" customHeight="1"/>
    <row r="9319" ht="15.75" customHeight="1"/>
    <row r="9321" ht="15.75" customHeight="1"/>
    <row r="9323" ht="15.75" customHeight="1"/>
    <row r="9325" ht="15.75" customHeight="1"/>
    <row r="9327" ht="15.75" customHeight="1"/>
    <row r="9329" ht="15.75" customHeight="1"/>
    <row r="9331" ht="15.75" customHeight="1"/>
    <row r="9333" ht="15.75" customHeight="1"/>
    <row r="9335" ht="15.75" customHeight="1"/>
    <row r="9337" ht="15.75" customHeight="1"/>
    <row r="9339" ht="15.75" customHeight="1"/>
    <row r="9341" ht="15.75" customHeight="1"/>
    <row r="9343" ht="15.75" customHeight="1"/>
    <row r="9345" ht="15.75" customHeight="1"/>
    <row r="9347" ht="15.75" customHeight="1"/>
    <row r="9349" ht="15.75" customHeight="1"/>
    <row r="9351" ht="15.75" customHeight="1"/>
    <row r="9353" ht="15.75" customHeight="1"/>
    <row r="9355" ht="15.75" customHeight="1"/>
    <row r="9357" ht="15.75" customHeight="1"/>
    <row r="9359" ht="15.75" customHeight="1"/>
    <row r="9361" ht="15.75" customHeight="1"/>
    <row r="9363" ht="15.75" customHeight="1"/>
    <row r="9365" ht="15.75" customHeight="1"/>
    <row r="9367" ht="15.75" customHeight="1"/>
    <row r="9369" ht="15.75" customHeight="1"/>
    <row r="9371" ht="15.75" customHeight="1"/>
    <row r="9373" ht="15.75" customHeight="1"/>
    <row r="9375" ht="15.75" customHeight="1"/>
    <row r="9377" ht="15.75" customHeight="1"/>
    <row r="9379" ht="15.75" customHeight="1"/>
    <row r="9381" ht="15.75" customHeight="1"/>
    <row r="9383" ht="15.75" customHeight="1"/>
    <row r="9385" ht="15.75" customHeight="1"/>
    <row r="9387" ht="15.75" customHeight="1"/>
    <row r="9389" ht="15.75" customHeight="1"/>
    <row r="9391" ht="15.75" customHeight="1"/>
    <row r="9393" ht="15.75" customHeight="1"/>
    <row r="9395" ht="15.75" customHeight="1"/>
    <row r="9397" ht="15.75" customHeight="1"/>
    <row r="9399" ht="15.75" customHeight="1"/>
    <row r="9401" ht="15.75" customHeight="1"/>
    <row r="9403" ht="15.75" customHeight="1"/>
    <row r="9405" ht="15.75" customHeight="1"/>
    <row r="9407" ht="15.75" customHeight="1"/>
    <row r="9409" ht="15.75" customHeight="1"/>
    <row r="9411" ht="15.75" customHeight="1"/>
    <row r="9413" ht="15.75" customHeight="1"/>
    <row r="9415" ht="15.75" customHeight="1"/>
    <row r="9417" ht="15.75" customHeight="1"/>
    <row r="9419" ht="15.75" customHeight="1"/>
    <row r="9421" ht="15.75" customHeight="1"/>
    <row r="9423" ht="15.75" customHeight="1"/>
    <row r="9425" ht="15.75" customHeight="1"/>
    <row r="9427" ht="15.75" customHeight="1"/>
    <row r="9429" ht="15.75" customHeight="1"/>
    <row r="9431" ht="15.75" customHeight="1"/>
    <row r="9433" ht="15.75" customHeight="1"/>
    <row r="9435" ht="15.75" customHeight="1"/>
    <row r="9437" ht="15.75" customHeight="1"/>
    <row r="9439" ht="15.75" customHeight="1"/>
    <row r="9441" ht="15.75" customHeight="1"/>
    <row r="9443" ht="15.75" customHeight="1"/>
    <row r="9445" ht="15.75" customHeight="1"/>
    <row r="9447" ht="15.75" customHeight="1"/>
    <row r="9449" ht="15.75" customHeight="1"/>
    <row r="9451" ht="15.75" customHeight="1"/>
    <row r="9453" ht="15.75" customHeight="1"/>
    <row r="9455" ht="15.75" customHeight="1"/>
    <row r="9457" ht="15.75" customHeight="1"/>
    <row r="9459" ht="15.75" customHeight="1"/>
    <row r="9461" ht="15.75" customHeight="1"/>
    <row r="9463" ht="15.75" customHeight="1"/>
    <row r="9465" ht="15.75" customHeight="1"/>
    <row r="9467" ht="15.75" customHeight="1"/>
    <row r="9469" ht="15.75" customHeight="1"/>
    <row r="9471" ht="15.75" customHeight="1"/>
    <row r="9473" ht="15.75" customHeight="1"/>
    <row r="9475" ht="15.75" customHeight="1"/>
    <row r="9477" ht="15.75" customHeight="1"/>
    <row r="9479" ht="15.75" customHeight="1"/>
    <row r="9481" ht="15.75" customHeight="1"/>
    <row r="9483" ht="15.75" customHeight="1"/>
    <row r="9485" ht="15.75" customHeight="1"/>
    <row r="9487" ht="15.75" customHeight="1"/>
    <row r="9489" ht="15.75" customHeight="1"/>
    <row r="9491" ht="15.75" customHeight="1"/>
    <row r="9493" ht="15.75" customHeight="1"/>
    <row r="9495" ht="15.75" customHeight="1"/>
    <row r="9497" ht="15.75" customHeight="1"/>
    <row r="9499" ht="15.75" customHeight="1"/>
    <row r="9501" ht="15.75" customHeight="1"/>
    <row r="9503" ht="15.75" customHeight="1"/>
    <row r="9505" ht="15.75" customHeight="1"/>
    <row r="9507" ht="15.75" customHeight="1"/>
    <row r="9509" ht="15.75" customHeight="1"/>
    <row r="9511" ht="15.75" customHeight="1"/>
    <row r="9513" ht="15.75" customHeight="1"/>
    <row r="9515" ht="15.75" customHeight="1"/>
    <row r="9517" ht="15.75" customHeight="1"/>
    <row r="9519" ht="15.75" customHeight="1"/>
    <row r="9521" ht="15.75" customHeight="1"/>
    <row r="9523" ht="15.75" customHeight="1"/>
    <row r="9525" ht="15.75" customHeight="1"/>
    <row r="9527" ht="15.75" customHeight="1"/>
    <row r="9529" ht="15.75" customHeight="1"/>
    <row r="9531" ht="15.75" customHeight="1"/>
    <row r="9533" ht="15.75" customHeight="1"/>
    <row r="9535" ht="15.75" customHeight="1"/>
    <row r="9537" ht="15.75" customHeight="1"/>
    <row r="9539" ht="15.75" customHeight="1"/>
    <row r="9541" ht="15.75" customHeight="1"/>
    <row r="9543" ht="15.75" customHeight="1"/>
    <row r="9545" ht="15.75" customHeight="1"/>
    <row r="9547" ht="15.75" customHeight="1"/>
    <row r="9549" ht="15.75" customHeight="1"/>
    <row r="9551" ht="15.75" customHeight="1"/>
    <row r="9553" ht="15.75" customHeight="1"/>
    <row r="9555" ht="15.75" customHeight="1"/>
    <row r="9557" ht="15.75" customHeight="1"/>
    <row r="9559" ht="15.75" customHeight="1"/>
    <row r="9561" ht="15.75" customHeight="1"/>
    <row r="9563" ht="15.75" customHeight="1"/>
    <row r="9565" ht="15.75" customHeight="1"/>
    <row r="9567" ht="15.75" customHeight="1"/>
    <row r="9569" ht="15.75" customHeight="1"/>
    <row r="9571" ht="15.75" customHeight="1"/>
    <row r="9573" ht="15.75" customHeight="1"/>
    <row r="9575" ht="15.75" customHeight="1"/>
    <row r="9577" ht="15.75" customHeight="1"/>
    <row r="9579" ht="15.75" customHeight="1"/>
    <row r="9581" ht="15.75" customHeight="1"/>
    <row r="9583" ht="15.75" customHeight="1"/>
    <row r="9585" ht="15.75" customHeight="1"/>
    <row r="9587" ht="15.75" customHeight="1"/>
    <row r="9589" ht="15.75" customHeight="1"/>
    <row r="9591" ht="15.75" customHeight="1"/>
    <row r="9593" ht="15.75" customHeight="1"/>
    <row r="9595" ht="15.75" customHeight="1"/>
    <row r="9597" ht="15.75" customHeight="1"/>
    <row r="9599" ht="15.75" customHeight="1"/>
    <row r="9601" ht="15.75" customHeight="1"/>
    <row r="9603" ht="15.75" customHeight="1"/>
    <row r="9605" ht="15.75" customHeight="1"/>
    <row r="9607" ht="15.75" customHeight="1"/>
    <row r="9609" ht="15.75" customHeight="1"/>
    <row r="9611" ht="15.75" customHeight="1"/>
    <row r="9613" ht="15.75" customHeight="1"/>
    <row r="9615" ht="15.75" customHeight="1"/>
    <row r="9617" ht="15.75" customHeight="1"/>
    <row r="9619" ht="15.75" customHeight="1"/>
    <row r="9621" ht="15.75" customHeight="1"/>
    <row r="9623" ht="15.75" customHeight="1"/>
    <row r="9625" ht="15.75" customHeight="1"/>
    <row r="9627" ht="15.75" customHeight="1"/>
    <row r="9629" ht="15.75" customHeight="1"/>
    <row r="9631" ht="15.75" customHeight="1"/>
    <row r="9633" ht="15.75" customHeight="1"/>
    <row r="9635" ht="15.75" customHeight="1"/>
    <row r="9637" ht="15.75" customHeight="1"/>
    <row r="9639" ht="15.75" customHeight="1"/>
    <row r="9641" ht="15.75" customHeight="1"/>
    <row r="9643" ht="15.75" customHeight="1"/>
    <row r="9645" ht="15.75" customHeight="1"/>
    <row r="9647" ht="15.75" customHeight="1"/>
    <row r="9649" ht="15.75" customHeight="1"/>
    <row r="9651" ht="15.75" customHeight="1"/>
    <row r="9653" ht="15.75" customHeight="1"/>
    <row r="9655" ht="15.75" customHeight="1"/>
    <row r="9657" ht="15.75" customHeight="1"/>
    <row r="9659" ht="15.75" customHeight="1"/>
    <row r="9661" ht="15.75" customHeight="1"/>
    <row r="9663" ht="15.75" customHeight="1"/>
    <row r="9665" ht="15.75" customHeight="1"/>
    <row r="9667" ht="15.75" customHeight="1"/>
    <row r="9669" ht="15.75" customHeight="1"/>
    <row r="9671" ht="15.75" customHeight="1"/>
    <row r="9673" ht="15.75" customHeight="1"/>
    <row r="9675" ht="15.75" customHeight="1"/>
    <row r="9677" ht="15.75" customHeight="1"/>
    <row r="9679" ht="15.75" customHeight="1"/>
    <row r="9681" ht="15.75" customHeight="1"/>
    <row r="9683" ht="15.75" customHeight="1"/>
    <row r="9685" ht="15.75" customHeight="1"/>
    <row r="9687" ht="15.75" customHeight="1"/>
    <row r="9689" ht="15.75" customHeight="1"/>
    <row r="9691" ht="15.75" customHeight="1"/>
    <row r="9693" ht="15.75" customHeight="1"/>
    <row r="9695" ht="15.75" customHeight="1"/>
    <row r="9697" ht="15.75" customHeight="1"/>
    <row r="9699" ht="15.75" customHeight="1"/>
    <row r="9701" ht="15.75" customHeight="1"/>
    <row r="9703" ht="15.75" customHeight="1"/>
    <row r="9705" ht="15.75" customHeight="1"/>
    <row r="9707" ht="15.75" customHeight="1"/>
    <row r="9709" ht="15.75" customHeight="1"/>
    <row r="9711" ht="15.75" customHeight="1"/>
    <row r="9713" ht="15.75" customHeight="1"/>
    <row r="9715" ht="15.75" customHeight="1"/>
    <row r="9717" ht="15.75" customHeight="1"/>
    <row r="9719" ht="15.75" customHeight="1"/>
    <row r="9721" ht="15.75" customHeight="1"/>
    <row r="9723" ht="15.75" customHeight="1"/>
    <row r="9725" ht="15.75" customHeight="1"/>
    <row r="9727" ht="15.75" customHeight="1"/>
    <row r="9729" ht="15.75" customHeight="1"/>
    <row r="9731" ht="15.75" customHeight="1"/>
    <row r="9733" ht="15.75" customHeight="1"/>
    <row r="9735" ht="15.75" customHeight="1"/>
    <row r="9737" ht="15.75" customHeight="1"/>
    <row r="9739" ht="15.75" customHeight="1"/>
    <row r="9741" ht="15.75" customHeight="1"/>
    <row r="9743" ht="15.75" customHeight="1"/>
    <row r="9745" ht="15.75" customHeight="1"/>
    <row r="9747" ht="15.75" customHeight="1"/>
    <row r="9749" ht="15.75" customHeight="1"/>
    <row r="9751" ht="15.75" customHeight="1"/>
    <row r="9753" ht="15.75" customHeight="1"/>
    <row r="9755" ht="15.75" customHeight="1"/>
    <row r="9757" ht="15.75" customHeight="1"/>
    <row r="9759" ht="15.75" customHeight="1"/>
    <row r="9761" ht="15.75" customHeight="1"/>
    <row r="9763" ht="15.75" customHeight="1"/>
    <row r="9765" ht="15.75" customHeight="1"/>
    <row r="9767" ht="15.75" customHeight="1"/>
    <row r="9769" ht="15.75" customHeight="1"/>
    <row r="9771" ht="15.75" customHeight="1"/>
    <row r="9773" ht="15.75" customHeight="1"/>
    <row r="9775" ht="15.75" customHeight="1"/>
    <row r="9777" ht="15.75" customHeight="1"/>
    <row r="9779" ht="15.75" customHeight="1"/>
    <row r="9781" ht="15.75" customHeight="1"/>
    <row r="9783" ht="15.75" customHeight="1"/>
    <row r="9785" ht="15.75" customHeight="1"/>
    <row r="9787" ht="15.75" customHeight="1"/>
    <row r="9789" ht="15.75" customHeight="1"/>
    <row r="9791" ht="15.75" customHeight="1"/>
    <row r="9793" ht="15.75" customHeight="1"/>
    <row r="9795" ht="15.75" customHeight="1"/>
    <row r="9797" ht="15.75" customHeight="1"/>
    <row r="9799" ht="15.75" customHeight="1"/>
    <row r="9801" ht="15.75" customHeight="1"/>
    <row r="9803" ht="15.75" customHeight="1"/>
    <row r="9805" ht="15.75" customHeight="1"/>
    <row r="9807" ht="15.75" customHeight="1"/>
    <row r="9809" ht="15.75" customHeight="1"/>
    <row r="9811" ht="15.75" customHeight="1"/>
    <row r="9813" ht="15.75" customHeight="1"/>
    <row r="9815" ht="15.75" customHeight="1"/>
    <row r="9817" ht="15.75" customHeight="1"/>
    <row r="9819" ht="15.75" customHeight="1"/>
    <row r="9821" ht="15.75" customHeight="1"/>
    <row r="9823" ht="15.75" customHeight="1"/>
    <row r="9825" ht="15.75" customHeight="1"/>
    <row r="9827" ht="15.75" customHeight="1"/>
    <row r="9829" ht="15.75" customHeight="1"/>
    <row r="9831" ht="15.75" customHeight="1"/>
    <row r="9833" ht="15.75" customHeight="1"/>
    <row r="9835" ht="15.75" customHeight="1"/>
    <row r="9837" ht="15.75" customHeight="1"/>
    <row r="9839" ht="15.75" customHeight="1"/>
    <row r="9841" ht="15.75" customHeight="1"/>
    <row r="9843" ht="15.75" customHeight="1"/>
    <row r="9845" ht="15.75" customHeight="1"/>
    <row r="9847" ht="15.75" customHeight="1"/>
    <row r="9849" ht="15.75" customHeight="1"/>
    <row r="9851" ht="15.75" customHeight="1"/>
    <row r="9853" ht="15.75" customHeight="1"/>
    <row r="9855" ht="15.75" customHeight="1"/>
    <row r="9857" ht="15.75" customHeight="1"/>
    <row r="9859" ht="15.75" customHeight="1"/>
    <row r="9861" ht="15.75" customHeight="1"/>
    <row r="9863" ht="15.75" customHeight="1"/>
    <row r="9865" ht="15.75" customHeight="1"/>
    <row r="9867" ht="15.75" customHeight="1"/>
    <row r="9869" ht="15.75" customHeight="1"/>
    <row r="9871" ht="15.75" customHeight="1"/>
    <row r="9873" ht="15.75" customHeight="1"/>
    <row r="9875" ht="15.75" customHeight="1"/>
    <row r="9877" ht="15.75" customHeight="1"/>
    <row r="9879" ht="15.75" customHeight="1"/>
    <row r="9881" ht="15.75" customHeight="1"/>
    <row r="9883" ht="15.75" customHeight="1"/>
    <row r="9885" ht="15.75" customHeight="1"/>
    <row r="9887" ht="15.75" customHeight="1"/>
    <row r="9889" ht="15.75" customHeight="1"/>
    <row r="9891" ht="15.75" customHeight="1"/>
    <row r="9893" ht="15.75" customHeight="1"/>
    <row r="9895" ht="15.75" customHeight="1"/>
    <row r="9897" ht="15.75" customHeight="1"/>
    <row r="9899" ht="15.75" customHeight="1"/>
    <row r="9901" ht="15.75" customHeight="1"/>
    <row r="9903" ht="15.75" customHeight="1"/>
    <row r="9905" ht="15.75" customHeight="1"/>
    <row r="9907" ht="15.75" customHeight="1"/>
    <row r="9909" ht="15.75" customHeight="1"/>
    <row r="9911" ht="15.75" customHeight="1"/>
    <row r="9913" ht="15.75" customHeight="1"/>
    <row r="9915" ht="15.75" customHeight="1"/>
    <row r="9917" ht="15.75" customHeight="1"/>
    <row r="9919" ht="15.75" customHeight="1"/>
    <row r="9921" ht="15.75" customHeight="1"/>
    <row r="9923" ht="15.75" customHeight="1"/>
    <row r="9925" ht="15.75" customHeight="1"/>
    <row r="9927" ht="15.75" customHeight="1"/>
    <row r="9929" ht="15.75" customHeight="1"/>
    <row r="9931" ht="15.75" customHeight="1"/>
    <row r="9933" ht="15.75" customHeight="1"/>
    <row r="9935" ht="15.75" customHeight="1"/>
    <row r="9937" ht="15.75" customHeight="1"/>
    <row r="9939" ht="15.75" customHeight="1"/>
    <row r="9941" ht="15.75" customHeight="1"/>
    <row r="9943" ht="15.75" customHeight="1"/>
    <row r="9945" ht="15.75" customHeight="1"/>
    <row r="9947" ht="15.75" customHeight="1"/>
    <row r="9949" ht="15.75" customHeight="1"/>
    <row r="9951" ht="15.75" customHeight="1"/>
    <row r="9953" ht="15.75" customHeight="1"/>
    <row r="9955" ht="15.75" customHeight="1"/>
    <row r="9957" ht="15.75" customHeight="1"/>
    <row r="9959" ht="15.75" customHeight="1"/>
    <row r="9961" ht="15.75" customHeight="1"/>
    <row r="9963" ht="15.75" customHeight="1"/>
    <row r="9965" ht="15.75" customHeight="1"/>
    <row r="9967" ht="15.75" customHeight="1"/>
    <row r="9969" ht="15.75" customHeight="1"/>
    <row r="9971" ht="15.75" customHeight="1"/>
    <row r="9973" ht="15.75" customHeight="1"/>
    <row r="9975" ht="15.75" customHeight="1"/>
    <row r="9977" ht="15.75" customHeight="1"/>
    <row r="9979" ht="15.75" customHeight="1"/>
    <row r="9981" ht="15.75" customHeight="1"/>
    <row r="9983" ht="15.75" customHeight="1"/>
    <row r="9985" ht="15.75" customHeight="1"/>
    <row r="9987" ht="15.75" customHeight="1"/>
    <row r="9989" ht="15.75" customHeight="1"/>
    <row r="9991" ht="15.75" customHeight="1"/>
    <row r="9993" ht="15.75" customHeight="1"/>
    <row r="9995" ht="15.75" customHeight="1"/>
    <row r="9997" ht="15.75" customHeight="1"/>
    <row r="9999" ht="15.75" customHeight="1"/>
    <row r="10001" ht="15.75" customHeight="1"/>
    <row r="10003" ht="15.75" customHeight="1"/>
    <row r="10005" ht="15.75" customHeight="1"/>
    <row r="10007" ht="15.75" customHeight="1"/>
    <row r="10009" ht="15.75" customHeight="1"/>
    <row r="10011" ht="15.75" customHeight="1"/>
    <row r="10013" ht="15.75" customHeight="1"/>
    <row r="10015" ht="15.75" customHeight="1"/>
    <row r="10017" ht="15.75" customHeight="1"/>
    <row r="10019" ht="15.75" customHeight="1"/>
    <row r="10021" ht="15.75" customHeight="1"/>
    <row r="10023" ht="15.75" customHeight="1"/>
    <row r="10025" ht="15.75" customHeight="1"/>
    <row r="10027" ht="15.75" customHeight="1"/>
    <row r="10029" ht="15.75" customHeight="1"/>
    <row r="10031" ht="15.75" customHeight="1"/>
    <row r="10033" ht="15.75" customHeight="1"/>
    <row r="10035" ht="15.75" customHeight="1"/>
    <row r="10037" ht="15.75" customHeight="1"/>
    <row r="10039" ht="15.75" customHeight="1"/>
    <row r="10041" ht="15.75" customHeight="1"/>
    <row r="10043" ht="15.75" customHeight="1"/>
    <row r="10045" ht="15.75" customHeight="1"/>
    <row r="10047" ht="15.75" customHeight="1"/>
    <row r="10049" ht="15.75" customHeight="1"/>
    <row r="10051" ht="15.75" customHeight="1"/>
    <row r="10053" ht="15.75" customHeight="1"/>
    <row r="10055" ht="15.75" customHeight="1"/>
    <row r="10057" ht="15.75" customHeight="1"/>
    <row r="10059" ht="15.75" customHeight="1"/>
    <row r="10061" ht="15.75" customHeight="1"/>
    <row r="10063" ht="15.75" customHeight="1"/>
    <row r="10065" ht="15.75" customHeight="1"/>
    <row r="10067" ht="15.75" customHeight="1"/>
    <row r="10069" ht="15.75" customHeight="1"/>
    <row r="10071" ht="15.75" customHeight="1"/>
    <row r="10073" ht="15.75" customHeight="1"/>
    <row r="10075" ht="15.75" customHeight="1"/>
    <row r="10077" ht="15.75" customHeight="1"/>
    <row r="10079" ht="15.75" customHeight="1"/>
    <row r="10081" ht="15.75" customHeight="1"/>
    <row r="10083" ht="15.75" customHeight="1"/>
    <row r="10085" ht="15.75" customHeight="1"/>
    <row r="10087" ht="15.75" customHeight="1"/>
    <row r="10089" ht="15.75" customHeight="1"/>
    <row r="10091" ht="15.75" customHeight="1"/>
    <row r="10093" ht="15.75" customHeight="1"/>
    <row r="10095" ht="15.75" customHeight="1"/>
    <row r="10097" ht="15.75" customHeight="1"/>
    <row r="10099" ht="15.75" customHeight="1"/>
    <row r="10101" ht="15.75" customHeight="1"/>
    <row r="10103" ht="15.75" customHeight="1"/>
    <row r="10105" ht="15.75" customHeight="1"/>
    <row r="10107" ht="15.75" customHeight="1"/>
    <row r="10109" ht="15.75" customHeight="1"/>
    <row r="10111" ht="15.75" customHeight="1"/>
    <row r="10113" ht="15.75" customHeight="1"/>
    <row r="10115" ht="15.75" customHeight="1"/>
    <row r="10117" ht="15.75" customHeight="1"/>
    <row r="10119" ht="15.75" customHeight="1"/>
    <row r="10121" ht="15.75" customHeight="1"/>
    <row r="10123" ht="15.75" customHeight="1"/>
    <row r="10125" ht="15.75" customHeight="1"/>
    <row r="10127" ht="15.75" customHeight="1"/>
    <row r="10129" ht="15.75" customHeight="1"/>
    <row r="10131" ht="15.75" customHeight="1"/>
    <row r="10133" ht="15.75" customHeight="1"/>
    <row r="10135" ht="15.75" customHeight="1"/>
    <row r="10137" ht="15.75" customHeight="1"/>
    <row r="10139" ht="15.75" customHeight="1"/>
    <row r="10141" ht="15.75" customHeight="1"/>
    <row r="10143" ht="15.75" customHeight="1"/>
    <row r="10145" ht="15.75" customHeight="1"/>
    <row r="10147" ht="15.75" customHeight="1"/>
    <row r="10149" ht="15.75" customHeight="1"/>
    <row r="10151" ht="15.75" customHeight="1"/>
    <row r="10153" ht="15.75" customHeight="1"/>
    <row r="10155" ht="15.75" customHeight="1"/>
    <row r="10157" ht="15.75" customHeight="1"/>
    <row r="10159" ht="15.75" customHeight="1"/>
    <row r="10161" ht="15.75" customHeight="1"/>
    <row r="10163" ht="15.75" customHeight="1"/>
    <row r="10165" ht="15.75" customHeight="1"/>
    <row r="10167" ht="15.75" customHeight="1"/>
    <row r="10169" ht="15.75" customHeight="1"/>
    <row r="10171" ht="15.75" customHeight="1"/>
    <row r="10173" ht="15.75" customHeight="1"/>
    <row r="10175" ht="15.75" customHeight="1"/>
    <row r="10177" ht="15.75" customHeight="1"/>
    <row r="10179" ht="15.75" customHeight="1"/>
    <row r="10181" ht="15.75" customHeight="1"/>
    <row r="10183" ht="15.75" customHeight="1"/>
    <row r="10185" ht="15.75" customHeight="1"/>
    <row r="10187" ht="15.75" customHeight="1"/>
    <row r="10189" ht="15.75" customHeight="1"/>
    <row r="10191" ht="15.75" customHeight="1"/>
    <row r="10193" ht="15.75" customHeight="1"/>
    <row r="10195" ht="15.75" customHeight="1"/>
    <row r="10197" ht="15.75" customHeight="1"/>
    <row r="10199" ht="15.75" customHeight="1"/>
    <row r="10201" ht="15.75" customHeight="1"/>
    <row r="10203" ht="15.75" customHeight="1"/>
    <row r="10205" ht="15.75" customHeight="1"/>
    <row r="10207" ht="15.75" customHeight="1"/>
    <row r="10209" ht="15.75" customHeight="1"/>
    <row r="10211" ht="15.75" customHeight="1"/>
    <row r="10213" ht="15.75" customHeight="1"/>
    <row r="10215" ht="15.75" customHeight="1"/>
    <row r="10217" ht="15.75" customHeight="1"/>
    <row r="10219" ht="15.75" customHeight="1"/>
    <row r="10221" ht="15.75" customHeight="1"/>
    <row r="10223" ht="15.75" customHeight="1"/>
    <row r="10225" ht="15.75" customHeight="1"/>
    <row r="10227" ht="15.75" customHeight="1"/>
    <row r="10229" ht="15.75" customHeight="1"/>
    <row r="10231" ht="15.75" customHeight="1"/>
    <row r="10233" ht="15.75" customHeight="1"/>
    <row r="10235" ht="15.75" customHeight="1"/>
    <row r="10237" ht="15.75" customHeight="1"/>
    <row r="10239" ht="15.75" customHeight="1"/>
    <row r="10241" ht="15.75" customHeight="1"/>
    <row r="10243" ht="15.75" customHeight="1"/>
    <row r="10245" ht="15.75" customHeight="1"/>
    <row r="10247" ht="15.75" customHeight="1"/>
    <row r="10249" ht="15.75" customHeight="1"/>
    <row r="10251" ht="15.75" customHeight="1"/>
    <row r="10253" ht="15.75" customHeight="1"/>
    <row r="10255" ht="15.75" customHeight="1"/>
    <row r="10257" ht="15.75" customHeight="1"/>
    <row r="10259" ht="15.75" customHeight="1"/>
    <row r="10261" ht="15.75" customHeight="1"/>
    <row r="10263" ht="15.75" customHeight="1"/>
    <row r="10265" ht="15.75" customHeight="1"/>
    <row r="10267" ht="15.75" customHeight="1"/>
    <row r="10269" ht="15.75" customHeight="1"/>
    <row r="10271" ht="15.75" customHeight="1"/>
    <row r="10273" ht="15.75" customHeight="1"/>
    <row r="10275" ht="15.75" customHeight="1"/>
    <row r="10277" ht="15.75" customHeight="1"/>
    <row r="10279" ht="15.75" customHeight="1"/>
    <row r="10281" ht="15.75" customHeight="1"/>
    <row r="10283" ht="15.75" customHeight="1"/>
    <row r="10285" ht="15.75" customHeight="1"/>
    <row r="10287" ht="15.75" customHeight="1"/>
    <row r="10289" ht="15.75" customHeight="1"/>
    <row r="10291" ht="15.75" customHeight="1"/>
    <row r="10293" ht="15.75" customHeight="1"/>
    <row r="10295" ht="15.75" customHeight="1"/>
    <row r="10297" ht="15.75" customHeight="1"/>
    <row r="10299" ht="15.75" customHeight="1"/>
    <row r="10301" ht="15.75" customHeight="1"/>
    <row r="10303" ht="15.75" customHeight="1"/>
    <row r="10305" ht="15.75" customHeight="1"/>
    <row r="10307" ht="15.75" customHeight="1"/>
    <row r="10309" ht="15.75" customHeight="1"/>
    <row r="10311" ht="15.75" customHeight="1"/>
    <row r="10313" ht="15.75" customHeight="1"/>
    <row r="10315" ht="15.75" customHeight="1"/>
    <row r="10317" ht="15.75" customHeight="1"/>
    <row r="10319" ht="15.75" customHeight="1"/>
    <row r="10321" ht="15.75" customHeight="1"/>
    <row r="10323" ht="15.75" customHeight="1"/>
    <row r="10325" ht="15.75" customHeight="1"/>
    <row r="10327" ht="15.75" customHeight="1"/>
    <row r="10329" ht="15.75" customHeight="1"/>
    <row r="10331" ht="15.75" customHeight="1"/>
    <row r="10333" ht="15.75" customHeight="1"/>
    <row r="10335" ht="15.75" customHeight="1"/>
    <row r="10337" ht="15.75" customHeight="1"/>
    <row r="10339" ht="15.75" customHeight="1"/>
    <row r="10341" ht="15.75" customHeight="1"/>
    <row r="10343" ht="15.75" customHeight="1"/>
    <row r="10345" ht="15.75" customHeight="1"/>
    <row r="10347" ht="15.75" customHeight="1"/>
    <row r="10349" ht="15.75" customHeight="1"/>
    <row r="10351" ht="15.75" customHeight="1"/>
    <row r="10353" ht="15.75" customHeight="1"/>
    <row r="10355" ht="15.75" customHeight="1"/>
    <row r="10357" ht="15.75" customHeight="1"/>
    <row r="10359" ht="15.75" customHeight="1"/>
    <row r="10361" ht="15.75" customHeight="1"/>
    <row r="10363" ht="15.75" customHeight="1"/>
    <row r="10365" ht="15.75" customHeight="1"/>
    <row r="10367" ht="15.75" customHeight="1"/>
    <row r="10369" ht="15.75" customHeight="1"/>
    <row r="10371" ht="15.75" customHeight="1"/>
    <row r="10373" ht="15.75" customHeight="1"/>
    <row r="10375" ht="15.75" customHeight="1"/>
    <row r="10377" ht="15.75" customHeight="1"/>
    <row r="10379" ht="15.75" customHeight="1"/>
    <row r="10381" ht="15.75" customHeight="1"/>
    <row r="10383" ht="15.75" customHeight="1"/>
    <row r="10385" ht="15.75" customHeight="1"/>
    <row r="10387" ht="15.75" customHeight="1"/>
    <row r="10389" ht="15.75" customHeight="1"/>
    <row r="10391" ht="15.75" customHeight="1"/>
    <row r="10393" ht="15.75" customHeight="1"/>
    <row r="10395" ht="15.75" customHeight="1"/>
    <row r="10397" ht="15.75" customHeight="1"/>
    <row r="10399" ht="15.75" customHeight="1"/>
    <row r="10401" ht="15.75" customHeight="1"/>
    <row r="10403" ht="15.75" customHeight="1"/>
    <row r="10405" ht="15.75" customHeight="1"/>
    <row r="10407" ht="15.75" customHeight="1"/>
    <row r="10409" ht="15.75" customHeight="1"/>
    <row r="10411" ht="15.75" customHeight="1"/>
    <row r="10413" ht="15.75" customHeight="1"/>
    <row r="10415" ht="15.75" customHeight="1"/>
    <row r="10417" ht="15.75" customHeight="1"/>
    <row r="10419" ht="15.75" customHeight="1"/>
    <row r="10421" ht="15.75" customHeight="1"/>
    <row r="10423" ht="15.75" customHeight="1"/>
    <row r="10425" ht="15.75" customHeight="1"/>
    <row r="10427" ht="15.75" customHeight="1"/>
    <row r="10429" ht="15.75" customHeight="1"/>
    <row r="10431" ht="15.75" customHeight="1"/>
    <row r="10433" ht="15.75" customHeight="1"/>
    <row r="10435" ht="15.75" customHeight="1"/>
    <row r="10437" ht="15.75" customHeight="1"/>
    <row r="10439" ht="15.75" customHeight="1"/>
    <row r="10441" ht="15.75" customHeight="1"/>
    <row r="10443" ht="15.75" customHeight="1"/>
    <row r="10445" ht="15.75" customHeight="1"/>
    <row r="10447" ht="15.75" customHeight="1"/>
    <row r="10449" ht="15.75" customHeight="1"/>
    <row r="10451" ht="15.75" customHeight="1"/>
    <row r="10453" ht="15.75" customHeight="1"/>
    <row r="10455" ht="15.75" customHeight="1"/>
    <row r="10457" ht="15.75" customHeight="1"/>
    <row r="10459" ht="15.75" customHeight="1"/>
    <row r="10461" ht="15.75" customHeight="1"/>
    <row r="10463" ht="15.75" customHeight="1"/>
    <row r="10465" ht="15.75" customHeight="1"/>
    <row r="10467" ht="15.75" customHeight="1"/>
    <row r="10469" ht="15.75" customHeight="1"/>
    <row r="10471" ht="15.75" customHeight="1"/>
    <row r="10473" ht="15.75" customHeight="1"/>
    <row r="10475" ht="15.75" customHeight="1"/>
    <row r="10477" ht="15.75" customHeight="1"/>
    <row r="10479" ht="15.75" customHeight="1"/>
    <row r="10481" ht="15.75" customHeight="1"/>
    <row r="10483" ht="15.75" customHeight="1"/>
    <row r="10485" ht="15.75" customHeight="1"/>
    <row r="10487" ht="15.75" customHeight="1"/>
    <row r="10489" ht="15.75" customHeight="1"/>
    <row r="10491" ht="15.75" customHeight="1"/>
    <row r="10493" ht="15.75" customHeight="1"/>
    <row r="10495" ht="15.75" customHeight="1"/>
    <row r="10497" ht="15.75" customHeight="1"/>
    <row r="10499" ht="15.75" customHeight="1"/>
    <row r="10501" ht="15.75" customHeight="1"/>
    <row r="10503" ht="15.75" customHeight="1"/>
    <row r="10505" ht="15.75" customHeight="1"/>
    <row r="10507" ht="15.75" customHeight="1"/>
    <row r="10509" ht="15.75" customHeight="1"/>
    <row r="10511" ht="15.75" customHeight="1"/>
    <row r="10513" ht="15.75" customHeight="1"/>
    <row r="10515" ht="15.75" customHeight="1"/>
    <row r="10517" ht="15.75" customHeight="1"/>
    <row r="10519" ht="15.75" customHeight="1"/>
    <row r="10521" ht="15.75" customHeight="1"/>
    <row r="10523" ht="15.75" customHeight="1"/>
    <row r="10525" ht="15.75" customHeight="1"/>
    <row r="10527" ht="15.75" customHeight="1"/>
    <row r="10529" ht="15.75" customHeight="1"/>
    <row r="10531" ht="15.75" customHeight="1"/>
    <row r="10533" ht="15.75" customHeight="1"/>
    <row r="10535" ht="15.75" customHeight="1"/>
    <row r="10537" ht="15.75" customHeight="1"/>
    <row r="10539" ht="15.75" customHeight="1"/>
    <row r="10541" ht="15.75" customHeight="1"/>
    <row r="10543" ht="15.75" customHeight="1"/>
    <row r="10545" ht="15.75" customHeight="1"/>
    <row r="10547" ht="15.75" customHeight="1"/>
    <row r="10549" ht="15.75" customHeight="1"/>
    <row r="10551" ht="15.75" customHeight="1"/>
    <row r="10553" ht="15.75" customHeight="1"/>
    <row r="10555" ht="15.75" customHeight="1"/>
    <row r="10557" ht="15.75" customHeight="1"/>
    <row r="10559" ht="15.75" customHeight="1"/>
    <row r="10561" ht="15.75" customHeight="1"/>
    <row r="10563" ht="15.75" customHeight="1"/>
    <row r="10565" ht="15.75" customHeight="1"/>
    <row r="10567" ht="15.75" customHeight="1"/>
    <row r="10569" ht="15.75" customHeight="1"/>
    <row r="10571" ht="15.75" customHeight="1"/>
    <row r="10573" ht="15.75" customHeight="1"/>
    <row r="10575" ht="15.75" customHeight="1"/>
    <row r="10577" ht="15.75" customHeight="1"/>
    <row r="10579" ht="15.75" customHeight="1"/>
    <row r="10581" ht="15.75" customHeight="1"/>
    <row r="10583" ht="15.75" customHeight="1"/>
    <row r="10585" ht="15.75" customHeight="1"/>
    <row r="10587" ht="15.75" customHeight="1"/>
    <row r="10589" ht="15.75" customHeight="1"/>
    <row r="10591" ht="15.75" customHeight="1"/>
    <row r="10593" ht="15.75" customHeight="1"/>
    <row r="10595" ht="15.75" customHeight="1"/>
    <row r="10597" ht="15.75" customHeight="1"/>
    <row r="10599" ht="15.75" customHeight="1"/>
    <row r="10601" ht="15.75" customHeight="1"/>
    <row r="10603" ht="15.75" customHeight="1"/>
    <row r="10605" ht="15.75" customHeight="1"/>
    <row r="10607" ht="15.75" customHeight="1"/>
    <row r="10609" ht="15.75" customHeight="1"/>
    <row r="10611" ht="15.75" customHeight="1"/>
    <row r="10613" ht="15.75" customHeight="1"/>
    <row r="10615" ht="15.75" customHeight="1"/>
    <row r="10617" ht="15.75" customHeight="1"/>
    <row r="10619" ht="15.75" customHeight="1"/>
    <row r="10621" ht="15.75" customHeight="1"/>
    <row r="10623" ht="15.75" customHeight="1"/>
    <row r="10625" ht="15.75" customHeight="1"/>
    <row r="10627" ht="15.75" customHeight="1"/>
    <row r="10629" ht="15.75" customHeight="1"/>
    <row r="10631" ht="15.75" customHeight="1"/>
    <row r="10633" ht="15.75" customHeight="1"/>
    <row r="10635" ht="15.75" customHeight="1"/>
    <row r="10637" ht="15.75" customHeight="1"/>
    <row r="10639" ht="15.75" customHeight="1"/>
    <row r="10641" ht="15.75" customHeight="1"/>
    <row r="10643" ht="15.75" customHeight="1"/>
    <row r="10645" ht="15.75" customHeight="1"/>
    <row r="10647" ht="15.75" customHeight="1"/>
    <row r="10649" ht="15.75" customHeight="1"/>
    <row r="10651" ht="15.75" customHeight="1"/>
    <row r="10653" ht="15.75" customHeight="1"/>
    <row r="10655" ht="15.75" customHeight="1"/>
    <row r="10657" ht="15.75" customHeight="1"/>
    <row r="10659" ht="15.75" customHeight="1"/>
    <row r="10661" ht="15.75" customHeight="1"/>
    <row r="10663" ht="15.75" customHeight="1"/>
    <row r="10665" ht="15.75" customHeight="1"/>
    <row r="10667" ht="15.75" customHeight="1"/>
    <row r="10669" ht="15.75" customHeight="1"/>
    <row r="10671" ht="15.75" customHeight="1"/>
    <row r="10673" ht="15.75" customHeight="1"/>
    <row r="10675" ht="15.75" customHeight="1"/>
    <row r="10677" ht="15.75" customHeight="1"/>
    <row r="10679" ht="15.75" customHeight="1"/>
    <row r="10681" ht="15.75" customHeight="1"/>
    <row r="10683" ht="15.75" customHeight="1"/>
    <row r="10685" ht="15.75" customHeight="1"/>
    <row r="10687" ht="15.75" customHeight="1"/>
    <row r="10689" ht="15.75" customHeight="1"/>
    <row r="10691" ht="15.75" customHeight="1"/>
    <row r="10693" ht="15.75" customHeight="1"/>
    <row r="10695" ht="15.75" customHeight="1"/>
    <row r="10697" ht="15.75" customHeight="1"/>
    <row r="10699" ht="15.75" customHeight="1"/>
    <row r="10701" ht="15.75" customHeight="1"/>
    <row r="10703" ht="15.75" customHeight="1"/>
    <row r="10705" ht="15.75" customHeight="1"/>
    <row r="10707" ht="15.75" customHeight="1"/>
    <row r="10709" ht="15.75" customHeight="1"/>
    <row r="10711" ht="15.75" customHeight="1"/>
    <row r="10713" ht="15.75" customHeight="1"/>
    <row r="10715" ht="15.75" customHeight="1"/>
    <row r="10717" ht="15.75" customHeight="1"/>
    <row r="10719" ht="15.75" customHeight="1"/>
    <row r="10721" ht="15.75" customHeight="1"/>
    <row r="10723" ht="15.75" customHeight="1"/>
    <row r="10725" ht="15.75" customHeight="1"/>
    <row r="10727" ht="15.75" customHeight="1"/>
    <row r="10729" ht="15.75" customHeight="1"/>
    <row r="10731" ht="15.75" customHeight="1"/>
    <row r="10733" ht="15.75" customHeight="1"/>
    <row r="10735" ht="15.75" customHeight="1"/>
    <row r="10737" ht="15.75" customHeight="1"/>
    <row r="10739" ht="15.75" customHeight="1"/>
    <row r="10741" ht="15.75" customHeight="1"/>
    <row r="10743" ht="15.75" customHeight="1"/>
    <row r="10745" ht="15.75" customHeight="1"/>
    <row r="10747" ht="15.75" customHeight="1"/>
    <row r="10749" ht="15.75" customHeight="1"/>
    <row r="10751" ht="15.75" customHeight="1"/>
    <row r="10753" ht="15.75" customHeight="1"/>
    <row r="10755" ht="15.75" customHeight="1"/>
    <row r="10757" ht="15.75" customHeight="1"/>
    <row r="10759" ht="15.75" customHeight="1"/>
    <row r="10761" ht="15.75" customHeight="1"/>
    <row r="10763" ht="15.75" customHeight="1"/>
    <row r="10765" ht="15.75" customHeight="1"/>
    <row r="10767" ht="15.75" customHeight="1"/>
    <row r="10769" ht="15.75" customHeight="1"/>
    <row r="10771" ht="15.75" customHeight="1"/>
    <row r="10773" ht="15.75" customHeight="1"/>
    <row r="10775" ht="15.75" customHeight="1"/>
    <row r="10777" ht="15.75" customHeight="1"/>
    <row r="10779" ht="15.75" customHeight="1"/>
    <row r="10781" ht="15.75" customHeight="1"/>
    <row r="10783" ht="15.75" customHeight="1"/>
    <row r="10785" ht="15.75" customHeight="1"/>
    <row r="10787" ht="15.75" customHeight="1"/>
    <row r="10789" ht="15.75" customHeight="1"/>
    <row r="10791" ht="15.75" customHeight="1"/>
    <row r="10793" ht="15.75" customHeight="1"/>
    <row r="10795" ht="15.75" customHeight="1"/>
    <row r="10797" ht="15.75" customHeight="1"/>
    <row r="10799" ht="15.75" customHeight="1"/>
    <row r="10801" ht="15.75" customHeight="1"/>
    <row r="10803" ht="15.75" customHeight="1"/>
    <row r="10805" ht="15.75" customHeight="1"/>
    <row r="10807" ht="15.75" customHeight="1"/>
    <row r="10809" ht="15.75" customHeight="1"/>
    <row r="10811" ht="15.75" customHeight="1"/>
    <row r="10813" ht="15.75" customHeight="1"/>
    <row r="10815" ht="15.75" customHeight="1"/>
    <row r="10817" ht="15.75" customHeight="1"/>
    <row r="10819" ht="15.75" customHeight="1"/>
    <row r="10821" ht="15.75" customHeight="1"/>
    <row r="10823" ht="15.75" customHeight="1"/>
    <row r="10825" ht="15.75" customHeight="1"/>
    <row r="10827" ht="15.75" customHeight="1"/>
    <row r="10829" ht="15.75" customHeight="1"/>
    <row r="10831" ht="15.75" customHeight="1"/>
    <row r="10833" ht="15.75" customHeight="1"/>
    <row r="10835" ht="15.75" customHeight="1"/>
    <row r="10837" ht="15.75" customHeight="1"/>
    <row r="10839" ht="15.75" customHeight="1"/>
    <row r="10841" ht="15.75" customHeight="1"/>
    <row r="10843" ht="15.75" customHeight="1"/>
    <row r="10845" ht="15.75" customHeight="1"/>
    <row r="10847" ht="15.75" customHeight="1"/>
    <row r="10849" ht="15.75" customHeight="1"/>
    <row r="10851" ht="15.75" customHeight="1"/>
    <row r="10853" ht="15.75" customHeight="1"/>
    <row r="10855" ht="15.75" customHeight="1"/>
    <row r="10857" ht="15.75" customHeight="1"/>
    <row r="10859" ht="15.75" customHeight="1"/>
    <row r="10861" ht="15.75" customHeight="1"/>
    <row r="10863" ht="15.75" customHeight="1"/>
    <row r="10865" ht="15.75" customHeight="1"/>
    <row r="10867" ht="15.75" customHeight="1"/>
    <row r="10869" ht="15.75" customHeight="1"/>
    <row r="10871" ht="15.75" customHeight="1"/>
    <row r="10873" ht="15.75" customHeight="1"/>
    <row r="10875" ht="15.75" customHeight="1"/>
    <row r="10877" ht="15.75" customHeight="1"/>
    <row r="10879" ht="15.75" customHeight="1"/>
    <row r="10881" ht="15.75" customHeight="1"/>
    <row r="10883" ht="15.75" customHeight="1"/>
    <row r="10885" ht="15.75" customHeight="1"/>
    <row r="10887" ht="15.75" customHeight="1"/>
    <row r="10889" ht="15.75" customHeight="1"/>
    <row r="10891" ht="15.75" customHeight="1"/>
    <row r="10893" ht="15.75" customHeight="1"/>
    <row r="10895" ht="15.75" customHeight="1"/>
    <row r="10897" ht="15.75" customHeight="1"/>
    <row r="10899" ht="15.75" customHeight="1"/>
    <row r="10901" ht="15.75" customHeight="1"/>
    <row r="10903" ht="15.75" customHeight="1"/>
    <row r="10905" ht="15.75" customHeight="1"/>
    <row r="10907" ht="15.75" customHeight="1"/>
    <row r="10909" ht="15.75" customHeight="1"/>
    <row r="10911" ht="15.75" customHeight="1"/>
    <row r="10913" ht="15.75" customHeight="1"/>
    <row r="10915" ht="15.75" customHeight="1"/>
    <row r="10917" ht="15.75" customHeight="1"/>
    <row r="10919" ht="15.75" customHeight="1"/>
    <row r="10921" ht="15.75" customHeight="1"/>
    <row r="10923" ht="15.75" customHeight="1"/>
    <row r="10925" ht="15.75" customHeight="1"/>
    <row r="10927" ht="15.75" customHeight="1"/>
    <row r="10929" ht="15.75" customHeight="1"/>
    <row r="10931" ht="15.75" customHeight="1"/>
    <row r="10933" ht="15.75" customHeight="1"/>
    <row r="10935" ht="15.75" customHeight="1"/>
    <row r="10937" ht="15.75" customHeight="1"/>
    <row r="10939" ht="15.75" customHeight="1"/>
    <row r="10941" ht="15.75" customHeight="1"/>
    <row r="10943" ht="15.75" customHeight="1"/>
    <row r="10945" ht="15.75" customHeight="1"/>
    <row r="10947" ht="15.75" customHeight="1"/>
    <row r="10949" ht="15.75" customHeight="1"/>
    <row r="10951" ht="15.75" customHeight="1"/>
    <row r="10953" ht="15.75" customHeight="1"/>
    <row r="10955" ht="15.75" customHeight="1"/>
    <row r="10957" ht="15.75" customHeight="1"/>
    <row r="10959" ht="15.75" customHeight="1"/>
    <row r="10961" ht="15.75" customHeight="1"/>
    <row r="10963" ht="15.75" customHeight="1"/>
    <row r="10965" ht="15.75" customHeight="1"/>
    <row r="10967" ht="15.75" customHeight="1"/>
    <row r="10969" ht="15.75" customHeight="1"/>
    <row r="10971" ht="15.75" customHeight="1"/>
    <row r="10973" ht="15.75" customHeight="1"/>
    <row r="10975" ht="15.75" customHeight="1"/>
    <row r="10977" ht="15.75" customHeight="1"/>
    <row r="10979" ht="15.75" customHeight="1"/>
    <row r="10981" ht="15.75" customHeight="1"/>
    <row r="10983" ht="15.75" customHeight="1"/>
    <row r="10985" ht="15.75" customHeight="1"/>
    <row r="10987" ht="15.75" customHeight="1"/>
    <row r="10989" ht="15.75" customHeight="1"/>
    <row r="10991" ht="15.75" customHeight="1"/>
    <row r="10993" ht="15.75" customHeight="1"/>
    <row r="10995" ht="15.75" customHeight="1"/>
    <row r="10997" ht="15.75" customHeight="1"/>
    <row r="10999" ht="15.75" customHeight="1"/>
    <row r="11001" ht="15.75" customHeight="1"/>
    <row r="11003" ht="15.75" customHeight="1"/>
    <row r="11005" ht="15.75" customHeight="1"/>
    <row r="11007" ht="15.75" customHeight="1"/>
    <row r="11009" ht="15.75" customHeight="1"/>
    <row r="11011" ht="15.75" customHeight="1"/>
    <row r="11013" ht="15.75" customHeight="1"/>
    <row r="11015" ht="15.75" customHeight="1"/>
    <row r="11017" ht="15.75" customHeight="1"/>
    <row r="11019" ht="15.75" customHeight="1"/>
    <row r="11021" ht="15.75" customHeight="1"/>
    <row r="11023" ht="15.75" customHeight="1"/>
    <row r="11025" ht="15.75" customHeight="1"/>
    <row r="11027" ht="15.75" customHeight="1"/>
    <row r="11029" ht="15.75" customHeight="1"/>
    <row r="11031" ht="15.75" customHeight="1"/>
    <row r="11033" ht="15.75" customHeight="1"/>
    <row r="11035" ht="15.75" customHeight="1"/>
    <row r="11037" ht="15.75" customHeight="1"/>
    <row r="11039" ht="15.75" customHeight="1"/>
    <row r="11041" ht="15.75" customHeight="1"/>
    <row r="11043" ht="15.75" customHeight="1"/>
    <row r="11045" ht="15.75" customHeight="1"/>
    <row r="11047" ht="15.75" customHeight="1"/>
    <row r="11049" ht="15.75" customHeight="1"/>
    <row r="11051" ht="15.75" customHeight="1"/>
    <row r="11053" ht="15.75" customHeight="1"/>
    <row r="11055" ht="15.75" customHeight="1"/>
    <row r="11057" ht="15.75" customHeight="1"/>
    <row r="11059" ht="15.75" customHeight="1"/>
    <row r="11061" ht="15.75" customHeight="1"/>
    <row r="11063" ht="15.75" customHeight="1"/>
    <row r="11065" ht="15.75" customHeight="1"/>
    <row r="11067" ht="15.75" customHeight="1"/>
    <row r="11069" ht="15.75" customHeight="1"/>
    <row r="11071" ht="15.75" customHeight="1"/>
    <row r="11073" ht="15.75" customHeight="1"/>
    <row r="11075" ht="15.75" customHeight="1"/>
    <row r="11077" ht="15.75" customHeight="1"/>
    <row r="11079" ht="15.75" customHeight="1"/>
    <row r="11081" ht="15.75" customHeight="1"/>
    <row r="11083" ht="15.75" customHeight="1"/>
    <row r="11085" ht="15.75" customHeight="1"/>
    <row r="11087" ht="15.75" customHeight="1"/>
    <row r="11089" ht="15.75" customHeight="1"/>
    <row r="11091" ht="15.75" customHeight="1"/>
    <row r="11093" ht="15.75" customHeight="1"/>
    <row r="11095" ht="15.75" customHeight="1"/>
    <row r="11097" ht="15.75" customHeight="1"/>
    <row r="11099" ht="15.75" customHeight="1"/>
    <row r="11101" ht="15.75" customHeight="1"/>
    <row r="11103" ht="15.75" customHeight="1"/>
    <row r="11105" ht="15.75" customHeight="1"/>
    <row r="11107" ht="15.75" customHeight="1"/>
    <row r="11109" ht="15.75" customHeight="1"/>
    <row r="11111" ht="15.75" customHeight="1"/>
    <row r="11113" ht="15.75" customHeight="1"/>
    <row r="11115" ht="15.75" customHeight="1"/>
    <row r="11117" ht="15.75" customHeight="1"/>
    <row r="11119" ht="15.75" customHeight="1"/>
    <row r="11121" ht="15.75" customHeight="1"/>
    <row r="11123" ht="15.75" customHeight="1"/>
    <row r="11125" ht="15.75" customHeight="1"/>
    <row r="11127" ht="15.75" customHeight="1"/>
    <row r="11129" ht="15.75" customHeight="1"/>
    <row r="11131" ht="15.75" customHeight="1"/>
    <row r="11133" ht="15.75" customHeight="1"/>
    <row r="11135" ht="15.75" customHeight="1"/>
    <row r="11137" ht="15.75" customHeight="1"/>
    <row r="11139" ht="15.75" customHeight="1"/>
    <row r="11141" ht="15.75" customHeight="1"/>
    <row r="11143" ht="15.75" customHeight="1"/>
    <row r="11145" ht="15.75" customHeight="1"/>
    <row r="11147" ht="15.75" customHeight="1"/>
    <row r="11149" ht="15.75" customHeight="1"/>
    <row r="11151" ht="15.75" customHeight="1"/>
    <row r="11153" ht="15.75" customHeight="1"/>
    <row r="11155" ht="15.75" customHeight="1"/>
    <row r="11157" ht="15.75" customHeight="1"/>
    <row r="11159" ht="15.75" customHeight="1"/>
    <row r="11161" ht="15.75" customHeight="1"/>
    <row r="11163" ht="15.75" customHeight="1"/>
    <row r="11165" ht="15.75" customHeight="1"/>
    <row r="11167" ht="15.75" customHeight="1"/>
    <row r="11169" ht="15.75" customHeight="1"/>
    <row r="11171" ht="15.75" customHeight="1"/>
    <row r="11173" ht="15.75" customHeight="1"/>
    <row r="11175" ht="15.75" customHeight="1"/>
    <row r="11177" ht="15.75" customHeight="1"/>
    <row r="11179" ht="15.75" customHeight="1"/>
    <row r="11181" ht="15.75" customHeight="1"/>
    <row r="11183" ht="15.75" customHeight="1"/>
    <row r="11185" ht="15.75" customHeight="1"/>
    <row r="11187" ht="15.75" customHeight="1"/>
    <row r="11189" ht="15.75" customHeight="1"/>
    <row r="11191" ht="15.75" customHeight="1"/>
    <row r="11193" ht="15.75" customHeight="1"/>
    <row r="11195" ht="15.75" customHeight="1"/>
    <row r="11197" ht="15.75" customHeight="1"/>
    <row r="11199" ht="15.75" customHeight="1"/>
    <row r="11201" ht="15.75" customHeight="1"/>
    <row r="11203" ht="15.75" customHeight="1"/>
    <row r="11205" ht="15.75" customHeight="1"/>
    <row r="11207" ht="15.75" customHeight="1"/>
    <row r="11209" ht="15.75" customHeight="1"/>
    <row r="11211" ht="15.75" customHeight="1"/>
    <row r="11213" ht="15.75" customHeight="1"/>
    <row r="11215" ht="15.75" customHeight="1"/>
    <row r="11217" ht="15.75" customHeight="1"/>
    <row r="11219" ht="15.75" customHeight="1"/>
    <row r="11221" ht="15.75" customHeight="1"/>
    <row r="11223" ht="15.75" customHeight="1"/>
    <row r="11225" ht="15.75" customHeight="1"/>
    <row r="11227" ht="15.75" customHeight="1"/>
    <row r="11229" ht="15.75" customHeight="1"/>
    <row r="11231" ht="15.75" customHeight="1"/>
    <row r="11233" ht="15.75" customHeight="1"/>
    <row r="11235" ht="15.75" customHeight="1"/>
    <row r="11237" ht="15.75" customHeight="1"/>
    <row r="11239" ht="15.75" customHeight="1"/>
    <row r="11241" ht="15.75" customHeight="1"/>
    <row r="11243" ht="15.75" customHeight="1"/>
    <row r="11245" ht="15.75" customHeight="1"/>
    <row r="11247" ht="15.75" customHeight="1"/>
    <row r="11249" ht="15.75" customHeight="1"/>
    <row r="11251" ht="15.75" customHeight="1"/>
    <row r="11253" ht="15.75" customHeight="1"/>
    <row r="11255" ht="15.75" customHeight="1"/>
    <row r="11257" ht="15.75" customHeight="1"/>
    <row r="11259" ht="15.75" customHeight="1"/>
    <row r="11261" ht="15.75" customHeight="1"/>
    <row r="11263" ht="15.75" customHeight="1"/>
    <row r="11265" ht="15.75" customHeight="1"/>
    <row r="11267" ht="15.75" customHeight="1"/>
    <row r="11269" ht="15.75" customHeight="1"/>
    <row r="11271" ht="15.75" customHeight="1"/>
    <row r="11273" ht="15.75" customHeight="1"/>
    <row r="11275" ht="15.75" customHeight="1"/>
    <row r="11277" ht="15.75" customHeight="1"/>
    <row r="11279" ht="15.75" customHeight="1"/>
    <row r="11281" ht="15.75" customHeight="1"/>
    <row r="11283" ht="15.75" customHeight="1"/>
    <row r="11285" ht="15.75" customHeight="1"/>
    <row r="11287" ht="15.75" customHeight="1"/>
    <row r="11289" ht="15.75" customHeight="1"/>
    <row r="11291" ht="15.75" customHeight="1"/>
    <row r="11293" ht="15.75" customHeight="1"/>
    <row r="11295" ht="15.75" customHeight="1"/>
    <row r="11297" ht="15.75" customHeight="1"/>
    <row r="11299" ht="15.75" customHeight="1"/>
    <row r="11301" ht="15.75" customHeight="1"/>
    <row r="11303" ht="15.75" customHeight="1"/>
    <row r="11305" ht="15.75" customHeight="1"/>
    <row r="11307" ht="15.75" customHeight="1"/>
    <row r="11309" ht="15.75" customHeight="1"/>
    <row r="11311" ht="15.75" customHeight="1"/>
    <row r="11313" ht="15.75" customHeight="1"/>
    <row r="11315" ht="15.75" customHeight="1"/>
    <row r="11317" ht="15.75" customHeight="1"/>
    <row r="11319" ht="15.75" customHeight="1"/>
    <row r="11321" ht="15.75" customHeight="1"/>
    <row r="11323" ht="15.75" customHeight="1"/>
    <row r="11325" ht="15.75" customHeight="1"/>
    <row r="11327" ht="15.75" customHeight="1"/>
    <row r="11329" ht="15.75" customHeight="1"/>
    <row r="11331" ht="15.75" customHeight="1"/>
    <row r="11333" ht="15.75" customHeight="1"/>
    <row r="11335" ht="15.75" customHeight="1"/>
    <row r="11337" ht="15.75" customHeight="1"/>
    <row r="11339" ht="15.75" customHeight="1"/>
    <row r="11341" ht="15.75" customHeight="1"/>
    <row r="11343" ht="15.75" customHeight="1"/>
    <row r="11345" ht="15.75" customHeight="1"/>
    <row r="11347" ht="15.75" customHeight="1"/>
    <row r="11349" ht="15.75" customHeight="1"/>
    <row r="11351" ht="15.75" customHeight="1"/>
    <row r="11353" ht="15.75" customHeight="1"/>
    <row r="11355" ht="15.75" customHeight="1"/>
    <row r="11357" ht="15.75" customHeight="1"/>
    <row r="11359" ht="15.75" customHeight="1"/>
    <row r="11361" ht="15.75" customHeight="1"/>
    <row r="11363" ht="15.75" customHeight="1"/>
    <row r="11365" ht="15.75" customHeight="1"/>
    <row r="11367" ht="15.75" customHeight="1"/>
    <row r="11369" ht="15.75" customHeight="1"/>
    <row r="11371" ht="15.75" customHeight="1"/>
    <row r="11373" ht="15.75" customHeight="1"/>
    <row r="11375" ht="15.75" customHeight="1"/>
    <row r="11377" ht="15.75" customHeight="1"/>
    <row r="11379" ht="15.75" customHeight="1"/>
    <row r="11381" ht="15.75" customHeight="1"/>
    <row r="11383" ht="15.75" customHeight="1"/>
    <row r="11385" ht="15.75" customHeight="1"/>
    <row r="11387" ht="15.75" customHeight="1"/>
    <row r="11389" ht="15.75" customHeight="1"/>
    <row r="11391" ht="15.75" customHeight="1"/>
    <row r="11393" ht="15.75" customHeight="1"/>
    <row r="11395" ht="15.75" customHeight="1"/>
    <row r="11397" ht="15.75" customHeight="1"/>
    <row r="11399" ht="15.75" customHeight="1"/>
    <row r="11401" ht="15.75" customHeight="1"/>
    <row r="11403" ht="15.75" customHeight="1"/>
    <row r="11405" ht="15.75" customHeight="1"/>
    <row r="11407" ht="15.75" customHeight="1"/>
    <row r="11409" ht="15.75" customHeight="1"/>
    <row r="11411" ht="15.75" customHeight="1"/>
    <row r="11413" ht="15.75" customHeight="1"/>
    <row r="11415" ht="15.75" customHeight="1"/>
    <row r="11417" ht="15.75" customHeight="1"/>
    <row r="11419" ht="15.75" customHeight="1"/>
    <row r="11421" ht="15.75" customHeight="1"/>
    <row r="11423" ht="15.75" customHeight="1"/>
    <row r="11425" ht="15.75" customHeight="1"/>
    <row r="11427" ht="15.75" customHeight="1"/>
    <row r="11429" ht="15.75" customHeight="1"/>
    <row r="11431" ht="15.75" customHeight="1"/>
    <row r="11433" ht="15.75" customHeight="1"/>
    <row r="11435" ht="15.75" customHeight="1"/>
    <row r="11437" ht="15.75" customHeight="1"/>
    <row r="11439" ht="15.75" customHeight="1"/>
    <row r="11441" ht="15.75" customHeight="1"/>
    <row r="11443" ht="15.75" customHeight="1"/>
    <row r="11445" ht="15.75" customHeight="1"/>
    <row r="11447" ht="15.75" customHeight="1"/>
    <row r="11449" ht="15.75" customHeight="1"/>
    <row r="11451" ht="15.75" customHeight="1"/>
    <row r="11453" ht="15.75" customHeight="1"/>
    <row r="11455" ht="15.75" customHeight="1"/>
    <row r="11457" ht="15.75" customHeight="1"/>
    <row r="11459" ht="15.75" customHeight="1"/>
    <row r="11461" ht="15.75" customHeight="1"/>
    <row r="11463" ht="15.75" customHeight="1"/>
    <row r="11465" ht="15.75" customHeight="1"/>
    <row r="11467" ht="15.75" customHeight="1"/>
    <row r="11469" ht="15.75" customHeight="1"/>
    <row r="11471" ht="15.75" customHeight="1"/>
    <row r="11473" ht="15.75" customHeight="1"/>
    <row r="11475" ht="15.75" customHeight="1"/>
    <row r="11477" ht="15.75" customHeight="1"/>
    <row r="11479" ht="15.75" customHeight="1"/>
    <row r="11481" ht="15.75" customHeight="1"/>
    <row r="11483" ht="15.75" customHeight="1"/>
    <row r="11485" ht="15.75" customHeight="1"/>
    <row r="11487" ht="15.75" customHeight="1"/>
    <row r="11489" ht="15.75" customHeight="1"/>
    <row r="11491" ht="15.75" customHeight="1"/>
    <row r="11493" ht="15.75" customHeight="1"/>
    <row r="11495" ht="15.75" customHeight="1"/>
    <row r="11497" ht="15.75" customHeight="1"/>
    <row r="11499" ht="15.75" customHeight="1"/>
    <row r="11501" ht="15.75" customHeight="1"/>
    <row r="11503" ht="15.75" customHeight="1"/>
    <row r="11505" ht="15.75" customHeight="1"/>
    <row r="11507" ht="15.75" customHeight="1"/>
    <row r="11509" ht="15.75" customHeight="1"/>
    <row r="11511" ht="15.75" customHeight="1"/>
    <row r="11513" ht="15.75" customHeight="1"/>
    <row r="11515" ht="15.75" customHeight="1"/>
    <row r="11517" ht="15.75" customHeight="1"/>
    <row r="11519" ht="15.75" customHeight="1"/>
    <row r="11521" ht="15.75" customHeight="1"/>
    <row r="11523" ht="15.75" customHeight="1"/>
    <row r="11525" ht="15.75" customHeight="1"/>
    <row r="11527" ht="15.75" customHeight="1"/>
    <row r="11529" ht="15.75" customHeight="1"/>
    <row r="11531" ht="15.75" customHeight="1"/>
    <row r="11533" ht="15.75" customHeight="1"/>
    <row r="11535" ht="15.75" customHeight="1"/>
    <row r="11537" ht="15.75" customHeight="1"/>
    <row r="11539" ht="15.75" customHeight="1"/>
    <row r="11541" ht="15.75" customHeight="1"/>
    <row r="11543" ht="15.75" customHeight="1"/>
    <row r="11545" ht="15.75" customHeight="1"/>
    <row r="11547" ht="15.75" customHeight="1"/>
    <row r="11549" ht="15.75" customHeight="1"/>
    <row r="11551" ht="15.75" customHeight="1"/>
    <row r="11553" ht="15.75" customHeight="1"/>
    <row r="11555" ht="15.75" customHeight="1"/>
    <row r="11557" ht="15.75" customHeight="1"/>
    <row r="11559" ht="15.75" customHeight="1"/>
    <row r="11561" ht="15.75" customHeight="1"/>
    <row r="11563" ht="15.75" customHeight="1"/>
    <row r="11565" ht="15.75" customHeight="1"/>
    <row r="11567" ht="15.75" customHeight="1"/>
    <row r="11569" ht="15.75" customHeight="1"/>
    <row r="11571" ht="15.75" customHeight="1"/>
    <row r="11573" ht="15.75" customHeight="1"/>
    <row r="11575" ht="15.75" customHeight="1"/>
    <row r="11577" ht="15.75" customHeight="1"/>
    <row r="11579" ht="15.75" customHeight="1"/>
    <row r="11581" ht="15.75" customHeight="1"/>
    <row r="11583" ht="15.75" customHeight="1"/>
    <row r="11585" ht="15.75" customHeight="1"/>
    <row r="11587" ht="15.75" customHeight="1"/>
    <row r="11589" ht="15.75" customHeight="1"/>
    <row r="11591" ht="15.75" customHeight="1"/>
    <row r="11593" ht="15.75" customHeight="1"/>
    <row r="11595" ht="15.75" customHeight="1"/>
    <row r="11597" ht="15.75" customHeight="1"/>
    <row r="11599" ht="15.75" customHeight="1"/>
    <row r="11601" ht="15.75" customHeight="1"/>
    <row r="11603" ht="15.75" customHeight="1"/>
    <row r="11605" ht="15.75" customHeight="1"/>
    <row r="11607" ht="15.75" customHeight="1"/>
    <row r="11609" ht="15.75" customHeight="1"/>
    <row r="11611" ht="15.75" customHeight="1"/>
    <row r="11613" ht="15.75" customHeight="1"/>
    <row r="11615" ht="15.75" customHeight="1"/>
    <row r="11617" ht="15.75" customHeight="1"/>
    <row r="11619" ht="15.75" customHeight="1"/>
    <row r="11621" ht="15.75" customHeight="1"/>
    <row r="11623" ht="15.75" customHeight="1"/>
    <row r="11625" ht="15.75" customHeight="1"/>
    <row r="11627" ht="15.75" customHeight="1"/>
    <row r="11629" ht="15.75" customHeight="1"/>
    <row r="11631" ht="15.75" customHeight="1"/>
    <row r="11633" ht="15.75" customHeight="1"/>
    <row r="11635" ht="15.75" customHeight="1"/>
    <row r="11637" ht="15.75" customHeight="1"/>
    <row r="11639" ht="15.75" customHeight="1"/>
    <row r="11641" ht="15.75" customHeight="1"/>
    <row r="11643" ht="15.75" customHeight="1"/>
    <row r="11645" ht="15.75" customHeight="1"/>
    <row r="11647" ht="15.75" customHeight="1"/>
    <row r="11649" ht="15.75" customHeight="1"/>
    <row r="11651" ht="15.75" customHeight="1"/>
    <row r="11653" ht="15.75" customHeight="1"/>
    <row r="11655" ht="15.75" customHeight="1"/>
    <row r="11657" ht="15.75" customHeight="1"/>
    <row r="11659" ht="15.75" customHeight="1"/>
    <row r="11661" ht="15.75" customHeight="1"/>
    <row r="11663" ht="15.75" customHeight="1"/>
    <row r="11665" ht="15.75" customHeight="1"/>
    <row r="11667" ht="15.75" customHeight="1"/>
    <row r="11669" ht="15.75" customHeight="1"/>
    <row r="11671" ht="15.75" customHeight="1"/>
    <row r="11673" ht="15.75" customHeight="1"/>
    <row r="11675" ht="15.75" customHeight="1"/>
    <row r="11677" ht="15.75" customHeight="1"/>
    <row r="11679" ht="15.75" customHeight="1"/>
    <row r="11681" ht="15.75" customHeight="1"/>
    <row r="11683" ht="15.75" customHeight="1"/>
    <row r="11685" ht="15.75" customHeight="1"/>
    <row r="11687" ht="15.75" customHeight="1"/>
    <row r="11689" ht="15.75" customHeight="1"/>
    <row r="11691" ht="15.75" customHeight="1"/>
    <row r="11693" ht="15.75" customHeight="1"/>
    <row r="11695" ht="15.75" customHeight="1"/>
    <row r="11697" ht="15.75" customHeight="1"/>
    <row r="11699" ht="15.75" customHeight="1"/>
    <row r="11701" ht="15.75" customHeight="1"/>
    <row r="11703" ht="15.75" customHeight="1"/>
    <row r="11705" ht="15.75" customHeight="1"/>
    <row r="11707" ht="15.75" customHeight="1"/>
    <row r="11709" ht="15.75" customHeight="1"/>
    <row r="11711" ht="15.75" customHeight="1"/>
    <row r="11713" ht="15.75" customHeight="1"/>
    <row r="11715" ht="15.75" customHeight="1"/>
    <row r="11717" ht="15.75" customHeight="1"/>
    <row r="11719" ht="15.75" customHeight="1"/>
    <row r="11721" ht="15.75" customHeight="1"/>
    <row r="11723" ht="15.75" customHeight="1"/>
    <row r="11725" ht="15.75" customHeight="1"/>
    <row r="11727" ht="15.75" customHeight="1"/>
    <row r="11729" ht="15.75" customHeight="1"/>
    <row r="11731" ht="15.75" customHeight="1"/>
    <row r="11733" ht="15.75" customHeight="1"/>
    <row r="11735" ht="15.75" customHeight="1"/>
    <row r="11737" ht="15.75" customHeight="1"/>
    <row r="11739" ht="15.75" customHeight="1"/>
    <row r="11741" ht="15.75" customHeight="1"/>
    <row r="11743" ht="15.75" customHeight="1"/>
    <row r="11745" ht="15.75" customHeight="1"/>
    <row r="11747" ht="15.75" customHeight="1"/>
    <row r="11749" ht="15.75" customHeight="1"/>
    <row r="11751" ht="15.75" customHeight="1"/>
    <row r="11753" ht="15.75" customHeight="1"/>
    <row r="11755" ht="15.75" customHeight="1"/>
    <row r="11757" ht="15.75" customHeight="1"/>
    <row r="11759" ht="15.75" customHeight="1"/>
    <row r="11761" ht="15.75" customHeight="1"/>
    <row r="11763" ht="15.75" customHeight="1"/>
    <row r="11765" ht="15.75" customHeight="1"/>
    <row r="11767" ht="15.75" customHeight="1"/>
    <row r="11769" ht="15.75" customHeight="1"/>
    <row r="11771" ht="15.75" customHeight="1"/>
    <row r="11773" ht="15.75" customHeight="1"/>
    <row r="11775" ht="15.75" customHeight="1"/>
    <row r="11777" ht="15.75" customHeight="1"/>
    <row r="11779" ht="15.75" customHeight="1"/>
    <row r="11781" ht="15.75" customHeight="1"/>
    <row r="11783" ht="15.75" customHeight="1"/>
    <row r="11785" ht="15.75" customHeight="1"/>
    <row r="11787" ht="15.75" customHeight="1"/>
    <row r="11789" ht="15.75" customHeight="1"/>
    <row r="11791" ht="15.75" customHeight="1"/>
    <row r="11793" ht="15.75" customHeight="1"/>
    <row r="11795" ht="15.75" customHeight="1"/>
    <row r="11797" ht="15.75" customHeight="1"/>
    <row r="11799" ht="15.75" customHeight="1"/>
    <row r="11801" ht="15.75" customHeight="1"/>
    <row r="11803" ht="15.75" customHeight="1"/>
    <row r="11805" ht="15.75" customHeight="1"/>
    <row r="11807" ht="15.75" customHeight="1"/>
    <row r="11809" ht="15.75" customHeight="1"/>
    <row r="11811" ht="15.75" customHeight="1"/>
    <row r="11813" ht="15.75" customHeight="1"/>
    <row r="11815" ht="15.75" customHeight="1"/>
    <row r="11817" ht="15.75" customHeight="1"/>
    <row r="11819" ht="15.75" customHeight="1"/>
    <row r="11821" ht="15.75" customHeight="1"/>
    <row r="11823" ht="15.75" customHeight="1"/>
    <row r="11825" ht="15.75" customHeight="1"/>
    <row r="11827" ht="15.75" customHeight="1"/>
    <row r="11829" ht="15.75" customHeight="1"/>
    <row r="11831" ht="15.75" customHeight="1"/>
    <row r="11833" ht="15.75" customHeight="1"/>
    <row r="11835" ht="15.75" customHeight="1"/>
    <row r="11837" ht="15.75" customHeight="1"/>
    <row r="11839" ht="15.75" customHeight="1"/>
    <row r="11841" ht="15.75" customHeight="1"/>
    <row r="11843" ht="15.75" customHeight="1"/>
    <row r="11845" ht="15.75" customHeight="1"/>
    <row r="11847" ht="15.75" customHeight="1"/>
    <row r="11849" ht="15.75" customHeight="1"/>
    <row r="11851" ht="15.75" customHeight="1"/>
    <row r="11853" ht="15.75" customHeight="1"/>
    <row r="11855" ht="15.75" customHeight="1"/>
    <row r="11857" ht="15.75" customHeight="1"/>
    <row r="11859" ht="15.75" customHeight="1"/>
    <row r="11861" ht="15.75" customHeight="1"/>
    <row r="11863" ht="15.75" customHeight="1"/>
    <row r="11865" ht="15.75" customHeight="1"/>
    <row r="11867" ht="15.75" customHeight="1"/>
    <row r="11869" ht="15.75" customHeight="1"/>
    <row r="11871" ht="15.75" customHeight="1"/>
    <row r="11873" ht="15.75" customHeight="1"/>
    <row r="11875" ht="15.75" customHeight="1"/>
    <row r="11877" ht="15.75" customHeight="1"/>
    <row r="11879" ht="15.75" customHeight="1"/>
    <row r="11881" ht="15.75" customHeight="1"/>
    <row r="11883" ht="15.75" customHeight="1"/>
    <row r="11885" ht="15.75" customHeight="1"/>
    <row r="11887" ht="15.75" customHeight="1"/>
    <row r="11889" ht="15.75" customHeight="1"/>
    <row r="11891" ht="15.75" customHeight="1"/>
    <row r="11893" ht="15.75" customHeight="1"/>
    <row r="11895" ht="15.75" customHeight="1"/>
    <row r="11897" ht="15.75" customHeight="1"/>
    <row r="11899" ht="15.75" customHeight="1"/>
    <row r="11901" ht="15.75" customHeight="1"/>
    <row r="11903" ht="15.75" customHeight="1"/>
    <row r="11905" ht="15.75" customHeight="1"/>
    <row r="11907" ht="15.75" customHeight="1"/>
    <row r="11909" ht="15.75" customHeight="1"/>
    <row r="11911" ht="15.75" customHeight="1"/>
    <row r="11913" ht="15.75" customHeight="1"/>
    <row r="11915" ht="15.75" customHeight="1"/>
    <row r="11917" ht="15.75" customHeight="1"/>
    <row r="11919" ht="15.75" customHeight="1"/>
    <row r="11921" ht="15.75" customHeight="1"/>
    <row r="11923" ht="15.75" customHeight="1"/>
    <row r="11925" ht="15.75" customHeight="1"/>
    <row r="11927" ht="15.75" customHeight="1"/>
    <row r="11929" ht="15.75" customHeight="1"/>
    <row r="11931" ht="15.75" customHeight="1"/>
    <row r="11933" ht="15.75" customHeight="1"/>
    <row r="11935" ht="15.75" customHeight="1"/>
    <row r="11937" ht="15.75" customHeight="1"/>
    <row r="11939" ht="15.75" customHeight="1"/>
    <row r="11941" ht="15.75" customHeight="1"/>
    <row r="11943" ht="15.75" customHeight="1"/>
    <row r="11945" ht="15.75" customHeight="1"/>
    <row r="11947" ht="15.75" customHeight="1"/>
    <row r="11949" ht="15.75" customHeight="1"/>
    <row r="11951" ht="15.75" customHeight="1"/>
    <row r="11953" ht="15.75" customHeight="1"/>
    <row r="11955" ht="15.75" customHeight="1"/>
    <row r="11957" ht="15.75" customHeight="1"/>
    <row r="11959" ht="15.75" customHeight="1"/>
    <row r="11961" ht="15.75" customHeight="1"/>
    <row r="11963" ht="15.75" customHeight="1"/>
    <row r="11965" ht="15.75" customHeight="1"/>
    <row r="11967" ht="15.75" customHeight="1"/>
    <row r="11969" ht="15.75" customHeight="1"/>
    <row r="11971" ht="15.75" customHeight="1"/>
    <row r="11973" ht="15.75" customHeight="1"/>
    <row r="11975" ht="15.75" customHeight="1"/>
    <row r="11977" ht="15.75" customHeight="1"/>
    <row r="11979" ht="15.75" customHeight="1"/>
    <row r="11981" ht="15.75" customHeight="1"/>
    <row r="11983" ht="15.75" customHeight="1"/>
    <row r="11985" ht="15.75" customHeight="1"/>
    <row r="11987" ht="15.75" customHeight="1"/>
    <row r="11989" ht="15.75" customHeight="1"/>
    <row r="11991" ht="15.75" customHeight="1"/>
    <row r="11993" ht="15.75" customHeight="1"/>
    <row r="11995" ht="15.75" customHeight="1"/>
    <row r="11997" ht="15.75" customHeight="1"/>
    <row r="11999" ht="15.75" customHeight="1"/>
    <row r="12001" ht="15.75" customHeight="1"/>
    <row r="12003" ht="15.75" customHeight="1"/>
    <row r="12005" ht="15.75" customHeight="1"/>
    <row r="12007" ht="15.75" customHeight="1"/>
    <row r="12009" ht="15.75" customHeight="1"/>
    <row r="12011" ht="15.75" customHeight="1"/>
    <row r="12013" ht="15.75" customHeight="1"/>
    <row r="12015" ht="15.75" customHeight="1"/>
    <row r="12017" ht="15.75" customHeight="1"/>
    <row r="12019" ht="15.75" customHeight="1"/>
    <row r="12021" ht="15.75" customHeight="1"/>
    <row r="12023" ht="15.75" customHeight="1"/>
    <row r="12025" ht="15.75" customHeight="1"/>
    <row r="12027" ht="15.75" customHeight="1"/>
    <row r="12029" ht="15.75" customHeight="1"/>
    <row r="12031" ht="15.75" customHeight="1"/>
    <row r="12033" ht="15.75" customHeight="1"/>
    <row r="12035" ht="15.75" customHeight="1"/>
    <row r="12037" ht="15.75" customHeight="1"/>
    <row r="12039" ht="15.75" customHeight="1"/>
    <row r="12041" ht="15.75" customHeight="1"/>
    <row r="12043" ht="15.75" customHeight="1"/>
    <row r="12045" ht="15.75" customHeight="1"/>
    <row r="12047" ht="15.75" customHeight="1"/>
    <row r="12049" ht="15.75" customHeight="1"/>
    <row r="12051" ht="15.75" customHeight="1"/>
    <row r="12053" ht="15.75" customHeight="1"/>
    <row r="12055" ht="15.75" customHeight="1"/>
    <row r="12057" ht="15.75" customHeight="1"/>
    <row r="12059" ht="15.75" customHeight="1"/>
    <row r="12061" ht="15.75" customHeight="1"/>
    <row r="12063" ht="15.75" customHeight="1"/>
    <row r="12065" ht="15.75" customHeight="1"/>
    <row r="12067" ht="15.75" customHeight="1"/>
    <row r="12069" ht="15.75" customHeight="1"/>
    <row r="12071" ht="15.75" customHeight="1"/>
    <row r="12073" ht="15.75" customHeight="1"/>
    <row r="12075" ht="15.75" customHeight="1"/>
    <row r="12077" ht="15.75" customHeight="1"/>
    <row r="12079" ht="15.75" customHeight="1"/>
    <row r="12081" ht="15.75" customHeight="1"/>
    <row r="12083" ht="15.75" customHeight="1"/>
    <row r="12085" ht="15.75" customHeight="1"/>
    <row r="12087" ht="15.75" customHeight="1"/>
    <row r="12089" ht="15.75" customHeight="1"/>
    <row r="12091" ht="15.75" customHeight="1"/>
    <row r="12093" ht="15.75" customHeight="1"/>
    <row r="12095" ht="15.75" customHeight="1"/>
    <row r="12097" ht="15.75" customHeight="1"/>
    <row r="12099" ht="15.75" customHeight="1"/>
    <row r="12101" ht="15.75" customHeight="1"/>
    <row r="12103" ht="15.75" customHeight="1"/>
    <row r="12105" ht="15.75" customHeight="1"/>
    <row r="12107" ht="15.75" customHeight="1"/>
    <row r="12109" ht="15.75" customHeight="1"/>
    <row r="12111" ht="15.75" customHeight="1"/>
    <row r="12113" ht="15.75" customHeight="1"/>
    <row r="12115" ht="15.75" customHeight="1"/>
    <row r="12117" ht="15.75" customHeight="1"/>
    <row r="12119" ht="15.75" customHeight="1"/>
    <row r="12121" ht="15.75" customHeight="1"/>
    <row r="12123" ht="15.75" customHeight="1"/>
    <row r="12125" ht="15.75" customHeight="1"/>
    <row r="12127" ht="15.75" customHeight="1"/>
    <row r="12129" ht="15.75" customHeight="1"/>
    <row r="12131" ht="15.75" customHeight="1"/>
    <row r="12133" ht="15.75" customHeight="1"/>
    <row r="12135" ht="15.75" customHeight="1"/>
    <row r="12137" ht="15.75" customHeight="1"/>
    <row r="12139" ht="15.75" customHeight="1"/>
    <row r="12141" ht="15.75" customHeight="1"/>
    <row r="12143" ht="15.75" customHeight="1"/>
    <row r="12145" ht="15.75" customHeight="1"/>
    <row r="12147" ht="15.75" customHeight="1"/>
    <row r="12149" ht="15.75" customHeight="1"/>
    <row r="12151" ht="15.75" customHeight="1"/>
    <row r="12153" ht="15.75" customHeight="1"/>
    <row r="12155" ht="15.75" customHeight="1"/>
    <row r="12157" ht="15.75" customHeight="1"/>
    <row r="12159" ht="15.75" customHeight="1"/>
    <row r="12161" ht="15.75" customHeight="1"/>
    <row r="12163" ht="15.75" customHeight="1"/>
    <row r="12165" ht="15.75" customHeight="1"/>
    <row r="12167" ht="15.75" customHeight="1"/>
    <row r="12169" ht="15.75" customHeight="1"/>
    <row r="12171" ht="15.75" customHeight="1"/>
    <row r="12173" ht="15.75" customHeight="1"/>
    <row r="12175" ht="15.75" customHeight="1"/>
    <row r="12177" ht="15.75" customHeight="1"/>
    <row r="12179" ht="15.75" customHeight="1"/>
    <row r="12181" ht="15.75" customHeight="1"/>
    <row r="12183" ht="15.75" customHeight="1"/>
    <row r="12185" ht="15.75" customHeight="1"/>
    <row r="12187" ht="15.75" customHeight="1"/>
    <row r="12189" ht="15.75" customHeight="1"/>
    <row r="12191" ht="15.75" customHeight="1"/>
    <row r="12193" ht="15.75" customHeight="1"/>
    <row r="12195" ht="15.75" customHeight="1"/>
    <row r="12197" ht="15.75" customHeight="1"/>
    <row r="12199" ht="15.75" customHeight="1"/>
    <row r="12201" ht="15.75" customHeight="1"/>
    <row r="12203" ht="15.75" customHeight="1"/>
    <row r="12205" ht="15.75" customHeight="1"/>
    <row r="12207" ht="15.75" customHeight="1"/>
    <row r="12209" ht="15.75" customHeight="1"/>
    <row r="12211" ht="15.75" customHeight="1"/>
    <row r="12213" ht="15.75" customHeight="1"/>
    <row r="12215" ht="15.75" customHeight="1"/>
    <row r="12217" ht="15.75" customHeight="1"/>
    <row r="12219" ht="15.75" customHeight="1"/>
    <row r="12221" ht="15.75" customHeight="1"/>
    <row r="12223" ht="15.75" customHeight="1"/>
    <row r="12225" ht="15.75" customHeight="1"/>
    <row r="12227" ht="15.75" customHeight="1"/>
    <row r="12229" ht="15.75" customHeight="1"/>
    <row r="12231" ht="15.75" customHeight="1"/>
    <row r="12233" ht="15.75" customHeight="1"/>
    <row r="12235" ht="15.75" customHeight="1"/>
    <row r="12237" ht="15.75" customHeight="1"/>
    <row r="12239" ht="15.75" customHeight="1"/>
    <row r="12241" ht="15.75" customHeight="1"/>
    <row r="12243" ht="15.75" customHeight="1"/>
    <row r="12245" ht="15.75" customHeight="1"/>
    <row r="12247" ht="15.75" customHeight="1"/>
    <row r="12249" ht="15.75" customHeight="1"/>
    <row r="12251" ht="15.75" customHeight="1"/>
    <row r="12253" ht="15.75" customHeight="1"/>
    <row r="12255" ht="15.75" customHeight="1"/>
    <row r="12257" ht="15.75" customHeight="1"/>
    <row r="12259" ht="15.75" customHeight="1"/>
    <row r="12261" ht="15.75" customHeight="1"/>
    <row r="12263" ht="15.75" customHeight="1"/>
    <row r="12265" ht="15.75" customHeight="1"/>
    <row r="12267" ht="15.75" customHeight="1"/>
    <row r="12269" ht="15.75" customHeight="1"/>
    <row r="12271" ht="15.75" customHeight="1"/>
    <row r="12273" ht="15.75" customHeight="1"/>
    <row r="12275" ht="15.75" customHeight="1"/>
    <row r="12277" ht="15.75" customHeight="1"/>
    <row r="12279" ht="15.75" customHeight="1"/>
    <row r="12281" ht="15.75" customHeight="1"/>
    <row r="12283" ht="15.75" customHeight="1"/>
    <row r="12285" ht="15.75" customHeight="1"/>
    <row r="12287" ht="15.75" customHeight="1"/>
    <row r="12289" ht="15.75" customHeight="1"/>
    <row r="12291" ht="15.75" customHeight="1"/>
    <row r="12293" ht="15.75" customHeight="1"/>
    <row r="12295" ht="15.75" customHeight="1"/>
    <row r="12297" ht="15.75" customHeight="1"/>
    <row r="12299" ht="15.75" customHeight="1"/>
    <row r="12301" ht="15.75" customHeight="1"/>
    <row r="12303" ht="15.75" customHeight="1"/>
    <row r="12305" ht="15.75" customHeight="1"/>
    <row r="12307" ht="15.75" customHeight="1"/>
    <row r="12309" ht="15.75" customHeight="1"/>
    <row r="12311" ht="15.75" customHeight="1"/>
    <row r="12313" ht="15.75" customHeight="1"/>
    <row r="12315" ht="15.75" customHeight="1"/>
    <row r="12317" ht="15.75" customHeight="1"/>
    <row r="12319" ht="15.75" customHeight="1"/>
    <row r="12321" ht="15.75" customHeight="1"/>
    <row r="12323" ht="15.75" customHeight="1"/>
    <row r="12325" ht="15.75" customHeight="1"/>
    <row r="12327" ht="15.75" customHeight="1"/>
    <row r="12329" ht="15.75" customHeight="1"/>
    <row r="12331" ht="15.75" customHeight="1"/>
    <row r="12333" ht="15.75" customHeight="1"/>
    <row r="12335" ht="15.75" customHeight="1"/>
    <row r="12337" ht="15.75" customHeight="1"/>
    <row r="12339" ht="15.75" customHeight="1"/>
    <row r="12341" ht="15.75" customHeight="1"/>
    <row r="12343" ht="15.75" customHeight="1"/>
    <row r="12345" ht="15.75" customHeight="1"/>
    <row r="12347" ht="15.75" customHeight="1"/>
    <row r="12349" ht="15.75" customHeight="1"/>
    <row r="12351" ht="15.75" customHeight="1"/>
    <row r="12353" ht="15.75" customHeight="1"/>
    <row r="12355" ht="15.75" customHeight="1"/>
    <row r="12357" ht="15.75" customHeight="1"/>
    <row r="12359" ht="15.75" customHeight="1"/>
    <row r="12361" ht="15.75" customHeight="1"/>
    <row r="12363" ht="15.75" customHeight="1"/>
    <row r="12365" ht="15.75" customHeight="1"/>
    <row r="12367" ht="15.75" customHeight="1"/>
    <row r="12369" ht="15.75" customHeight="1"/>
    <row r="12371" ht="15.75" customHeight="1"/>
    <row r="12373" ht="15.75" customHeight="1"/>
    <row r="12375" ht="15.75" customHeight="1"/>
    <row r="12377" ht="15.75" customHeight="1"/>
    <row r="12379" ht="15.75" customHeight="1"/>
    <row r="12381" ht="15.75" customHeight="1"/>
    <row r="12383" ht="15.75" customHeight="1"/>
    <row r="12385" ht="15.75" customHeight="1"/>
    <row r="12387" ht="15.75" customHeight="1"/>
    <row r="12389" ht="15.75" customHeight="1"/>
    <row r="12391" ht="15.75" customHeight="1"/>
    <row r="12393" ht="15.75" customHeight="1"/>
    <row r="12395" ht="15.75" customHeight="1"/>
    <row r="12397" ht="15.75" customHeight="1"/>
    <row r="12399" ht="15.75" customHeight="1"/>
    <row r="12401" ht="15.75" customHeight="1"/>
    <row r="12403" ht="15.75" customHeight="1"/>
    <row r="12405" ht="15.75" customHeight="1"/>
    <row r="12407" ht="15.75" customHeight="1"/>
    <row r="12409" ht="15.75" customHeight="1"/>
    <row r="12411" ht="15.75" customHeight="1"/>
    <row r="12413" ht="15.75" customHeight="1"/>
    <row r="12415" ht="15.75" customHeight="1"/>
    <row r="12417" ht="15.75" customHeight="1"/>
    <row r="12419" ht="15.75" customHeight="1"/>
    <row r="12421" ht="15.75" customHeight="1"/>
    <row r="12423" ht="15.75" customHeight="1"/>
    <row r="12425" ht="15.75" customHeight="1"/>
    <row r="12427" ht="15.75" customHeight="1"/>
    <row r="12429" ht="15.75" customHeight="1"/>
    <row r="12431" ht="15.75" customHeight="1"/>
    <row r="12433" ht="15.75" customHeight="1"/>
    <row r="12435" ht="15.75" customHeight="1"/>
    <row r="12437" ht="15.75" customHeight="1"/>
    <row r="12439" ht="15.75" customHeight="1"/>
    <row r="12441" ht="15.75" customHeight="1"/>
    <row r="12443" ht="15.75" customHeight="1"/>
    <row r="12445" ht="15.75" customHeight="1"/>
    <row r="12447" ht="15.75" customHeight="1"/>
    <row r="12449" ht="15.75" customHeight="1"/>
    <row r="12451" ht="15.75" customHeight="1"/>
    <row r="12453" ht="15.75" customHeight="1"/>
    <row r="12455" ht="15.75" customHeight="1"/>
    <row r="12457" ht="15.75" customHeight="1"/>
    <row r="12459" ht="15.75" customHeight="1"/>
    <row r="12461" ht="15.75" customHeight="1"/>
    <row r="12463" ht="15.75" customHeight="1"/>
    <row r="12465" ht="15.75" customHeight="1"/>
    <row r="12467" ht="15.75" customHeight="1"/>
    <row r="12469" ht="15.75" customHeight="1"/>
    <row r="12471" ht="15.75" customHeight="1"/>
    <row r="12473" ht="15.75" customHeight="1"/>
    <row r="12475" ht="15.75" customHeight="1"/>
    <row r="12477" ht="15.75" customHeight="1"/>
    <row r="12479" ht="15.75" customHeight="1"/>
    <row r="12481" ht="15.75" customHeight="1"/>
    <row r="12483" ht="15.75" customHeight="1"/>
    <row r="12485" ht="15.75" customHeight="1"/>
    <row r="12487" ht="15.75" customHeight="1"/>
    <row r="12489" ht="15.75" customHeight="1"/>
    <row r="12491" ht="15.75" customHeight="1"/>
    <row r="12493" ht="15.75" customHeight="1"/>
    <row r="12495" ht="15.75" customHeight="1"/>
    <row r="12497" ht="15.75" customHeight="1"/>
    <row r="12499" ht="15.75" customHeight="1"/>
    <row r="12501" ht="15.75" customHeight="1"/>
    <row r="12503" ht="15.75" customHeight="1"/>
    <row r="12505" ht="15.75" customHeight="1"/>
    <row r="12507" ht="15.75" customHeight="1"/>
    <row r="12509" ht="15.75" customHeight="1"/>
    <row r="12511" ht="15.75" customHeight="1"/>
    <row r="12513" ht="15.75" customHeight="1"/>
    <row r="12515" ht="15.75" customHeight="1"/>
    <row r="12517" ht="15.75" customHeight="1"/>
    <row r="12519" ht="15.75" customHeight="1"/>
    <row r="12521" ht="15.75" customHeight="1"/>
    <row r="12523" ht="15.75" customHeight="1"/>
    <row r="12525" ht="15.75" customHeight="1"/>
    <row r="12527" ht="15.75" customHeight="1"/>
    <row r="12529" ht="15.75" customHeight="1"/>
    <row r="12531" ht="15.75" customHeight="1"/>
    <row r="12533" ht="15.75" customHeight="1"/>
    <row r="12535" ht="15.75" customHeight="1"/>
    <row r="12537" ht="15.75" customHeight="1"/>
    <row r="12539" ht="15.75" customHeight="1"/>
    <row r="12541" ht="15.75" customHeight="1"/>
    <row r="12543" ht="15.75" customHeight="1"/>
    <row r="12545" ht="15.75" customHeight="1"/>
    <row r="12547" ht="15.75" customHeight="1"/>
    <row r="12549" ht="15.75" customHeight="1"/>
    <row r="12551" ht="15.75" customHeight="1"/>
    <row r="12553" ht="15.75" customHeight="1"/>
    <row r="12555" ht="15.75" customHeight="1"/>
    <row r="12557" ht="15.75" customHeight="1"/>
    <row r="12559" ht="15.75" customHeight="1"/>
    <row r="12561" ht="15.75" customHeight="1"/>
    <row r="12563" ht="15.75" customHeight="1"/>
    <row r="12565" ht="15.75" customHeight="1"/>
    <row r="12567" ht="15.75" customHeight="1"/>
    <row r="12569" ht="15.75" customHeight="1"/>
    <row r="12571" ht="15.75" customHeight="1"/>
    <row r="12573" ht="15.75" customHeight="1"/>
    <row r="12575" ht="15.75" customHeight="1"/>
    <row r="12577" ht="15.75" customHeight="1"/>
    <row r="12579" ht="15.75" customHeight="1"/>
    <row r="12581" ht="15.75" customHeight="1"/>
    <row r="12583" ht="15.75" customHeight="1"/>
    <row r="12585" ht="15.75" customHeight="1"/>
    <row r="12587" ht="15.75" customHeight="1"/>
    <row r="12589" ht="15.75" customHeight="1"/>
    <row r="12591" ht="15.75" customHeight="1"/>
    <row r="12593" ht="15.75" customHeight="1"/>
    <row r="12595" ht="15.75" customHeight="1"/>
    <row r="12597" ht="15.75" customHeight="1"/>
    <row r="12599" ht="15.75" customHeight="1"/>
    <row r="12601" ht="15.75" customHeight="1"/>
    <row r="12603" ht="15.75" customHeight="1"/>
    <row r="12605" ht="15.75" customHeight="1"/>
    <row r="12607" ht="15.75" customHeight="1"/>
    <row r="12609" ht="15.75" customHeight="1"/>
    <row r="12611" ht="15.75" customHeight="1"/>
    <row r="12613" ht="15.75" customHeight="1"/>
    <row r="12615" ht="15.75" customHeight="1"/>
    <row r="12617" ht="15.75" customHeight="1"/>
    <row r="12619" ht="15.75" customHeight="1"/>
    <row r="12621" ht="15.75" customHeight="1"/>
    <row r="12623" ht="15.75" customHeight="1"/>
    <row r="12625" ht="15.75" customHeight="1"/>
    <row r="12627" ht="15.75" customHeight="1"/>
    <row r="12629" ht="15.75" customHeight="1"/>
    <row r="12631" ht="15.75" customHeight="1"/>
    <row r="12633" ht="15.75" customHeight="1"/>
    <row r="12635" ht="15.75" customHeight="1"/>
    <row r="12637" ht="15.75" customHeight="1"/>
    <row r="12639" ht="15.75" customHeight="1"/>
    <row r="12641" ht="15.75" customHeight="1"/>
    <row r="12643" ht="15.75" customHeight="1"/>
    <row r="12645" ht="15.75" customHeight="1"/>
    <row r="12647" ht="15.75" customHeight="1"/>
    <row r="12649" ht="15.75" customHeight="1"/>
    <row r="12651" ht="15.75" customHeight="1"/>
    <row r="12653" ht="15.75" customHeight="1"/>
    <row r="12655" ht="15.75" customHeight="1"/>
    <row r="12657" ht="15.75" customHeight="1"/>
    <row r="12659" ht="15.75" customHeight="1"/>
    <row r="12661" ht="15.75" customHeight="1"/>
    <row r="12663" ht="15.75" customHeight="1"/>
    <row r="12665" ht="15.75" customHeight="1"/>
    <row r="12667" ht="15.75" customHeight="1"/>
    <row r="12669" ht="15.75" customHeight="1"/>
    <row r="12671" ht="15.75" customHeight="1"/>
    <row r="12673" ht="15.75" customHeight="1"/>
    <row r="12675" ht="15.75" customHeight="1"/>
    <row r="12677" ht="15.75" customHeight="1"/>
    <row r="12679" ht="15.75" customHeight="1"/>
    <row r="12681" ht="15.75" customHeight="1"/>
    <row r="12683" ht="15.75" customHeight="1"/>
    <row r="12685" ht="15.75" customHeight="1"/>
    <row r="12687" ht="15.75" customHeight="1"/>
    <row r="12689" ht="15.75" customHeight="1"/>
    <row r="12691" ht="15.75" customHeight="1"/>
    <row r="12693" ht="15.75" customHeight="1"/>
    <row r="12695" ht="15.75" customHeight="1"/>
    <row r="12697" ht="15.75" customHeight="1"/>
    <row r="12699" ht="15.75" customHeight="1"/>
    <row r="12701" ht="15.75" customHeight="1"/>
    <row r="12703" ht="15.75" customHeight="1"/>
    <row r="12705" ht="15.75" customHeight="1"/>
    <row r="12707" ht="15.75" customHeight="1"/>
    <row r="12709" ht="15.75" customHeight="1"/>
    <row r="12711" ht="15.75" customHeight="1"/>
    <row r="12713" ht="15.75" customHeight="1"/>
    <row r="12715" ht="15.75" customHeight="1"/>
    <row r="12717" ht="15.75" customHeight="1"/>
    <row r="12719" ht="15.75" customHeight="1"/>
    <row r="12721" ht="15.75" customHeight="1"/>
    <row r="12723" ht="15.75" customHeight="1"/>
    <row r="12725" ht="15.75" customHeight="1"/>
    <row r="12727" ht="15.75" customHeight="1"/>
    <row r="12729" ht="15.75" customHeight="1"/>
    <row r="12731" ht="15.75" customHeight="1"/>
    <row r="12733" ht="15.75" customHeight="1"/>
    <row r="12735" ht="15.75" customHeight="1"/>
    <row r="12737" ht="15.75" customHeight="1"/>
    <row r="12739" ht="15.75" customHeight="1"/>
    <row r="12741" ht="15.75" customHeight="1"/>
    <row r="12743" ht="15.75" customHeight="1"/>
    <row r="12745" ht="15.75" customHeight="1"/>
    <row r="12747" ht="15.75" customHeight="1"/>
    <row r="12749" ht="15.75" customHeight="1"/>
    <row r="12751" ht="15.75" customHeight="1"/>
    <row r="12753" ht="15.75" customHeight="1"/>
    <row r="12755" ht="15.75" customHeight="1"/>
    <row r="12757" ht="15.75" customHeight="1"/>
    <row r="12759" ht="15.75" customHeight="1"/>
    <row r="12761" ht="15.75" customHeight="1"/>
    <row r="12763" ht="15.75" customHeight="1"/>
    <row r="12765" ht="15.75" customHeight="1"/>
    <row r="12767" ht="15.75" customHeight="1"/>
    <row r="12769" ht="15.75" customHeight="1"/>
    <row r="12771" ht="15.75" customHeight="1"/>
    <row r="12773" ht="15.75" customHeight="1"/>
    <row r="12775" ht="15.75" customHeight="1"/>
    <row r="12777" ht="15.75" customHeight="1"/>
    <row r="12779" ht="15.75" customHeight="1"/>
    <row r="12781" ht="15.75" customHeight="1"/>
    <row r="12783" ht="15.75" customHeight="1"/>
    <row r="12785" ht="15.75" customHeight="1"/>
    <row r="12787" ht="15.75" customHeight="1"/>
    <row r="12789" ht="15.75" customHeight="1"/>
    <row r="12791" ht="15.75" customHeight="1"/>
    <row r="12793" ht="15.75" customHeight="1"/>
    <row r="12795" ht="15.75" customHeight="1"/>
    <row r="12797" ht="15.75" customHeight="1"/>
    <row r="12799" ht="15.75" customHeight="1"/>
    <row r="12801" ht="15.75" customHeight="1"/>
    <row r="12803" ht="15.75" customHeight="1"/>
    <row r="12805" ht="15.75" customHeight="1"/>
    <row r="12807" ht="15.75" customHeight="1"/>
    <row r="12809" ht="15.75" customHeight="1"/>
    <row r="12811" ht="15.75" customHeight="1"/>
    <row r="12813" ht="15.75" customHeight="1"/>
    <row r="12815" ht="15.75" customHeight="1"/>
    <row r="12817" ht="15.75" customHeight="1"/>
    <row r="12819" ht="15.75" customHeight="1"/>
    <row r="12821" ht="15.75" customHeight="1"/>
    <row r="12823" ht="15.75" customHeight="1"/>
    <row r="12825" ht="15.75" customHeight="1"/>
    <row r="12827" ht="15.75" customHeight="1"/>
    <row r="12829" ht="15.75" customHeight="1"/>
    <row r="12831" ht="15.75" customHeight="1"/>
    <row r="12833" ht="15.75" customHeight="1"/>
    <row r="12835" ht="15.75" customHeight="1"/>
    <row r="12837" ht="15.75" customHeight="1"/>
    <row r="12839" ht="15.75" customHeight="1"/>
    <row r="12841" ht="15.75" customHeight="1"/>
    <row r="12843" ht="15.75" customHeight="1"/>
    <row r="12845" ht="15.75" customHeight="1"/>
    <row r="12847" ht="15.75" customHeight="1"/>
    <row r="12849" ht="15.75" customHeight="1"/>
    <row r="12851" ht="15.75" customHeight="1"/>
    <row r="12853" ht="15.75" customHeight="1"/>
    <row r="12855" ht="15.75" customHeight="1"/>
    <row r="12857" ht="15.75" customHeight="1"/>
    <row r="12859" ht="15.75" customHeight="1"/>
    <row r="12861" ht="15.75" customHeight="1"/>
    <row r="12863" ht="15.75" customHeight="1"/>
    <row r="12865" ht="15.75" customHeight="1"/>
    <row r="12867" ht="15.75" customHeight="1"/>
    <row r="12869" ht="15.75" customHeight="1"/>
    <row r="12871" ht="15.75" customHeight="1"/>
    <row r="12873" ht="15.75" customHeight="1"/>
    <row r="12875" ht="15.75" customHeight="1"/>
    <row r="12877" ht="15.75" customHeight="1"/>
    <row r="12879" ht="15.75" customHeight="1"/>
    <row r="12881" ht="15.75" customHeight="1"/>
    <row r="12883" ht="15.75" customHeight="1"/>
    <row r="12885" ht="15.75" customHeight="1"/>
    <row r="12887" ht="15.75" customHeight="1"/>
    <row r="12889" ht="15.75" customHeight="1"/>
    <row r="12891" ht="15.75" customHeight="1"/>
    <row r="12893" ht="15.75" customHeight="1"/>
    <row r="12895" ht="15.75" customHeight="1"/>
    <row r="12897" ht="15.75" customHeight="1"/>
    <row r="12899" ht="15.75" customHeight="1"/>
    <row r="12901" ht="15.75" customHeight="1"/>
    <row r="12903" ht="15.75" customHeight="1"/>
    <row r="12905" ht="15.75" customHeight="1"/>
    <row r="12907" ht="15.75" customHeight="1"/>
    <row r="12909" ht="15.75" customHeight="1"/>
    <row r="12911" ht="15.75" customHeight="1"/>
    <row r="12913" ht="15.75" customHeight="1"/>
    <row r="12915" ht="15.75" customHeight="1"/>
    <row r="12917" ht="15.75" customHeight="1"/>
    <row r="12919" ht="15.75" customHeight="1"/>
    <row r="12921" ht="15.75" customHeight="1"/>
    <row r="12923" ht="15.75" customHeight="1"/>
    <row r="12925" ht="15.75" customHeight="1"/>
    <row r="12927" ht="15.75" customHeight="1"/>
    <row r="12929" ht="15.75" customHeight="1"/>
    <row r="12931" ht="15.75" customHeight="1"/>
    <row r="12933" ht="15.75" customHeight="1"/>
    <row r="12935" ht="15.75" customHeight="1"/>
    <row r="12937" ht="15.75" customHeight="1"/>
    <row r="12939" ht="15.75" customHeight="1"/>
    <row r="12941" ht="15.75" customHeight="1"/>
    <row r="12943" ht="15.75" customHeight="1"/>
    <row r="12945" ht="15.75" customHeight="1"/>
    <row r="12947" ht="15.75" customHeight="1"/>
    <row r="12949" ht="15.75" customHeight="1"/>
    <row r="12951" ht="15.75" customHeight="1"/>
    <row r="12953" ht="15.75" customHeight="1"/>
    <row r="12955" ht="15.75" customHeight="1"/>
    <row r="12957" ht="15.75" customHeight="1"/>
    <row r="12959" ht="15.75" customHeight="1"/>
    <row r="12961" ht="15.75" customHeight="1"/>
    <row r="12963" ht="15.75" customHeight="1"/>
    <row r="12965" ht="15.75" customHeight="1"/>
    <row r="12967" ht="15.75" customHeight="1"/>
    <row r="12969" ht="15.75" customHeight="1"/>
    <row r="12971" ht="15.75" customHeight="1"/>
    <row r="12973" ht="15.75" customHeight="1"/>
    <row r="12975" ht="15.75" customHeight="1"/>
    <row r="12977" ht="15.75" customHeight="1"/>
    <row r="12979" ht="15.75" customHeight="1"/>
    <row r="12981" ht="15.75" customHeight="1"/>
    <row r="12983" ht="15.75" customHeight="1"/>
    <row r="12985" ht="15.75" customHeight="1"/>
    <row r="12987" ht="15.75" customHeight="1"/>
    <row r="12989" ht="15.75" customHeight="1"/>
    <row r="12991" ht="15.75" customHeight="1"/>
    <row r="12993" ht="15.75" customHeight="1"/>
    <row r="12995" ht="15.75" customHeight="1"/>
    <row r="12997" ht="15.75" customHeight="1"/>
    <row r="12999" ht="15.75" customHeight="1"/>
    <row r="13001" ht="15.75" customHeight="1"/>
    <row r="13003" ht="15.75" customHeight="1"/>
    <row r="13005" ht="15.75" customHeight="1"/>
    <row r="13007" ht="15.75" customHeight="1"/>
    <row r="13009" ht="15.75" customHeight="1"/>
    <row r="13011" ht="15.75" customHeight="1"/>
    <row r="13013" ht="15.75" customHeight="1"/>
    <row r="13015" ht="15.75" customHeight="1"/>
    <row r="13017" ht="15.75" customHeight="1"/>
    <row r="13019" ht="15.75" customHeight="1"/>
    <row r="13021" ht="15.75" customHeight="1"/>
    <row r="13023" ht="15.75" customHeight="1"/>
    <row r="13025" ht="15.75" customHeight="1"/>
    <row r="13027" ht="15.75" customHeight="1"/>
    <row r="13029" ht="15.75" customHeight="1"/>
    <row r="13031" ht="15.75" customHeight="1"/>
    <row r="13033" ht="15.75" customHeight="1"/>
    <row r="13035" ht="15.75" customHeight="1"/>
    <row r="13037" ht="15.75" customHeight="1"/>
    <row r="13039" ht="15.75" customHeight="1"/>
    <row r="13041" ht="15.75" customHeight="1"/>
    <row r="13043" ht="15.75" customHeight="1"/>
    <row r="13045" ht="15.75" customHeight="1"/>
    <row r="13047" ht="15.75" customHeight="1"/>
    <row r="13049" ht="15.75" customHeight="1"/>
    <row r="13051" ht="15.75" customHeight="1"/>
    <row r="13053" ht="15.75" customHeight="1"/>
    <row r="13055" ht="15.75" customHeight="1"/>
    <row r="13057" ht="15.75" customHeight="1"/>
    <row r="13059" ht="15.75" customHeight="1"/>
    <row r="13061" ht="15.75" customHeight="1"/>
    <row r="13063" ht="15.75" customHeight="1"/>
    <row r="13065" ht="15.75" customHeight="1"/>
    <row r="13067" ht="15.75" customHeight="1"/>
    <row r="13069" ht="15.75" customHeight="1"/>
    <row r="13071" ht="15.75" customHeight="1"/>
    <row r="13073" ht="15.75" customHeight="1"/>
    <row r="13075" ht="15.75" customHeight="1"/>
    <row r="13077" ht="15.75" customHeight="1"/>
    <row r="13079" ht="15.75" customHeight="1"/>
    <row r="13081" ht="15.75" customHeight="1"/>
    <row r="13083" ht="15.75" customHeight="1"/>
    <row r="13085" ht="15.75" customHeight="1"/>
    <row r="13087" ht="15.75" customHeight="1"/>
    <row r="13089" ht="15.75" customHeight="1"/>
    <row r="13091" ht="15.75" customHeight="1"/>
    <row r="13093" ht="15.75" customHeight="1"/>
    <row r="13095" ht="15.75" customHeight="1"/>
    <row r="13097" ht="15.75" customHeight="1"/>
    <row r="13099" ht="15.75" customHeight="1"/>
    <row r="13101" ht="15.75" customHeight="1"/>
    <row r="13103" ht="15.75" customHeight="1"/>
    <row r="13105" ht="15.75" customHeight="1"/>
    <row r="13107" ht="15.75" customHeight="1"/>
    <row r="13109" ht="15.75" customHeight="1"/>
    <row r="13111" ht="15.75" customHeight="1"/>
    <row r="13113" ht="15.75" customHeight="1"/>
    <row r="13115" ht="15.75" customHeight="1"/>
    <row r="13117" ht="15.75" customHeight="1"/>
    <row r="13119" ht="15.75" customHeight="1"/>
    <row r="13121" ht="15.75" customHeight="1"/>
    <row r="13123" ht="15.75" customHeight="1"/>
    <row r="13125" ht="15.75" customHeight="1"/>
    <row r="13127" ht="15.75" customHeight="1"/>
    <row r="13129" ht="15.75" customHeight="1"/>
    <row r="13131" ht="15.75" customHeight="1"/>
    <row r="13133" ht="15.75" customHeight="1"/>
    <row r="13135" ht="15.75" customHeight="1"/>
    <row r="13137" ht="15.75" customHeight="1"/>
    <row r="13139" ht="15.75" customHeight="1"/>
    <row r="13141" ht="15.75" customHeight="1"/>
    <row r="13143" ht="15.75" customHeight="1"/>
    <row r="13145" ht="15.75" customHeight="1"/>
    <row r="13147" ht="15.75" customHeight="1"/>
    <row r="13149" ht="15.75" customHeight="1"/>
    <row r="13151" ht="15.75" customHeight="1"/>
    <row r="13153" ht="15.75" customHeight="1"/>
    <row r="13155" ht="15.75" customHeight="1"/>
    <row r="13157" ht="15.75" customHeight="1"/>
    <row r="13159" ht="15.75" customHeight="1"/>
    <row r="13161" ht="15.75" customHeight="1"/>
    <row r="13163" ht="15.75" customHeight="1"/>
    <row r="13165" ht="15.75" customHeight="1"/>
    <row r="13167" ht="15.75" customHeight="1"/>
    <row r="13169" ht="15.75" customHeight="1"/>
    <row r="13171" ht="15.75" customHeight="1"/>
    <row r="13173" ht="15.75" customHeight="1"/>
    <row r="13175" ht="15.75" customHeight="1"/>
    <row r="13177" ht="15.75" customHeight="1"/>
    <row r="13179" ht="15.75" customHeight="1"/>
    <row r="13181" ht="15.75" customHeight="1"/>
    <row r="13183" ht="15.75" customHeight="1"/>
    <row r="13185" ht="15.75" customHeight="1"/>
    <row r="13187" ht="15.75" customHeight="1"/>
    <row r="13189" ht="15.75" customHeight="1"/>
    <row r="13191" ht="15.75" customHeight="1"/>
    <row r="13193" ht="15.75" customHeight="1"/>
    <row r="13195" ht="15.75" customHeight="1"/>
    <row r="13197" ht="15.75" customHeight="1"/>
    <row r="13199" ht="15.75" customHeight="1"/>
    <row r="13201" ht="15.75" customHeight="1"/>
    <row r="13203" ht="15.75" customHeight="1"/>
    <row r="13205" ht="15.75" customHeight="1"/>
    <row r="13207" ht="15.75" customHeight="1"/>
    <row r="13209" ht="15.75" customHeight="1"/>
    <row r="13211" ht="15.75" customHeight="1"/>
    <row r="13213" ht="15.75" customHeight="1"/>
    <row r="13215" ht="15.75" customHeight="1"/>
    <row r="13217" ht="15.75" customHeight="1"/>
    <row r="13219" ht="15.75" customHeight="1"/>
    <row r="13221" ht="15.75" customHeight="1"/>
    <row r="13223" ht="15.75" customHeight="1"/>
    <row r="13225" ht="15.75" customHeight="1"/>
    <row r="13227" ht="15.75" customHeight="1"/>
    <row r="13229" ht="15.75" customHeight="1"/>
    <row r="13231" ht="15.75" customHeight="1"/>
    <row r="13233" ht="15.75" customHeight="1"/>
    <row r="13235" ht="15.75" customHeight="1"/>
    <row r="13237" ht="15.75" customHeight="1"/>
    <row r="13239" ht="15.75" customHeight="1"/>
    <row r="13241" ht="15.75" customHeight="1"/>
    <row r="13243" ht="15.75" customHeight="1"/>
    <row r="13245" ht="15.75" customHeight="1"/>
    <row r="13247" ht="15.75" customHeight="1"/>
    <row r="13249" ht="15.75" customHeight="1"/>
    <row r="13251" ht="15.75" customHeight="1"/>
    <row r="13253" ht="15.75" customHeight="1"/>
    <row r="13255" ht="15.75" customHeight="1"/>
    <row r="13257" ht="15.75" customHeight="1"/>
    <row r="13259" ht="15.75" customHeight="1"/>
    <row r="13261" ht="15.75" customHeight="1"/>
    <row r="13263" ht="15.75" customHeight="1"/>
    <row r="13265" ht="15.75" customHeight="1"/>
    <row r="13267" ht="15.75" customHeight="1"/>
    <row r="13269" ht="15.75" customHeight="1"/>
    <row r="13271" ht="15.75" customHeight="1"/>
    <row r="13273" ht="15.75" customHeight="1"/>
    <row r="13275" ht="15.75" customHeight="1"/>
    <row r="13277" ht="15.75" customHeight="1"/>
    <row r="13279" ht="15.75" customHeight="1"/>
    <row r="13281" ht="15.75" customHeight="1"/>
    <row r="13283" ht="15.75" customHeight="1"/>
    <row r="13285" ht="15.75" customHeight="1"/>
    <row r="13287" ht="15.75" customHeight="1"/>
    <row r="13289" ht="15.75" customHeight="1"/>
    <row r="13291" ht="15.75" customHeight="1"/>
    <row r="13293" ht="15.75" customHeight="1"/>
    <row r="13295" ht="15.75" customHeight="1"/>
    <row r="13297" ht="15.75" customHeight="1"/>
    <row r="13299" ht="15.75" customHeight="1"/>
    <row r="13301" ht="15.75" customHeight="1"/>
    <row r="13303" ht="15.75" customHeight="1"/>
    <row r="13305" ht="15.75" customHeight="1"/>
    <row r="13307" ht="15.75" customHeight="1"/>
    <row r="13309" ht="15.75" customHeight="1"/>
    <row r="13311" ht="15.75" customHeight="1"/>
    <row r="13313" ht="15.75" customHeight="1"/>
    <row r="13315" ht="15.75" customHeight="1"/>
    <row r="13317" ht="15.75" customHeight="1"/>
    <row r="13319" ht="15.75" customHeight="1"/>
    <row r="13321" ht="15.75" customHeight="1"/>
    <row r="13323" ht="15.75" customHeight="1"/>
    <row r="13325" ht="15.75" customHeight="1"/>
    <row r="13327" ht="15.75" customHeight="1"/>
    <row r="13329" ht="15.75" customHeight="1"/>
    <row r="13331" ht="15.75" customHeight="1"/>
    <row r="13333" ht="15.75" customHeight="1"/>
    <row r="13335" ht="15.75" customHeight="1"/>
    <row r="13337" ht="15.75" customHeight="1"/>
    <row r="13339" ht="15.75" customHeight="1"/>
    <row r="13341" ht="15.75" customHeight="1"/>
    <row r="13343" ht="15.75" customHeight="1"/>
    <row r="13345" ht="15.75" customHeight="1"/>
    <row r="13347" ht="15.75" customHeight="1"/>
    <row r="13349" ht="15.75" customHeight="1"/>
    <row r="13351" ht="15.75" customHeight="1"/>
    <row r="13353" ht="15.75" customHeight="1"/>
    <row r="13355" ht="15.75" customHeight="1"/>
    <row r="13357" ht="15.75" customHeight="1"/>
    <row r="13359" ht="15.75" customHeight="1"/>
    <row r="13361" ht="15.75" customHeight="1"/>
    <row r="13363" ht="15.75" customHeight="1"/>
    <row r="13365" ht="15.75" customHeight="1"/>
    <row r="13367" ht="15.75" customHeight="1"/>
    <row r="13369" ht="15.75" customHeight="1"/>
    <row r="13371" ht="15.75" customHeight="1"/>
    <row r="13373" ht="15.75" customHeight="1"/>
    <row r="13375" ht="15.75" customHeight="1"/>
    <row r="13377" ht="15.75" customHeight="1"/>
    <row r="13379" ht="15.75" customHeight="1"/>
    <row r="13381" ht="15.75" customHeight="1"/>
    <row r="13383" ht="15.75" customHeight="1"/>
    <row r="13385" ht="15.75" customHeight="1"/>
    <row r="13387" ht="15.75" customHeight="1"/>
    <row r="13389" ht="15.75" customHeight="1"/>
    <row r="13391" ht="15.75" customHeight="1"/>
    <row r="13393" ht="15.75" customHeight="1"/>
    <row r="13395" ht="15.75" customHeight="1"/>
    <row r="13397" ht="15.75" customHeight="1"/>
    <row r="13399" ht="15.75" customHeight="1"/>
    <row r="13401" ht="15.75" customHeight="1"/>
    <row r="13403" ht="15.75" customHeight="1"/>
    <row r="13405" ht="15.75" customHeight="1"/>
    <row r="13407" ht="15.75" customHeight="1"/>
    <row r="13409" ht="15.75" customHeight="1"/>
    <row r="13411" ht="15.75" customHeight="1"/>
    <row r="13413" ht="15.75" customHeight="1"/>
    <row r="13415" ht="15.75" customHeight="1"/>
    <row r="13417" ht="15.75" customHeight="1"/>
    <row r="13419" ht="15.75" customHeight="1"/>
    <row r="13421" ht="15.75" customHeight="1"/>
    <row r="13423" ht="15.75" customHeight="1"/>
    <row r="13425" ht="15.75" customHeight="1"/>
    <row r="13427" ht="15.75" customHeight="1"/>
    <row r="13429" ht="15.75" customHeight="1"/>
    <row r="13431" ht="15.75" customHeight="1"/>
    <row r="13433" ht="15.75" customHeight="1"/>
    <row r="13435" ht="15.75" customHeight="1"/>
    <row r="13437" ht="15.75" customHeight="1"/>
    <row r="13439" ht="15.75" customHeight="1"/>
    <row r="13441" ht="15.75" customHeight="1"/>
    <row r="13443" ht="15.75" customHeight="1"/>
    <row r="13445" ht="15.75" customHeight="1"/>
    <row r="13447" ht="15.75" customHeight="1"/>
    <row r="13449" ht="15.75" customHeight="1"/>
    <row r="13451" ht="15.75" customHeight="1"/>
    <row r="13453" ht="15.75" customHeight="1"/>
    <row r="13455" ht="15.75" customHeight="1"/>
    <row r="13457" ht="15.75" customHeight="1"/>
    <row r="13459" ht="15.75" customHeight="1"/>
    <row r="13461" ht="15.75" customHeight="1"/>
    <row r="13463" ht="15.75" customHeight="1"/>
    <row r="13465" ht="15.75" customHeight="1"/>
    <row r="13467" ht="15.75" customHeight="1"/>
    <row r="13469" ht="15.75" customHeight="1"/>
    <row r="13471" ht="15.75" customHeight="1"/>
    <row r="13473" ht="15.75" customHeight="1"/>
    <row r="13475" ht="15.75" customHeight="1"/>
    <row r="13477" ht="15.75" customHeight="1"/>
    <row r="13479" ht="15.75" customHeight="1"/>
    <row r="13481" ht="15.75" customHeight="1"/>
    <row r="13483" ht="15.75" customHeight="1"/>
    <row r="13485" ht="15.75" customHeight="1"/>
    <row r="13487" ht="15.75" customHeight="1"/>
    <row r="13489" ht="15.75" customHeight="1"/>
    <row r="13491" ht="15.75" customHeight="1"/>
    <row r="13493" ht="15.75" customHeight="1"/>
    <row r="13495" ht="15.75" customHeight="1"/>
    <row r="13497" ht="15.75" customHeight="1"/>
    <row r="13499" ht="15.75" customHeight="1"/>
    <row r="13501" ht="15.75" customHeight="1"/>
    <row r="13503" ht="15.75" customHeight="1"/>
    <row r="13505" ht="15.75" customHeight="1"/>
    <row r="13507" ht="15.75" customHeight="1"/>
    <row r="13509" ht="15.75" customHeight="1"/>
    <row r="13511" ht="15.75" customHeight="1"/>
    <row r="13513" ht="15.75" customHeight="1"/>
    <row r="13515" ht="15.75" customHeight="1"/>
    <row r="13517" ht="15.75" customHeight="1"/>
    <row r="13519" ht="15.75" customHeight="1"/>
    <row r="13521" ht="15.75" customHeight="1"/>
    <row r="13523" ht="15.75" customHeight="1"/>
    <row r="13525" ht="15.75" customHeight="1"/>
    <row r="13527" ht="15.75" customHeight="1"/>
    <row r="13529" ht="15.75" customHeight="1"/>
    <row r="13531" ht="15.75" customHeight="1"/>
    <row r="13533" ht="15.75" customHeight="1"/>
    <row r="13535" ht="15.75" customHeight="1"/>
    <row r="13537" ht="15.75" customHeight="1"/>
    <row r="13539" ht="15.75" customHeight="1"/>
    <row r="13541" ht="15.75" customHeight="1"/>
    <row r="13543" ht="15.75" customHeight="1"/>
    <row r="13545" ht="15.75" customHeight="1"/>
    <row r="13547" ht="15.75" customHeight="1"/>
    <row r="13549" ht="15.75" customHeight="1"/>
    <row r="13551" ht="15.75" customHeight="1"/>
    <row r="13553" ht="15.75" customHeight="1"/>
    <row r="13555" ht="15.75" customHeight="1"/>
    <row r="13557" ht="15.75" customHeight="1"/>
    <row r="13559" ht="15.75" customHeight="1"/>
    <row r="13561" ht="15.75" customHeight="1"/>
    <row r="13563" ht="15.75" customHeight="1"/>
    <row r="13565" ht="15.75" customHeight="1"/>
    <row r="13567" ht="15.75" customHeight="1"/>
    <row r="13569" ht="15.75" customHeight="1"/>
    <row r="13571" ht="15.75" customHeight="1"/>
    <row r="13573" ht="15.75" customHeight="1"/>
    <row r="13575" ht="15.75" customHeight="1"/>
    <row r="13577" ht="15.75" customHeight="1"/>
    <row r="13579" ht="15.75" customHeight="1"/>
    <row r="13581" ht="15.75" customHeight="1"/>
    <row r="13583" ht="15.75" customHeight="1"/>
    <row r="13585" ht="15.75" customHeight="1"/>
    <row r="13587" ht="15.75" customHeight="1"/>
    <row r="13589" ht="15.75" customHeight="1"/>
    <row r="13591" ht="15.75" customHeight="1"/>
    <row r="13593" ht="15.75" customHeight="1"/>
    <row r="13595" ht="15.75" customHeight="1"/>
    <row r="13597" ht="15.75" customHeight="1"/>
    <row r="13599" ht="15.75" customHeight="1"/>
    <row r="13601" ht="15.75" customHeight="1"/>
    <row r="13603" ht="15.75" customHeight="1"/>
    <row r="13605" ht="15.75" customHeight="1"/>
    <row r="13607" ht="15.75" customHeight="1"/>
    <row r="13609" ht="15.75" customHeight="1"/>
    <row r="13611" ht="15.75" customHeight="1"/>
    <row r="13613" ht="15.75" customHeight="1"/>
    <row r="13615" ht="15.75" customHeight="1"/>
    <row r="13617" ht="15.75" customHeight="1"/>
    <row r="13619" ht="15.75" customHeight="1"/>
    <row r="13621" ht="15.75" customHeight="1"/>
    <row r="13623" ht="15.75" customHeight="1"/>
    <row r="13625" ht="15.75" customHeight="1"/>
    <row r="13627" ht="15.75" customHeight="1"/>
    <row r="13629" ht="15.75" customHeight="1"/>
    <row r="13631" ht="15.75" customHeight="1"/>
    <row r="13633" ht="15.75" customHeight="1"/>
    <row r="13635" ht="15.75" customHeight="1"/>
    <row r="13637" ht="15.75" customHeight="1"/>
    <row r="13639" ht="15.75" customHeight="1"/>
    <row r="13641" ht="15.75" customHeight="1"/>
    <row r="13643" ht="15.75" customHeight="1"/>
    <row r="13645" ht="15.75" customHeight="1"/>
    <row r="13647" ht="15.75" customHeight="1"/>
    <row r="13649" ht="15.75" customHeight="1"/>
    <row r="13651" ht="15.75" customHeight="1"/>
    <row r="13653" ht="15.75" customHeight="1"/>
    <row r="13655" ht="15.75" customHeight="1"/>
    <row r="13657" ht="15.75" customHeight="1"/>
    <row r="13659" ht="15.75" customHeight="1"/>
    <row r="13661" ht="15.75" customHeight="1"/>
    <row r="13663" ht="15.75" customHeight="1"/>
    <row r="13665" ht="15.75" customHeight="1"/>
    <row r="13667" ht="15.75" customHeight="1"/>
    <row r="13669" ht="15.75" customHeight="1"/>
    <row r="13671" ht="15.75" customHeight="1"/>
    <row r="13673" ht="15.75" customHeight="1"/>
    <row r="13675" ht="15.75" customHeight="1"/>
    <row r="13677" ht="15.75" customHeight="1"/>
    <row r="13679" ht="15.75" customHeight="1"/>
    <row r="13681" ht="15.75" customHeight="1"/>
    <row r="13683" ht="15.75" customHeight="1"/>
    <row r="13685" ht="15.75" customHeight="1"/>
    <row r="13687" ht="15.75" customHeight="1"/>
    <row r="13689" ht="15.75" customHeight="1"/>
    <row r="13691" ht="15.75" customHeight="1"/>
    <row r="13693" ht="15.75" customHeight="1"/>
    <row r="13695" ht="15.75" customHeight="1"/>
    <row r="13697" ht="15.75" customHeight="1"/>
    <row r="13699" ht="15.75" customHeight="1"/>
    <row r="13701" ht="15.75" customHeight="1"/>
    <row r="13703" ht="15.75" customHeight="1"/>
    <row r="13705" ht="15.75" customHeight="1"/>
    <row r="13707" ht="15.75" customHeight="1"/>
    <row r="13709" ht="15.75" customHeight="1"/>
    <row r="13711" ht="15.75" customHeight="1"/>
    <row r="13713" ht="15.75" customHeight="1"/>
    <row r="13715" ht="15.75" customHeight="1"/>
    <row r="13717" ht="15.75" customHeight="1"/>
    <row r="13719" ht="15.75" customHeight="1"/>
    <row r="13721" ht="15.75" customHeight="1"/>
    <row r="13723" ht="15.75" customHeight="1"/>
    <row r="13725" ht="15.75" customHeight="1"/>
    <row r="13727" ht="15.75" customHeight="1"/>
    <row r="13729" ht="15.75" customHeight="1"/>
    <row r="13731" ht="15.75" customHeight="1"/>
    <row r="13733" ht="15.75" customHeight="1"/>
    <row r="13735" ht="15.75" customHeight="1"/>
    <row r="13737" ht="15.75" customHeight="1"/>
    <row r="13739" ht="15.75" customHeight="1"/>
    <row r="13741" ht="15.75" customHeight="1"/>
    <row r="13743" ht="15.75" customHeight="1"/>
    <row r="13745" ht="15.75" customHeight="1"/>
    <row r="13747" ht="15.75" customHeight="1"/>
    <row r="13749" ht="15.75" customHeight="1"/>
    <row r="13751" ht="15.75" customHeight="1"/>
    <row r="13753" ht="15.75" customHeight="1"/>
    <row r="13755" ht="15.75" customHeight="1"/>
    <row r="13757" ht="15.75" customHeight="1"/>
    <row r="13759" ht="15.75" customHeight="1"/>
    <row r="13761" ht="15.75" customHeight="1"/>
    <row r="13763" ht="15.75" customHeight="1"/>
    <row r="13765" ht="15.75" customHeight="1"/>
    <row r="13767" ht="15.75" customHeight="1"/>
    <row r="13769" ht="15.75" customHeight="1"/>
    <row r="13771" ht="15.75" customHeight="1"/>
    <row r="13773" ht="15.75" customHeight="1"/>
    <row r="13775" ht="15.75" customHeight="1"/>
    <row r="13777" ht="15.75" customHeight="1"/>
    <row r="13779" ht="15.75" customHeight="1"/>
    <row r="13781" ht="15.75" customHeight="1"/>
    <row r="13783" ht="15.75" customHeight="1"/>
    <row r="13785" ht="15.75" customHeight="1"/>
    <row r="13787" ht="15.75" customHeight="1"/>
    <row r="13789" ht="15.75" customHeight="1"/>
    <row r="13791" ht="15.75" customHeight="1"/>
    <row r="13793" ht="15.75" customHeight="1"/>
    <row r="13795" ht="15.75" customHeight="1"/>
    <row r="13797" ht="15.75" customHeight="1"/>
    <row r="13799" ht="15.75" customHeight="1"/>
    <row r="13801" ht="15.75" customHeight="1"/>
    <row r="13803" ht="15.75" customHeight="1"/>
    <row r="13805" ht="15.75" customHeight="1"/>
    <row r="13807" ht="15.75" customHeight="1"/>
    <row r="13809" ht="15.75" customHeight="1"/>
    <row r="13811" ht="15.75" customHeight="1"/>
    <row r="13813" ht="15.75" customHeight="1"/>
    <row r="13815" ht="15.75" customHeight="1"/>
    <row r="13817" ht="15.75" customHeight="1"/>
    <row r="13819" ht="15.75" customHeight="1"/>
    <row r="13821" ht="15.75" customHeight="1"/>
    <row r="13823" ht="15.75" customHeight="1"/>
    <row r="13825" ht="15.75" customHeight="1"/>
    <row r="13827" ht="15.75" customHeight="1"/>
    <row r="13829" ht="15.75" customHeight="1"/>
    <row r="13831" ht="15.75" customHeight="1"/>
    <row r="13833" ht="15.75" customHeight="1"/>
    <row r="13835" ht="15.75" customHeight="1"/>
    <row r="13837" ht="15.75" customHeight="1"/>
    <row r="13839" ht="15.75" customHeight="1"/>
    <row r="13841" ht="15.75" customHeight="1"/>
    <row r="13843" ht="15.75" customHeight="1"/>
    <row r="13845" ht="15.75" customHeight="1"/>
    <row r="13847" ht="15.75" customHeight="1"/>
    <row r="13849" ht="15.75" customHeight="1"/>
    <row r="13851" ht="15.75" customHeight="1"/>
    <row r="13853" ht="15.75" customHeight="1"/>
    <row r="13855" ht="15.75" customHeight="1"/>
    <row r="13857" ht="15.75" customHeight="1"/>
    <row r="13859" ht="15.75" customHeight="1"/>
    <row r="13861" ht="15.75" customHeight="1"/>
    <row r="13863" ht="15.75" customHeight="1"/>
    <row r="13865" ht="15.75" customHeight="1"/>
    <row r="13867" ht="15.75" customHeight="1"/>
    <row r="13869" ht="15.75" customHeight="1"/>
    <row r="13871" ht="15.75" customHeight="1"/>
    <row r="13873" ht="15.75" customHeight="1"/>
    <row r="13875" ht="15.75" customHeight="1"/>
    <row r="13877" ht="15.75" customHeight="1"/>
    <row r="13879" ht="15.75" customHeight="1"/>
    <row r="13881" ht="15.75" customHeight="1"/>
    <row r="13883" ht="15.75" customHeight="1"/>
    <row r="13885" ht="15.75" customHeight="1"/>
    <row r="13887" ht="15.75" customHeight="1"/>
    <row r="13889" ht="15.75" customHeight="1"/>
    <row r="13891" ht="15.75" customHeight="1"/>
    <row r="13893" ht="15.75" customHeight="1"/>
    <row r="13895" ht="15.75" customHeight="1"/>
    <row r="13897" ht="15.75" customHeight="1"/>
    <row r="13899" ht="15.75" customHeight="1"/>
    <row r="13901" ht="15.75" customHeight="1"/>
    <row r="13903" ht="15.75" customHeight="1"/>
    <row r="13905" ht="15.75" customHeight="1"/>
    <row r="13907" ht="15.75" customHeight="1"/>
    <row r="13909" ht="15.75" customHeight="1"/>
    <row r="13911" ht="15.75" customHeight="1"/>
    <row r="13913" ht="15.75" customHeight="1"/>
    <row r="13915" ht="15.75" customHeight="1"/>
    <row r="13917" ht="15.75" customHeight="1"/>
    <row r="13919" ht="15.75" customHeight="1"/>
    <row r="13921" ht="15.75" customHeight="1"/>
    <row r="13923" ht="15.75" customHeight="1"/>
    <row r="13925" ht="15.75" customHeight="1"/>
    <row r="13927" ht="15.75" customHeight="1"/>
    <row r="13929" ht="15.75" customHeight="1"/>
    <row r="13931" ht="15.75" customHeight="1"/>
    <row r="13933" ht="15.75" customHeight="1"/>
    <row r="13935" ht="15.75" customHeight="1"/>
    <row r="13937" ht="15.75" customHeight="1"/>
    <row r="13939" ht="15.75" customHeight="1"/>
    <row r="13941" ht="15.75" customHeight="1"/>
    <row r="13943" ht="15.75" customHeight="1"/>
    <row r="13945" ht="15.75" customHeight="1"/>
    <row r="13947" ht="15.75" customHeight="1"/>
    <row r="13949" ht="15.75" customHeight="1"/>
    <row r="13951" ht="15.75" customHeight="1"/>
    <row r="13953" ht="15.75" customHeight="1"/>
    <row r="13955" ht="15.75" customHeight="1"/>
    <row r="13957" ht="15.75" customHeight="1"/>
    <row r="13959" ht="15.75" customHeight="1"/>
    <row r="13961" ht="15.75" customHeight="1"/>
    <row r="13963" ht="15.75" customHeight="1"/>
    <row r="13965" ht="15.75" customHeight="1"/>
    <row r="13967" ht="15.75" customHeight="1"/>
    <row r="13969" ht="15.75" customHeight="1"/>
    <row r="13971" ht="15.75" customHeight="1"/>
    <row r="13973" ht="15.75" customHeight="1"/>
    <row r="13975" ht="15.75" customHeight="1"/>
    <row r="13977" ht="15.75" customHeight="1"/>
    <row r="13979" ht="15.75" customHeight="1"/>
    <row r="13981" ht="15.75" customHeight="1"/>
    <row r="13983" ht="15.75" customHeight="1"/>
    <row r="13985" ht="15.75" customHeight="1"/>
    <row r="13987" ht="15.75" customHeight="1"/>
    <row r="13989" ht="15.75" customHeight="1"/>
    <row r="13991" ht="15.75" customHeight="1"/>
    <row r="13993" ht="15.75" customHeight="1"/>
    <row r="13995" ht="15.75" customHeight="1"/>
    <row r="13997" ht="15.75" customHeight="1"/>
    <row r="13999" ht="15.75" customHeight="1"/>
    <row r="14001" ht="15.75" customHeight="1"/>
    <row r="14003" ht="15.75" customHeight="1"/>
    <row r="14005" ht="15.75" customHeight="1"/>
    <row r="14007" ht="15.75" customHeight="1"/>
    <row r="14009" ht="15.75" customHeight="1"/>
    <row r="14011" ht="15.75" customHeight="1"/>
    <row r="14013" ht="15.75" customHeight="1"/>
    <row r="14015" ht="15.75" customHeight="1"/>
    <row r="14017" ht="15.75" customHeight="1"/>
    <row r="14019" ht="15.75" customHeight="1"/>
    <row r="14021" ht="15.75" customHeight="1"/>
    <row r="14023" ht="15.75" customHeight="1"/>
    <row r="14025" ht="15.75" customHeight="1"/>
    <row r="14027" ht="15.75" customHeight="1"/>
    <row r="14029" ht="15.75" customHeight="1"/>
    <row r="14031" ht="15.75" customHeight="1"/>
    <row r="14033" ht="15.75" customHeight="1"/>
    <row r="14035" ht="15.75" customHeight="1"/>
    <row r="14037" ht="15.75" customHeight="1"/>
    <row r="14039" ht="15.75" customHeight="1"/>
    <row r="14041" ht="15.75" customHeight="1"/>
    <row r="14043" ht="15.75" customHeight="1"/>
    <row r="14045" ht="15.75" customHeight="1"/>
    <row r="14047" ht="15.75" customHeight="1"/>
    <row r="14049" ht="15.75" customHeight="1"/>
    <row r="14051" ht="15.75" customHeight="1"/>
    <row r="14053" ht="15.75" customHeight="1"/>
    <row r="14055" ht="15.75" customHeight="1"/>
    <row r="14057" ht="15.75" customHeight="1"/>
    <row r="14059" ht="15.75" customHeight="1"/>
    <row r="14061" ht="15.75" customHeight="1"/>
    <row r="14063" ht="15.75" customHeight="1"/>
    <row r="14065" ht="15.75" customHeight="1"/>
    <row r="14067" ht="15.75" customHeight="1"/>
    <row r="14069" ht="15.75" customHeight="1"/>
    <row r="14071" ht="15.75" customHeight="1"/>
    <row r="14073" ht="15.75" customHeight="1"/>
    <row r="14075" ht="15.75" customHeight="1"/>
    <row r="14077" ht="15.75" customHeight="1"/>
    <row r="14079" ht="15.75" customHeight="1"/>
    <row r="14081" ht="15.75" customHeight="1"/>
    <row r="14083" ht="15.75" customHeight="1"/>
    <row r="14085" ht="15.75" customHeight="1"/>
    <row r="14087" ht="15.75" customHeight="1"/>
    <row r="14089" ht="15.75" customHeight="1"/>
    <row r="14091" ht="15.75" customHeight="1"/>
    <row r="14093" ht="15.75" customHeight="1"/>
    <row r="14095" ht="15.75" customHeight="1"/>
    <row r="14097" ht="15.75" customHeight="1"/>
    <row r="14099" ht="15.75" customHeight="1"/>
    <row r="14101" ht="15.75" customHeight="1"/>
    <row r="14103" ht="15.75" customHeight="1"/>
    <row r="14105" ht="15.75" customHeight="1"/>
    <row r="14107" ht="15.75" customHeight="1"/>
    <row r="14109" ht="15.75" customHeight="1"/>
    <row r="14111" ht="15.75" customHeight="1"/>
    <row r="14113" ht="15.75" customHeight="1"/>
    <row r="14115" ht="15.75" customHeight="1"/>
    <row r="14117" ht="15.75" customHeight="1"/>
    <row r="14119" ht="15.75" customHeight="1"/>
    <row r="14121" ht="15.75" customHeight="1"/>
    <row r="14123" ht="15.75" customHeight="1"/>
    <row r="14125" ht="15.75" customHeight="1"/>
    <row r="14127" ht="15.75" customHeight="1"/>
    <row r="14129" ht="15.75" customHeight="1"/>
    <row r="14131" ht="15.75" customHeight="1"/>
    <row r="14133" ht="15.75" customHeight="1"/>
    <row r="14135" ht="15.75" customHeight="1"/>
    <row r="14137" ht="15.75" customHeight="1"/>
    <row r="14139" ht="15.75" customHeight="1"/>
    <row r="14141" ht="15.75" customHeight="1"/>
    <row r="14143" ht="15.75" customHeight="1"/>
    <row r="14145" ht="15.75" customHeight="1"/>
    <row r="14147" ht="15.75" customHeight="1"/>
    <row r="14149" ht="15.75" customHeight="1"/>
    <row r="14151" ht="15.75" customHeight="1"/>
    <row r="14153" ht="15.75" customHeight="1"/>
    <row r="14155" ht="15.75" customHeight="1"/>
    <row r="14157" ht="15.75" customHeight="1"/>
    <row r="14159" ht="15.75" customHeight="1"/>
    <row r="14161" ht="15.75" customHeight="1"/>
    <row r="14163" ht="15.75" customHeight="1"/>
    <row r="14165" ht="15.75" customHeight="1"/>
    <row r="14167" ht="15.75" customHeight="1"/>
    <row r="14169" ht="15.75" customHeight="1"/>
    <row r="14171" ht="15.75" customHeight="1"/>
    <row r="14173" ht="15.75" customHeight="1"/>
    <row r="14175" ht="15.75" customHeight="1"/>
    <row r="14177" ht="15.75" customHeight="1"/>
    <row r="14179" ht="15.75" customHeight="1"/>
    <row r="14181" ht="15.75" customHeight="1"/>
    <row r="14183" ht="15.75" customHeight="1"/>
    <row r="14185" ht="15.75" customHeight="1"/>
    <row r="14187" ht="15.75" customHeight="1"/>
    <row r="14189" ht="15.75" customHeight="1"/>
    <row r="14191" ht="15.75" customHeight="1"/>
    <row r="14193" ht="15.75" customHeight="1"/>
    <row r="14195" ht="15.75" customHeight="1"/>
    <row r="14197" ht="15.75" customHeight="1"/>
    <row r="14199" ht="15.75" customHeight="1"/>
    <row r="14201" ht="15.75" customHeight="1"/>
    <row r="14203" ht="15.75" customHeight="1"/>
    <row r="14205" ht="15.75" customHeight="1"/>
    <row r="14207" ht="15.75" customHeight="1"/>
    <row r="14209" ht="15.75" customHeight="1"/>
    <row r="14211" ht="15.75" customHeight="1"/>
    <row r="14213" ht="15.75" customHeight="1"/>
    <row r="14215" ht="15.75" customHeight="1"/>
    <row r="14217" ht="15.75" customHeight="1"/>
    <row r="14219" ht="15.75" customHeight="1"/>
    <row r="14221" ht="15.75" customHeight="1"/>
    <row r="14223" ht="15.75" customHeight="1"/>
    <row r="14225" ht="15.75" customHeight="1"/>
    <row r="14227" ht="15.75" customHeight="1"/>
    <row r="14229" ht="15.75" customHeight="1"/>
    <row r="14231" ht="15.75" customHeight="1"/>
    <row r="14233" ht="15.75" customHeight="1"/>
    <row r="14235" ht="15.75" customHeight="1"/>
    <row r="14237" ht="15.75" customHeight="1"/>
    <row r="14239" ht="15.75" customHeight="1"/>
    <row r="14241" ht="15.75" customHeight="1"/>
    <row r="14243" ht="15.75" customHeight="1"/>
    <row r="14245" ht="15.75" customHeight="1"/>
    <row r="14247" ht="15.75" customHeight="1"/>
    <row r="14249" ht="15.75" customHeight="1"/>
    <row r="14251" ht="15.75" customHeight="1"/>
    <row r="14253" ht="15.75" customHeight="1"/>
    <row r="14255" ht="15.75" customHeight="1"/>
    <row r="14257" ht="15.75" customHeight="1"/>
    <row r="14259" ht="15.75" customHeight="1"/>
    <row r="14261" ht="15.75" customHeight="1"/>
    <row r="14263" ht="15.75" customHeight="1"/>
    <row r="14265" ht="15.75" customHeight="1"/>
    <row r="14267" ht="15.75" customHeight="1"/>
    <row r="14269" ht="15.75" customHeight="1"/>
    <row r="14271" ht="15.75" customHeight="1"/>
    <row r="14273" ht="15.75" customHeight="1"/>
    <row r="14275" ht="15.75" customHeight="1"/>
    <row r="14277" ht="15.75" customHeight="1"/>
    <row r="14279" ht="15.75" customHeight="1"/>
    <row r="14281" ht="15.75" customHeight="1"/>
    <row r="14283" ht="15.75" customHeight="1"/>
    <row r="14285" ht="15.75" customHeight="1"/>
    <row r="14287" ht="15.75" customHeight="1"/>
    <row r="14289" ht="15.75" customHeight="1"/>
    <row r="14291" ht="15.75" customHeight="1"/>
    <row r="14293" ht="15.75" customHeight="1"/>
    <row r="14295" ht="15.75" customHeight="1"/>
    <row r="14297" ht="15.75" customHeight="1"/>
    <row r="14299" ht="15.75" customHeight="1"/>
    <row r="14301" ht="15.75" customHeight="1"/>
    <row r="14303" ht="15.75" customHeight="1"/>
    <row r="14305" ht="15.75" customHeight="1"/>
    <row r="14307" ht="15.75" customHeight="1"/>
    <row r="14309" ht="15.75" customHeight="1"/>
    <row r="14311" ht="15.75" customHeight="1"/>
    <row r="14313" ht="15.75" customHeight="1"/>
    <row r="14315" ht="15.75" customHeight="1"/>
    <row r="14317" ht="15.75" customHeight="1"/>
    <row r="14319" ht="15.75" customHeight="1"/>
    <row r="14321" ht="15.75" customHeight="1"/>
    <row r="14323" ht="15.75" customHeight="1"/>
    <row r="14325" ht="15.75" customHeight="1"/>
    <row r="14327" ht="15.75" customHeight="1"/>
    <row r="14329" ht="15.75" customHeight="1"/>
    <row r="14331" ht="15.75" customHeight="1"/>
    <row r="14333" ht="15.75" customHeight="1"/>
    <row r="14335" ht="15.75" customHeight="1"/>
    <row r="14337" ht="15.75" customHeight="1"/>
    <row r="14339" ht="15.75" customHeight="1"/>
    <row r="14341" ht="15.75" customHeight="1"/>
    <row r="14343" ht="15.75" customHeight="1"/>
    <row r="14345" ht="15.75" customHeight="1"/>
    <row r="14347" ht="15.75" customHeight="1"/>
    <row r="14349" ht="15.75" customHeight="1"/>
    <row r="14351" ht="15.75" customHeight="1"/>
    <row r="14353" ht="15.75" customHeight="1"/>
    <row r="14355" ht="15.75" customHeight="1"/>
    <row r="14357" ht="15.75" customHeight="1"/>
    <row r="14359" ht="15.75" customHeight="1"/>
    <row r="14361" ht="15.75" customHeight="1"/>
    <row r="14363" ht="15.75" customHeight="1"/>
    <row r="14365" ht="15.75" customHeight="1"/>
    <row r="14367" ht="15.75" customHeight="1"/>
    <row r="14369" ht="15.75" customHeight="1"/>
    <row r="14371" ht="15.75" customHeight="1"/>
    <row r="14373" ht="15.75" customHeight="1"/>
    <row r="14375" ht="15.75" customHeight="1"/>
    <row r="14377" ht="15.75" customHeight="1"/>
    <row r="14379" ht="15.75" customHeight="1"/>
    <row r="14381" ht="15.75" customHeight="1"/>
    <row r="14383" ht="15.75" customHeight="1"/>
    <row r="14385" ht="15.75" customHeight="1"/>
    <row r="14387" ht="15.75" customHeight="1"/>
    <row r="14389" ht="15.75" customHeight="1"/>
    <row r="14391" ht="15.75" customHeight="1"/>
    <row r="14393" ht="15.75" customHeight="1"/>
    <row r="14395" ht="15.75" customHeight="1"/>
    <row r="14397" ht="15.75" customHeight="1"/>
    <row r="14399" ht="15.75" customHeight="1"/>
    <row r="14401" ht="15.75" customHeight="1"/>
    <row r="14403" ht="15.75" customHeight="1"/>
    <row r="14405" ht="15.75" customHeight="1"/>
    <row r="14407" ht="15.75" customHeight="1"/>
    <row r="14409" ht="15.75" customHeight="1"/>
    <row r="14411" ht="15.75" customHeight="1"/>
    <row r="14413" ht="15.75" customHeight="1"/>
    <row r="14415" ht="15.75" customHeight="1"/>
    <row r="14417" ht="15.75" customHeight="1"/>
    <row r="14419" ht="15.75" customHeight="1"/>
    <row r="14421" ht="15.75" customHeight="1"/>
    <row r="14423" ht="15.75" customHeight="1"/>
    <row r="14425" ht="15.75" customHeight="1"/>
    <row r="14427" ht="15.75" customHeight="1"/>
    <row r="14429" ht="15.75" customHeight="1"/>
    <row r="14431" ht="15.75" customHeight="1"/>
    <row r="14433" ht="15.75" customHeight="1"/>
    <row r="14435" ht="15.75" customHeight="1"/>
    <row r="14437" ht="15.75" customHeight="1"/>
    <row r="14439" ht="15.75" customHeight="1"/>
    <row r="14441" ht="15.75" customHeight="1"/>
    <row r="14443" ht="15.75" customHeight="1"/>
    <row r="14445" ht="15.75" customHeight="1"/>
    <row r="14447" ht="15.75" customHeight="1"/>
    <row r="14449" ht="15.75" customHeight="1"/>
    <row r="14451" ht="15.75" customHeight="1"/>
    <row r="14453" ht="15.75" customHeight="1"/>
    <row r="14455" ht="15.75" customHeight="1"/>
    <row r="14457" ht="15.75" customHeight="1"/>
    <row r="14459" ht="15.75" customHeight="1"/>
    <row r="14461" ht="15.75" customHeight="1"/>
    <row r="14463" ht="15.75" customHeight="1"/>
    <row r="14465" ht="15.75" customHeight="1"/>
    <row r="14467" ht="15.75" customHeight="1"/>
    <row r="14469" ht="15.75" customHeight="1"/>
    <row r="14471" ht="15.75" customHeight="1"/>
    <row r="14473" ht="15.75" customHeight="1"/>
    <row r="14475" ht="15.75" customHeight="1"/>
    <row r="14477" ht="15.75" customHeight="1"/>
    <row r="14479" ht="15.75" customHeight="1"/>
    <row r="14481" ht="15.75" customHeight="1"/>
    <row r="14483" ht="15.75" customHeight="1"/>
    <row r="14485" ht="15.75" customHeight="1"/>
    <row r="14487" ht="15.75" customHeight="1"/>
    <row r="14489" ht="15.75" customHeight="1"/>
    <row r="14491" ht="15.75" customHeight="1"/>
    <row r="14493" ht="15.75" customHeight="1"/>
    <row r="14495" ht="15.75" customHeight="1"/>
    <row r="14497" ht="15.75" customHeight="1"/>
    <row r="14499" ht="15.75" customHeight="1"/>
    <row r="14501" ht="15.75" customHeight="1"/>
    <row r="14503" ht="15.75" customHeight="1"/>
    <row r="14505" ht="15.75" customHeight="1"/>
    <row r="14507" ht="15.75" customHeight="1"/>
    <row r="14509" ht="15.75" customHeight="1"/>
    <row r="14511" ht="15.75" customHeight="1"/>
    <row r="14513" ht="15.75" customHeight="1"/>
    <row r="14515" ht="15.75" customHeight="1"/>
    <row r="14517" ht="15.75" customHeight="1"/>
    <row r="14519" ht="15.75" customHeight="1"/>
    <row r="14521" ht="15.75" customHeight="1"/>
    <row r="14523" ht="15.75" customHeight="1"/>
    <row r="14525" ht="15.75" customHeight="1"/>
    <row r="14527" ht="15.75" customHeight="1"/>
    <row r="14529" ht="15.75" customHeight="1"/>
    <row r="14531" ht="15.75" customHeight="1"/>
    <row r="14533" ht="15.75" customHeight="1"/>
    <row r="14535" ht="15.75" customHeight="1"/>
    <row r="14537" ht="15.75" customHeight="1"/>
    <row r="14539" ht="15.75" customHeight="1"/>
    <row r="14541" ht="15.75" customHeight="1"/>
    <row r="14543" ht="15.75" customHeight="1"/>
    <row r="14545" ht="15.75" customHeight="1"/>
    <row r="14547" ht="15.75" customHeight="1"/>
    <row r="14549" ht="15.75" customHeight="1"/>
    <row r="14551" ht="15.75" customHeight="1"/>
    <row r="14553" ht="15.75" customHeight="1"/>
    <row r="14555" ht="15.75" customHeight="1"/>
    <row r="14557" ht="15.75" customHeight="1"/>
    <row r="14559" ht="15.75" customHeight="1"/>
    <row r="14561" ht="15.75" customHeight="1"/>
    <row r="14563" ht="15.75" customHeight="1"/>
    <row r="14565" ht="15.75" customHeight="1"/>
    <row r="14567" ht="15.75" customHeight="1"/>
    <row r="14569" ht="15.75" customHeight="1"/>
    <row r="14571" ht="15.75" customHeight="1"/>
    <row r="14573" ht="15.75" customHeight="1"/>
    <row r="14575" ht="15.75" customHeight="1"/>
    <row r="14577" ht="15.75" customHeight="1"/>
    <row r="14579" ht="15.75" customHeight="1"/>
    <row r="14581" ht="15.75" customHeight="1"/>
    <row r="14583" ht="15.75" customHeight="1"/>
    <row r="14585" ht="15.75" customHeight="1"/>
    <row r="14587" ht="15.75" customHeight="1"/>
    <row r="14589" ht="15.75" customHeight="1"/>
    <row r="14591" ht="15.75" customHeight="1"/>
    <row r="14593" ht="15.75" customHeight="1"/>
    <row r="14595" ht="15.75" customHeight="1"/>
    <row r="14597" ht="15.75" customHeight="1"/>
    <row r="14599" ht="15.75" customHeight="1"/>
    <row r="14601" ht="15.75" customHeight="1"/>
    <row r="14603" ht="15.75" customHeight="1"/>
    <row r="14605" ht="15.75" customHeight="1"/>
    <row r="14607" ht="15.75" customHeight="1"/>
    <row r="14609" ht="15.75" customHeight="1"/>
    <row r="14611" ht="15.75" customHeight="1"/>
    <row r="14613" ht="15.75" customHeight="1"/>
    <row r="14615" ht="15.75" customHeight="1"/>
    <row r="14617" ht="15.75" customHeight="1"/>
    <row r="14619" ht="15.75" customHeight="1"/>
    <row r="14621" ht="15.75" customHeight="1"/>
    <row r="14623" ht="15.75" customHeight="1"/>
    <row r="14625" ht="15.75" customHeight="1"/>
    <row r="14627" ht="15.75" customHeight="1"/>
    <row r="14629" ht="15.75" customHeight="1"/>
    <row r="14631" ht="15.75" customHeight="1"/>
    <row r="14633" ht="15.75" customHeight="1"/>
    <row r="14635" ht="15.75" customHeight="1"/>
    <row r="14637" ht="15.75" customHeight="1"/>
    <row r="14639" ht="15.75" customHeight="1"/>
    <row r="14641" ht="15.75" customHeight="1"/>
    <row r="14643" ht="15.75" customHeight="1"/>
    <row r="14645" ht="15.75" customHeight="1"/>
    <row r="14647" ht="15.75" customHeight="1"/>
    <row r="14649" ht="15.75" customHeight="1"/>
    <row r="14651" ht="15.75" customHeight="1"/>
    <row r="14653" ht="15.75" customHeight="1"/>
    <row r="14655" ht="15.75" customHeight="1"/>
    <row r="14657" ht="15.75" customHeight="1"/>
    <row r="14659" ht="15.75" customHeight="1"/>
    <row r="14661" ht="15.75" customHeight="1"/>
    <row r="14663" ht="15.75" customHeight="1"/>
    <row r="14665" ht="15.75" customHeight="1"/>
    <row r="14667" ht="15.75" customHeight="1"/>
    <row r="14669" ht="15.75" customHeight="1"/>
    <row r="14671" ht="15.75" customHeight="1"/>
    <row r="14673" ht="15.75" customHeight="1"/>
    <row r="14675" ht="15.75" customHeight="1"/>
    <row r="14677" ht="15.75" customHeight="1"/>
    <row r="14679" ht="15.75" customHeight="1"/>
    <row r="14681" ht="15.75" customHeight="1"/>
    <row r="14683" ht="15.75" customHeight="1"/>
    <row r="14685" ht="15.75" customHeight="1"/>
    <row r="14687" ht="15.75" customHeight="1"/>
    <row r="14689" ht="15.75" customHeight="1"/>
    <row r="14691" ht="15.75" customHeight="1"/>
    <row r="14693" ht="15.75" customHeight="1"/>
    <row r="14695" ht="15.75" customHeight="1"/>
    <row r="14697" ht="15.75" customHeight="1"/>
    <row r="14699" ht="15.75" customHeight="1"/>
    <row r="14701" ht="15.75" customHeight="1"/>
    <row r="14703" ht="15.75" customHeight="1"/>
    <row r="14705" ht="15.75" customHeight="1"/>
    <row r="14707" ht="15.75" customHeight="1"/>
    <row r="14709" ht="15.75" customHeight="1"/>
    <row r="14711" ht="15.75" customHeight="1"/>
    <row r="14713" ht="15.75" customHeight="1"/>
    <row r="14715" ht="15.75" customHeight="1"/>
    <row r="14717" ht="15.75" customHeight="1"/>
    <row r="14719" ht="15.75" customHeight="1"/>
    <row r="14721" ht="15.75" customHeight="1"/>
    <row r="14723" ht="15.75" customHeight="1"/>
    <row r="14725" ht="15.75" customHeight="1"/>
    <row r="14727" ht="15.75" customHeight="1"/>
    <row r="14729" ht="15.75" customHeight="1"/>
    <row r="14731" ht="15.75" customHeight="1"/>
    <row r="14733" ht="15.75" customHeight="1"/>
    <row r="14735" ht="15.75" customHeight="1"/>
    <row r="14737" ht="15.75" customHeight="1"/>
    <row r="14739" ht="15.75" customHeight="1"/>
    <row r="14741" ht="15.75" customHeight="1"/>
    <row r="14743" ht="15.75" customHeight="1"/>
    <row r="14745" ht="15.75" customHeight="1"/>
    <row r="14747" ht="15.75" customHeight="1"/>
    <row r="14749" ht="15.75" customHeight="1"/>
    <row r="14751" ht="15.75" customHeight="1"/>
    <row r="14753" ht="15.75" customHeight="1"/>
    <row r="14755" ht="15.75" customHeight="1"/>
    <row r="14757" ht="15.75" customHeight="1"/>
    <row r="14759" ht="15.75" customHeight="1"/>
    <row r="14761" ht="15.75" customHeight="1"/>
    <row r="14763" ht="15.75" customHeight="1"/>
    <row r="14765" ht="15.75" customHeight="1"/>
    <row r="14767" ht="15.75" customHeight="1"/>
    <row r="14769" ht="15.75" customHeight="1"/>
    <row r="14771" ht="15.75" customHeight="1"/>
    <row r="14773" ht="15.75" customHeight="1"/>
    <row r="14775" ht="15.75" customHeight="1"/>
    <row r="14777" ht="15.75" customHeight="1"/>
    <row r="14779" ht="15.75" customHeight="1"/>
    <row r="14781" ht="15.75" customHeight="1"/>
    <row r="14783" ht="15.75" customHeight="1"/>
    <row r="14785" ht="15.75" customHeight="1"/>
    <row r="14787" ht="15.75" customHeight="1"/>
    <row r="14789" ht="15.75" customHeight="1"/>
    <row r="14791" ht="15.75" customHeight="1"/>
    <row r="14793" ht="15.75" customHeight="1"/>
    <row r="14795" ht="15.75" customHeight="1"/>
    <row r="14797" ht="15.75" customHeight="1"/>
    <row r="14799" ht="15.75" customHeight="1"/>
    <row r="14801" ht="15.75" customHeight="1"/>
    <row r="14803" ht="15.75" customHeight="1"/>
    <row r="14805" ht="15.75" customHeight="1"/>
    <row r="14807" ht="15.75" customHeight="1"/>
    <row r="14809" ht="15.75" customHeight="1"/>
    <row r="14811" ht="15.75" customHeight="1"/>
    <row r="14813" ht="15.75" customHeight="1"/>
    <row r="14815" ht="15.75" customHeight="1"/>
    <row r="14817" ht="15.75" customHeight="1"/>
    <row r="14819" ht="15.75" customHeight="1"/>
    <row r="14821" ht="15.75" customHeight="1"/>
    <row r="14823" ht="15.75" customHeight="1"/>
    <row r="14825" ht="15.75" customHeight="1"/>
    <row r="14827" ht="15.75" customHeight="1"/>
    <row r="14829" ht="15.75" customHeight="1"/>
    <row r="14831" ht="15.75" customHeight="1"/>
    <row r="14833" ht="15.75" customHeight="1"/>
    <row r="14835" ht="15.75" customHeight="1"/>
    <row r="14837" ht="15.75" customHeight="1"/>
    <row r="14839" ht="15.75" customHeight="1"/>
    <row r="14841" ht="15.75" customHeight="1"/>
    <row r="14843" ht="15.75" customHeight="1"/>
    <row r="14845" ht="15.75" customHeight="1"/>
    <row r="14847" ht="15.75" customHeight="1"/>
    <row r="14849" ht="15.75" customHeight="1"/>
    <row r="14851" ht="15.75" customHeight="1"/>
    <row r="14853" ht="15.75" customHeight="1"/>
    <row r="14855" ht="15.75" customHeight="1"/>
    <row r="14857" ht="15.75" customHeight="1"/>
    <row r="14859" ht="15.75" customHeight="1"/>
    <row r="14861" ht="15.75" customHeight="1"/>
    <row r="14863" ht="15.75" customHeight="1"/>
    <row r="14865" ht="15.75" customHeight="1"/>
    <row r="14867" ht="15.75" customHeight="1"/>
    <row r="14869" ht="15.75" customHeight="1"/>
    <row r="14871" ht="15.75" customHeight="1"/>
    <row r="14873" ht="15.75" customHeight="1"/>
    <row r="14875" ht="15.75" customHeight="1"/>
    <row r="14877" ht="15.75" customHeight="1"/>
    <row r="14879" ht="15.75" customHeight="1"/>
    <row r="14881" ht="15.75" customHeight="1"/>
    <row r="14883" ht="15.75" customHeight="1"/>
    <row r="14885" ht="15.75" customHeight="1"/>
    <row r="14887" ht="15.75" customHeight="1"/>
    <row r="14889" ht="15.75" customHeight="1"/>
    <row r="14891" ht="15.75" customHeight="1"/>
    <row r="14893" ht="15.75" customHeight="1"/>
    <row r="14895" ht="15.75" customHeight="1"/>
    <row r="14897" ht="15.75" customHeight="1"/>
    <row r="14899" ht="15.75" customHeight="1"/>
    <row r="14901" ht="15.75" customHeight="1"/>
    <row r="14903" ht="15.75" customHeight="1"/>
    <row r="14905" ht="15.75" customHeight="1"/>
    <row r="14907" ht="15.75" customHeight="1"/>
    <row r="14909" ht="15.75" customHeight="1"/>
    <row r="14911" ht="15.75" customHeight="1"/>
    <row r="14913" ht="15.75" customHeight="1"/>
    <row r="14915" ht="15.75" customHeight="1"/>
    <row r="14917" ht="15.75" customHeight="1"/>
    <row r="14919" ht="15.75" customHeight="1"/>
    <row r="14921" ht="15.75" customHeight="1"/>
    <row r="14923" ht="15.75" customHeight="1"/>
    <row r="14925" ht="15.75" customHeight="1"/>
    <row r="14927" ht="15.75" customHeight="1"/>
    <row r="14929" ht="15.75" customHeight="1"/>
    <row r="14931" ht="15.75" customHeight="1"/>
    <row r="14933" ht="15.75" customHeight="1"/>
    <row r="14935" ht="15.75" customHeight="1"/>
    <row r="14937" ht="15.75" customHeight="1"/>
    <row r="14939" ht="15.75" customHeight="1"/>
    <row r="14941" ht="15.75" customHeight="1"/>
    <row r="14943" ht="15.75" customHeight="1"/>
    <row r="14945" ht="15.75" customHeight="1"/>
    <row r="14947" ht="15.75" customHeight="1"/>
    <row r="14949" ht="15.75" customHeight="1"/>
    <row r="14951" ht="15.75" customHeight="1"/>
    <row r="14953" ht="15.75" customHeight="1"/>
    <row r="14955" ht="15.75" customHeight="1"/>
    <row r="14957" ht="15.75" customHeight="1"/>
    <row r="14959" ht="15.75" customHeight="1"/>
    <row r="14961" ht="15.75" customHeight="1"/>
    <row r="14963" ht="15.75" customHeight="1"/>
    <row r="14965" ht="15.75" customHeight="1"/>
    <row r="14967" ht="15.75" customHeight="1"/>
    <row r="14969" ht="15.75" customHeight="1"/>
    <row r="14971" ht="15.75" customHeight="1"/>
    <row r="14973" ht="15.75" customHeight="1"/>
    <row r="14975" ht="15.75" customHeight="1"/>
    <row r="14977" ht="15.75" customHeight="1"/>
    <row r="14979" ht="15.75" customHeight="1"/>
    <row r="14981" ht="15.75" customHeight="1"/>
    <row r="14983" ht="15.75" customHeight="1"/>
    <row r="14985" ht="15.75" customHeight="1"/>
    <row r="14987" ht="15.75" customHeight="1"/>
    <row r="14989" ht="15.75" customHeight="1"/>
    <row r="14991" ht="15.75" customHeight="1"/>
    <row r="14993" ht="15.75" customHeight="1"/>
    <row r="14995" ht="15.75" customHeight="1"/>
    <row r="14997" ht="15.75" customHeight="1"/>
    <row r="14999" ht="15.75" customHeight="1"/>
    <row r="15001" ht="15.75" customHeight="1"/>
    <row r="15003" ht="15.75" customHeight="1"/>
    <row r="15005" ht="15.75" customHeight="1"/>
    <row r="15007" ht="15.75" customHeight="1"/>
    <row r="15009" ht="15.75" customHeight="1"/>
    <row r="15011" ht="15.75" customHeight="1"/>
    <row r="15013" ht="15.75" customHeight="1"/>
    <row r="15015" ht="15.75" customHeight="1"/>
    <row r="15017" ht="15.75" customHeight="1"/>
    <row r="15019" ht="15.75" customHeight="1"/>
    <row r="15021" ht="15.75" customHeight="1"/>
    <row r="15023" ht="15.75" customHeight="1"/>
    <row r="15025" ht="15.75" customHeight="1"/>
    <row r="15027" ht="15.75" customHeight="1"/>
    <row r="15029" ht="15.75" customHeight="1"/>
    <row r="15031" ht="15.75" customHeight="1"/>
    <row r="15033" ht="15.75" customHeight="1"/>
    <row r="15035" ht="15.75" customHeight="1"/>
    <row r="15037" ht="15.75" customHeight="1"/>
    <row r="15039" ht="15.75" customHeight="1"/>
    <row r="15041" ht="15.75" customHeight="1"/>
    <row r="15043" ht="15.75" customHeight="1"/>
    <row r="15045" ht="15.75" customHeight="1"/>
    <row r="15047" ht="15.75" customHeight="1"/>
    <row r="15049" ht="15.75" customHeight="1"/>
    <row r="15051" ht="15.75" customHeight="1"/>
    <row r="15053" ht="15.75" customHeight="1"/>
    <row r="15055" ht="15.75" customHeight="1"/>
    <row r="15057" ht="15.75" customHeight="1"/>
    <row r="15059" ht="15.75" customHeight="1"/>
    <row r="15061" ht="15.75" customHeight="1"/>
    <row r="15063" ht="15.75" customHeight="1"/>
    <row r="15065" ht="15.75" customHeight="1"/>
    <row r="15067" ht="15.75" customHeight="1"/>
    <row r="15069" ht="15.75" customHeight="1"/>
    <row r="15071" ht="15.75" customHeight="1"/>
    <row r="15073" ht="15.75" customHeight="1"/>
    <row r="15075" ht="15.75" customHeight="1"/>
    <row r="15077" ht="15.75" customHeight="1"/>
    <row r="15079" ht="15.75" customHeight="1"/>
    <row r="15081" ht="15.75" customHeight="1"/>
    <row r="15083" ht="15.75" customHeight="1"/>
    <row r="15085" ht="15.75" customHeight="1"/>
    <row r="15087" ht="15.75" customHeight="1"/>
    <row r="15089" ht="15.75" customHeight="1"/>
    <row r="15091" ht="15.75" customHeight="1"/>
    <row r="15093" ht="15.75" customHeight="1"/>
    <row r="15095" ht="15.75" customHeight="1"/>
    <row r="15097" ht="15.75" customHeight="1"/>
    <row r="15099" ht="15.75" customHeight="1"/>
    <row r="15101" ht="15.75" customHeight="1"/>
    <row r="15103" ht="15.75" customHeight="1"/>
    <row r="15105" ht="15.75" customHeight="1"/>
    <row r="15107" ht="15.75" customHeight="1"/>
    <row r="15109" ht="15.75" customHeight="1"/>
    <row r="15111" ht="15.75" customHeight="1"/>
    <row r="15113" ht="15.75" customHeight="1"/>
    <row r="15115" ht="15.75" customHeight="1"/>
    <row r="15117" ht="15.75" customHeight="1"/>
    <row r="15119" ht="15.75" customHeight="1"/>
    <row r="15121" ht="15.75" customHeight="1"/>
    <row r="15123" ht="15.75" customHeight="1"/>
    <row r="15125" ht="15.75" customHeight="1"/>
    <row r="15127" ht="15.75" customHeight="1"/>
    <row r="15129" ht="15.75" customHeight="1"/>
    <row r="15131" ht="15.75" customHeight="1"/>
    <row r="15133" ht="15.75" customHeight="1"/>
    <row r="15135" ht="15.75" customHeight="1"/>
    <row r="15137" ht="15.75" customHeight="1"/>
    <row r="15139" ht="15.75" customHeight="1"/>
    <row r="15141" ht="15.75" customHeight="1"/>
    <row r="15143" ht="15.75" customHeight="1"/>
    <row r="15145" ht="15.75" customHeight="1"/>
    <row r="15147" ht="15.75" customHeight="1"/>
    <row r="15149" ht="15.75" customHeight="1"/>
    <row r="15151" ht="15.75" customHeight="1"/>
    <row r="15153" ht="15.75" customHeight="1"/>
    <row r="15155" ht="15.75" customHeight="1"/>
    <row r="15157" ht="15.75" customHeight="1"/>
    <row r="15159" ht="15.75" customHeight="1"/>
    <row r="15161" ht="15.75" customHeight="1"/>
    <row r="15163" ht="15.75" customHeight="1"/>
    <row r="15165" ht="15.75" customHeight="1"/>
    <row r="15167" ht="15.75" customHeight="1"/>
    <row r="15169" ht="15.75" customHeight="1"/>
    <row r="15171" ht="15.75" customHeight="1"/>
    <row r="15173" ht="15.75" customHeight="1"/>
    <row r="15175" ht="15.75" customHeight="1"/>
    <row r="15177" ht="15.75" customHeight="1"/>
    <row r="15179" ht="15.75" customHeight="1"/>
    <row r="15181" ht="15.75" customHeight="1"/>
    <row r="15183" ht="15.75" customHeight="1"/>
    <row r="15185" ht="15.75" customHeight="1"/>
    <row r="15187" ht="15.75" customHeight="1"/>
    <row r="15189" ht="15.75" customHeight="1"/>
    <row r="15191" ht="15.75" customHeight="1"/>
    <row r="15193" ht="15.75" customHeight="1"/>
    <row r="15195" ht="15.75" customHeight="1"/>
    <row r="15197" ht="15.75" customHeight="1"/>
    <row r="15199" ht="15.75" customHeight="1"/>
    <row r="15201" ht="15.75" customHeight="1"/>
    <row r="15203" ht="15.75" customHeight="1"/>
    <row r="15205" ht="15.75" customHeight="1"/>
    <row r="15207" ht="15.75" customHeight="1"/>
    <row r="15209" ht="15.75" customHeight="1"/>
    <row r="15211" ht="15.75" customHeight="1"/>
    <row r="15213" ht="15.75" customHeight="1"/>
    <row r="15215" ht="15.75" customHeight="1"/>
    <row r="15217" ht="15.75" customHeight="1"/>
    <row r="15219" ht="15.75" customHeight="1"/>
    <row r="15221" ht="15.75" customHeight="1"/>
    <row r="15223" ht="15.75" customHeight="1"/>
    <row r="15225" ht="15.75" customHeight="1"/>
    <row r="15227" ht="15.75" customHeight="1"/>
    <row r="15229" ht="15.75" customHeight="1"/>
    <row r="15231" ht="15.75" customHeight="1"/>
    <row r="15233" ht="15.75" customHeight="1"/>
    <row r="15235" ht="15.75" customHeight="1"/>
    <row r="15237" ht="15.75" customHeight="1"/>
    <row r="15239" ht="15.75" customHeight="1"/>
    <row r="15241" ht="15.75" customHeight="1"/>
    <row r="15243" ht="15.75" customHeight="1"/>
    <row r="15245" ht="15.75" customHeight="1"/>
    <row r="15247" ht="15.75" customHeight="1"/>
    <row r="15249" ht="15.75" customHeight="1"/>
    <row r="15251" ht="15.75" customHeight="1"/>
    <row r="15253" ht="15.75" customHeight="1"/>
    <row r="15255" ht="15.75" customHeight="1"/>
    <row r="15257" ht="15.75" customHeight="1"/>
    <row r="15259" ht="15.75" customHeight="1"/>
    <row r="15261" ht="15.75" customHeight="1"/>
    <row r="15263" ht="15.75" customHeight="1"/>
    <row r="15265" ht="15.75" customHeight="1"/>
    <row r="15267" ht="15.75" customHeight="1"/>
    <row r="15269" ht="15.75" customHeight="1"/>
    <row r="15271" ht="15.75" customHeight="1"/>
    <row r="15273" ht="15.75" customHeight="1"/>
    <row r="15275" ht="15.75" customHeight="1"/>
    <row r="15277" ht="15.75" customHeight="1"/>
    <row r="15279" ht="15.75" customHeight="1"/>
    <row r="15281" ht="15.75" customHeight="1"/>
    <row r="15283" ht="15.75" customHeight="1"/>
    <row r="15285" ht="15.75" customHeight="1"/>
    <row r="15287" ht="15.75" customHeight="1"/>
    <row r="15289" ht="15.75" customHeight="1"/>
    <row r="15291" ht="15.75" customHeight="1"/>
    <row r="15293" ht="15.75" customHeight="1"/>
    <row r="15295" ht="15.75" customHeight="1"/>
    <row r="15297" ht="15.75" customHeight="1"/>
    <row r="15299" ht="15.75" customHeight="1"/>
    <row r="15301" ht="15.75" customHeight="1"/>
    <row r="15303" ht="15.75" customHeight="1"/>
    <row r="15305" ht="15.75" customHeight="1"/>
    <row r="15307" ht="15.75" customHeight="1"/>
    <row r="15309" ht="15.75" customHeight="1"/>
    <row r="15311" ht="15.75" customHeight="1"/>
    <row r="15313" ht="15.75" customHeight="1"/>
    <row r="15315" ht="15.75" customHeight="1"/>
    <row r="15317" ht="15.75" customHeight="1"/>
    <row r="15319" ht="15.75" customHeight="1"/>
    <row r="15321" ht="15.75" customHeight="1"/>
    <row r="15323" ht="15.75" customHeight="1"/>
    <row r="15325" ht="15.75" customHeight="1"/>
    <row r="15327" ht="15.75" customHeight="1"/>
    <row r="15329" ht="15.75" customHeight="1"/>
    <row r="15331" ht="15.75" customHeight="1"/>
    <row r="15333" ht="15.75" customHeight="1"/>
    <row r="15335" ht="15.75" customHeight="1"/>
    <row r="15337" ht="15.75" customHeight="1"/>
    <row r="15339" ht="15.75" customHeight="1"/>
    <row r="15341" ht="15.75" customHeight="1"/>
    <row r="15343" ht="15.75" customHeight="1"/>
    <row r="15345" ht="15.75" customHeight="1"/>
    <row r="15347" ht="15.75" customHeight="1"/>
    <row r="15349" ht="15.75" customHeight="1"/>
    <row r="15351" ht="15.75" customHeight="1"/>
    <row r="15353" ht="15.75" customHeight="1"/>
    <row r="15355" ht="15.75" customHeight="1"/>
    <row r="15357" ht="15.75" customHeight="1"/>
    <row r="15359" ht="15.75" customHeight="1"/>
    <row r="15361" ht="15.75" customHeight="1"/>
    <row r="15363" ht="15.75" customHeight="1"/>
    <row r="15365" ht="15.75" customHeight="1"/>
    <row r="15367" ht="15.75" customHeight="1"/>
    <row r="15369" ht="15.75" customHeight="1"/>
    <row r="15371" ht="15.75" customHeight="1"/>
    <row r="15373" ht="15.75" customHeight="1"/>
    <row r="15375" ht="15.75" customHeight="1"/>
    <row r="15377" ht="15.75" customHeight="1"/>
    <row r="15379" ht="15.75" customHeight="1"/>
    <row r="15381" ht="15.75" customHeight="1"/>
    <row r="15383" ht="15.75" customHeight="1"/>
    <row r="15385" ht="15.75" customHeight="1"/>
    <row r="15387" ht="15.75" customHeight="1"/>
    <row r="15389" ht="15.75" customHeight="1"/>
    <row r="15391" ht="15.75" customHeight="1"/>
    <row r="15393" ht="15.75" customHeight="1"/>
    <row r="15395" ht="15.75" customHeight="1"/>
    <row r="15397" ht="15.75" customHeight="1"/>
    <row r="15399" ht="15.75" customHeight="1"/>
    <row r="15401" ht="15.75" customHeight="1"/>
    <row r="15403" ht="15.75" customHeight="1"/>
    <row r="15405" ht="15.75" customHeight="1"/>
    <row r="15407" ht="15.75" customHeight="1"/>
    <row r="15409" ht="15.75" customHeight="1"/>
    <row r="15411" ht="15.75" customHeight="1"/>
    <row r="15413" ht="15.75" customHeight="1"/>
    <row r="15415" ht="15.75" customHeight="1"/>
    <row r="15417" ht="15.75" customHeight="1"/>
    <row r="15419" ht="15.75" customHeight="1"/>
    <row r="15421" ht="15.75" customHeight="1"/>
    <row r="15423" ht="15.75" customHeight="1"/>
    <row r="15425" ht="15.75" customHeight="1"/>
    <row r="15427" ht="15.75" customHeight="1"/>
    <row r="15429" ht="15.75" customHeight="1"/>
    <row r="15431" ht="15.75" customHeight="1"/>
    <row r="15433" ht="15.75" customHeight="1"/>
    <row r="15435" ht="15.75" customHeight="1"/>
    <row r="15437" ht="15.75" customHeight="1"/>
    <row r="15439" ht="15.75" customHeight="1"/>
    <row r="15441" ht="15.75" customHeight="1"/>
    <row r="15443" ht="15.75" customHeight="1"/>
    <row r="15445" ht="15.75" customHeight="1"/>
    <row r="15447" ht="15.75" customHeight="1"/>
    <row r="15449" ht="15.75" customHeight="1"/>
    <row r="15451" ht="15.75" customHeight="1"/>
    <row r="15453" ht="15.75" customHeight="1"/>
    <row r="15455" ht="15.75" customHeight="1"/>
    <row r="15457" ht="15.75" customHeight="1"/>
    <row r="15459" ht="15.75" customHeight="1"/>
    <row r="15461" ht="15.75" customHeight="1"/>
    <row r="15463" ht="15.75" customHeight="1"/>
    <row r="15465" ht="15.75" customHeight="1"/>
    <row r="15467" ht="15.75" customHeight="1"/>
    <row r="15469" ht="15.75" customHeight="1"/>
    <row r="15471" ht="15.75" customHeight="1"/>
    <row r="15473" ht="15.75" customHeight="1"/>
    <row r="15475" ht="15.75" customHeight="1"/>
    <row r="15477" ht="15.75" customHeight="1"/>
    <row r="15479" ht="15.75" customHeight="1"/>
    <row r="15481" ht="15.75" customHeight="1"/>
    <row r="15483" ht="15.75" customHeight="1"/>
    <row r="15485" ht="15.75" customHeight="1"/>
    <row r="15487" ht="15.75" customHeight="1"/>
    <row r="15489" ht="15.75" customHeight="1"/>
    <row r="15491" ht="15.75" customHeight="1"/>
    <row r="15493" ht="15.75" customHeight="1"/>
    <row r="15495" ht="15.75" customHeight="1"/>
    <row r="15497" ht="15.75" customHeight="1"/>
    <row r="15499" ht="15.75" customHeight="1"/>
    <row r="15501" ht="15.75" customHeight="1"/>
    <row r="15503" ht="15.75" customHeight="1"/>
    <row r="15505" ht="15.75" customHeight="1"/>
    <row r="15507" ht="15.75" customHeight="1"/>
    <row r="15509" ht="15.75" customHeight="1"/>
    <row r="15511" ht="15.75" customHeight="1"/>
    <row r="15513" ht="15.75" customHeight="1"/>
    <row r="15515" ht="15.75" customHeight="1"/>
    <row r="15517" ht="15.75" customHeight="1"/>
    <row r="15519" ht="15.75" customHeight="1"/>
    <row r="15521" ht="15.75" customHeight="1"/>
    <row r="15523" ht="15.75" customHeight="1"/>
    <row r="15525" ht="15.75" customHeight="1"/>
    <row r="15527" ht="15.75" customHeight="1"/>
    <row r="15529" ht="15.75" customHeight="1"/>
    <row r="15531" ht="15.75" customHeight="1"/>
    <row r="15533" ht="15.75" customHeight="1"/>
    <row r="15535" ht="15.75" customHeight="1"/>
    <row r="15537" ht="15.75" customHeight="1"/>
    <row r="15539" ht="15.75" customHeight="1"/>
    <row r="15541" ht="15.75" customHeight="1"/>
    <row r="15543" ht="15.75" customHeight="1"/>
    <row r="15545" ht="15.75" customHeight="1"/>
    <row r="15547" ht="15.75" customHeight="1"/>
    <row r="15549" ht="15.75" customHeight="1"/>
    <row r="15551" ht="15.75" customHeight="1"/>
    <row r="15553" ht="15.75" customHeight="1"/>
    <row r="15555" ht="15.75" customHeight="1"/>
    <row r="15557" ht="15.75" customHeight="1"/>
    <row r="15559" ht="15.75" customHeight="1"/>
    <row r="15561" ht="15.75" customHeight="1"/>
    <row r="15563" ht="15.75" customHeight="1"/>
    <row r="15565" ht="15.75" customHeight="1"/>
    <row r="15567" ht="15.75" customHeight="1"/>
    <row r="15569" ht="15.75" customHeight="1"/>
    <row r="15571" ht="15.75" customHeight="1"/>
    <row r="15573" ht="15.75" customHeight="1"/>
    <row r="15575" ht="15.75" customHeight="1"/>
    <row r="15577" ht="15.75" customHeight="1"/>
    <row r="15579" ht="15.75" customHeight="1"/>
    <row r="15581" ht="15.75" customHeight="1"/>
    <row r="15583" ht="15.75" customHeight="1"/>
    <row r="15585" ht="15.75" customHeight="1"/>
    <row r="15587" ht="15.75" customHeight="1"/>
    <row r="15589" ht="15.75" customHeight="1"/>
    <row r="15591" ht="15.75" customHeight="1"/>
    <row r="15593" ht="15.75" customHeight="1"/>
    <row r="15595" ht="15.75" customHeight="1"/>
    <row r="15597" ht="15.75" customHeight="1"/>
    <row r="15599" ht="15.75" customHeight="1"/>
    <row r="15601" ht="15.75" customHeight="1"/>
    <row r="15603" ht="15.75" customHeight="1"/>
    <row r="15605" ht="15.75" customHeight="1"/>
    <row r="15607" ht="15.75" customHeight="1"/>
    <row r="15609" ht="15.75" customHeight="1"/>
    <row r="15611" ht="15.75" customHeight="1"/>
    <row r="15613" ht="15.75" customHeight="1"/>
    <row r="15615" ht="15.75" customHeight="1"/>
    <row r="15617" ht="15.75" customHeight="1"/>
    <row r="15619" ht="15.75" customHeight="1"/>
    <row r="15621" ht="15.75" customHeight="1"/>
    <row r="15623" ht="15.75" customHeight="1"/>
    <row r="15625" ht="15.75" customHeight="1"/>
    <row r="15627" ht="15.75" customHeight="1"/>
    <row r="15629" ht="15.75" customHeight="1"/>
    <row r="15631" ht="15.75" customHeight="1"/>
    <row r="15633" ht="15.75" customHeight="1"/>
    <row r="15635" ht="15.75" customHeight="1"/>
    <row r="15637" ht="15.75" customHeight="1"/>
    <row r="15639" ht="15.75" customHeight="1"/>
    <row r="15641" ht="15.75" customHeight="1"/>
    <row r="15643" ht="15.75" customHeight="1"/>
    <row r="15645" ht="15.75" customHeight="1"/>
    <row r="15647" ht="15.75" customHeight="1"/>
    <row r="15649" ht="15.75" customHeight="1"/>
    <row r="15651" ht="15.75" customHeight="1"/>
    <row r="15653" ht="15.75" customHeight="1"/>
    <row r="15655" ht="15.75" customHeight="1"/>
    <row r="15657" ht="15.75" customHeight="1"/>
    <row r="15659" ht="15.75" customHeight="1"/>
    <row r="15661" ht="15.75" customHeight="1"/>
    <row r="15663" ht="15.75" customHeight="1"/>
    <row r="15665" ht="15.75" customHeight="1"/>
    <row r="15667" ht="15.75" customHeight="1"/>
    <row r="15669" ht="15.75" customHeight="1"/>
    <row r="15671" ht="15.75" customHeight="1"/>
    <row r="15673" ht="15.75" customHeight="1"/>
    <row r="15675" ht="15.75" customHeight="1"/>
    <row r="15677" ht="15.75" customHeight="1"/>
    <row r="15679" ht="15.75" customHeight="1"/>
    <row r="15681" ht="15.75" customHeight="1"/>
    <row r="15683" ht="15.75" customHeight="1"/>
    <row r="15685" ht="15.75" customHeight="1"/>
    <row r="15687" ht="15.75" customHeight="1"/>
    <row r="15689" ht="15.75" customHeight="1"/>
    <row r="15691" ht="15.75" customHeight="1"/>
    <row r="15693" ht="15.75" customHeight="1"/>
    <row r="15695" ht="15.75" customHeight="1"/>
    <row r="15697" ht="15.75" customHeight="1"/>
    <row r="15699" ht="15.75" customHeight="1"/>
    <row r="15701" ht="15.75" customHeight="1"/>
    <row r="15703" ht="15.75" customHeight="1"/>
    <row r="15705" ht="15.75" customHeight="1"/>
    <row r="15707" ht="15.75" customHeight="1"/>
    <row r="15709" ht="15.75" customHeight="1"/>
    <row r="15711" ht="15.75" customHeight="1"/>
    <row r="15713" ht="15.75" customHeight="1"/>
    <row r="15715" ht="15.75" customHeight="1"/>
    <row r="15717" ht="15.75" customHeight="1"/>
    <row r="15719" ht="15.75" customHeight="1"/>
    <row r="15721" ht="15.75" customHeight="1"/>
    <row r="15723" ht="15.75" customHeight="1"/>
    <row r="15725" ht="15.75" customHeight="1"/>
    <row r="15727" ht="15.75" customHeight="1"/>
    <row r="15729" ht="15.75" customHeight="1"/>
    <row r="15731" ht="15.75" customHeight="1"/>
    <row r="15733" ht="15.75" customHeight="1"/>
    <row r="15735" ht="15.75" customHeight="1"/>
    <row r="15737" ht="15.75" customHeight="1"/>
    <row r="15739" ht="15.75" customHeight="1"/>
    <row r="15741" ht="15.75" customHeight="1"/>
    <row r="15743" ht="15.75" customHeight="1"/>
    <row r="15745" ht="15.75" customHeight="1"/>
    <row r="15747" ht="15.75" customHeight="1"/>
    <row r="15749" ht="15.75" customHeight="1"/>
    <row r="15751" ht="15.75" customHeight="1"/>
    <row r="15753" ht="15.75" customHeight="1"/>
    <row r="15755" ht="15.75" customHeight="1"/>
    <row r="15757" ht="15.75" customHeight="1"/>
    <row r="15759" ht="15.75" customHeight="1"/>
    <row r="15761" ht="15.75" customHeight="1"/>
    <row r="15763" ht="15.75" customHeight="1"/>
    <row r="15765" ht="15.75" customHeight="1"/>
    <row r="15767" ht="15.75" customHeight="1"/>
    <row r="15769" ht="15.75" customHeight="1"/>
    <row r="15771" ht="15.75" customHeight="1"/>
    <row r="15773" ht="15.75" customHeight="1"/>
    <row r="15775" ht="15.75" customHeight="1"/>
    <row r="15777" ht="15.75" customHeight="1"/>
    <row r="15779" ht="15.75" customHeight="1"/>
    <row r="15781" ht="15.75" customHeight="1"/>
    <row r="15783" ht="15.75" customHeight="1"/>
    <row r="15785" ht="15.75" customHeight="1"/>
    <row r="15787" ht="15.75" customHeight="1"/>
    <row r="15789" ht="15.75" customHeight="1"/>
    <row r="15791" ht="15.75" customHeight="1"/>
    <row r="15793" ht="15.75" customHeight="1"/>
    <row r="15795" ht="15.75" customHeight="1"/>
    <row r="15797" ht="15.75" customHeight="1"/>
    <row r="15799" ht="15.75" customHeight="1"/>
    <row r="15801" ht="15.75" customHeight="1"/>
    <row r="15803" ht="15.75" customHeight="1"/>
    <row r="15805" ht="15.75" customHeight="1"/>
    <row r="15807" ht="15.75" customHeight="1"/>
    <row r="15809" ht="15.75" customHeight="1"/>
    <row r="15811" ht="15.75" customHeight="1"/>
    <row r="15813" ht="15.75" customHeight="1"/>
    <row r="15815" ht="15.75" customHeight="1"/>
    <row r="15817" ht="15.75" customHeight="1"/>
    <row r="15819" ht="15.75" customHeight="1"/>
    <row r="15821" ht="15.75" customHeight="1"/>
    <row r="15823" ht="15.75" customHeight="1"/>
    <row r="15825" ht="15.75" customHeight="1"/>
    <row r="15827" ht="15.75" customHeight="1"/>
    <row r="15829" ht="15.75" customHeight="1"/>
    <row r="15831" ht="15.75" customHeight="1"/>
    <row r="15833" ht="15.75" customHeight="1"/>
    <row r="15835" ht="15.75" customHeight="1"/>
    <row r="15837" ht="15.75" customHeight="1"/>
    <row r="15839" ht="15.75" customHeight="1"/>
    <row r="15841" ht="15.75" customHeight="1"/>
    <row r="15843" ht="15.75" customHeight="1"/>
    <row r="15845" ht="15.75" customHeight="1"/>
    <row r="15847" ht="15.75" customHeight="1"/>
    <row r="15849" ht="15.75" customHeight="1"/>
    <row r="15851" ht="15.75" customHeight="1"/>
    <row r="15853" ht="15.75" customHeight="1"/>
    <row r="15855" ht="15.75" customHeight="1"/>
    <row r="15857" ht="15.75" customHeight="1"/>
    <row r="15859" ht="15.75" customHeight="1"/>
    <row r="15861" ht="15.75" customHeight="1"/>
    <row r="15863" ht="15.75" customHeight="1"/>
    <row r="15865" ht="15.75" customHeight="1"/>
    <row r="15867" ht="15.75" customHeight="1"/>
    <row r="15869" ht="15.75" customHeight="1"/>
    <row r="15871" ht="15.75" customHeight="1"/>
    <row r="15873" ht="15.75" customHeight="1"/>
    <row r="15875" ht="15.75" customHeight="1"/>
    <row r="15877" ht="15.75" customHeight="1"/>
    <row r="15879" ht="15.75" customHeight="1"/>
    <row r="15881" ht="15.75" customHeight="1"/>
    <row r="15883" ht="15.75" customHeight="1"/>
    <row r="15885" ht="15.75" customHeight="1"/>
    <row r="15887" ht="15.75" customHeight="1"/>
    <row r="15889" ht="15.75" customHeight="1"/>
    <row r="15891" ht="15.75" customHeight="1"/>
    <row r="15893" ht="15.75" customHeight="1"/>
    <row r="15895" ht="15.75" customHeight="1"/>
    <row r="15897" ht="15.75" customHeight="1"/>
    <row r="15899" ht="15.75" customHeight="1"/>
    <row r="15901" ht="15.75" customHeight="1"/>
    <row r="15903" ht="15.75" customHeight="1"/>
    <row r="15905" ht="15.75" customHeight="1"/>
    <row r="15907" ht="15.75" customHeight="1"/>
    <row r="15909" ht="15.75" customHeight="1"/>
    <row r="15911" ht="15.75" customHeight="1"/>
    <row r="15913" ht="15.75" customHeight="1"/>
    <row r="15915" ht="15.75" customHeight="1"/>
    <row r="15917" ht="15.75" customHeight="1"/>
    <row r="15919" ht="15.75" customHeight="1"/>
    <row r="15921" ht="15.75" customHeight="1"/>
    <row r="15923" ht="15.75" customHeight="1"/>
    <row r="15925" ht="15.75" customHeight="1"/>
    <row r="15927" ht="15.75" customHeight="1"/>
    <row r="15929" ht="15.75" customHeight="1"/>
    <row r="15931" ht="15.75" customHeight="1"/>
    <row r="15933" ht="15.75" customHeight="1"/>
    <row r="15935" ht="15.75" customHeight="1"/>
    <row r="15937" ht="15.75" customHeight="1"/>
    <row r="15939" ht="15.75" customHeight="1"/>
    <row r="15941" ht="15.75" customHeight="1"/>
    <row r="15943" ht="15.75" customHeight="1"/>
    <row r="15945" ht="15.75" customHeight="1"/>
    <row r="15947" ht="15.75" customHeight="1"/>
    <row r="15949" ht="15.75" customHeight="1"/>
    <row r="15951" ht="15.75" customHeight="1"/>
    <row r="15953" ht="15.75" customHeight="1"/>
    <row r="15955" ht="15.75" customHeight="1"/>
    <row r="15957" ht="15.75" customHeight="1"/>
    <row r="15959" ht="15.75" customHeight="1"/>
    <row r="15961" ht="15.75" customHeight="1"/>
    <row r="15963" ht="15.75" customHeight="1"/>
    <row r="15965" ht="15.75" customHeight="1"/>
    <row r="15967" ht="15.75" customHeight="1"/>
    <row r="15969" ht="15.75" customHeight="1"/>
    <row r="15971" ht="15.75" customHeight="1"/>
    <row r="15973" ht="15.75" customHeight="1"/>
    <row r="15975" ht="15.75" customHeight="1"/>
    <row r="15977" ht="15.75" customHeight="1"/>
    <row r="15979" ht="15.75" customHeight="1"/>
    <row r="15981" ht="15.75" customHeight="1"/>
    <row r="15983" ht="15.75" customHeight="1"/>
    <row r="15985" ht="15.75" customHeight="1"/>
    <row r="15987" ht="15.75" customHeight="1"/>
    <row r="15989" ht="15.75" customHeight="1"/>
    <row r="15991" ht="15.75" customHeight="1"/>
    <row r="15993" ht="15.75" customHeight="1"/>
    <row r="15995" ht="15.75" customHeight="1"/>
    <row r="15997" ht="15.75" customHeight="1"/>
    <row r="15999" ht="15.75" customHeight="1"/>
    <row r="16001" ht="15.75" customHeight="1"/>
    <row r="16003" ht="15.75" customHeight="1"/>
    <row r="16005" ht="15.75" customHeight="1"/>
    <row r="16007" ht="15.75" customHeight="1"/>
    <row r="16009" ht="15.75" customHeight="1"/>
    <row r="16011" ht="15.75" customHeight="1"/>
    <row r="16013" ht="15.75" customHeight="1"/>
    <row r="16015" ht="15.75" customHeight="1"/>
    <row r="16017" ht="15.75" customHeight="1"/>
    <row r="16019" ht="15.75" customHeight="1"/>
    <row r="16021" ht="15.75" customHeight="1"/>
    <row r="16023" ht="15.75" customHeight="1"/>
    <row r="16025" ht="15.75" customHeight="1"/>
    <row r="16027" ht="15.75" customHeight="1"/>
    <row r="16029" ht="15.75" customHeight="1"/>
    <row r="16031" ht="15.75" customHeight="1"/>
    <row r="16033" ht="15.75" customHeight="1"/>
    <row r="16035" ht="15.75" customHeight="1"/>
    <row r="16037" ht="15.75" customHeight="1"/>
    <row r="16039" ht="15.75" customHeight="1"/>
    <row r="16041" ht="15.75" customHeight="1"/>
    <row r="16043" ht="15.75" customHeight="1"/>
    <row r="16045" ht="15.75" customHeight="1"/>
    <row r="16047" ht="15.75" customHeight="1"/>
    <row r="16049" ht="15.75" customHeight="1"/>
    <row r="16051" ht="15.75" customHeight="1"/>
    <row r="16053" ht="15.75" customHeight="1"/>
    <row r="16055" ht="15.75" customHeight="1"/>
    <row r="16057" ht="15.75" customHeight="1"/>
    <row r="16059" ht="15.75" customHeight="1"/>
    <row r="16061" ht="15.75" customHeight="1"/>
    <row r="16063" ht="15.75" customHeight="1"/>
    <row r="16065" ht="15.75" customHeight="1"/>
    <row r="16067" ht="15.75" customHeight="1"/>
    <row r="16069" ht="15.75" customHeight="1"/>
    <row r="16071" ht="15.75" customHeight="1"/>
    <row r="16073" ht="15.75" customHeight="1"/>
    <row r="16075" ht="15.75" customHeight="1"/>
    <row r="16077" ht="15.75" customHeight="1"/>
    <row r="16079" ht="15.75" customHeight="1"/>
    <row r="16081" ht="15.75" customHeight="1"/>
    <row r="16083" ht="15.75" customHeight="1"/>
    <row r="16085" ht="15.75" customHeight="1"/>
    <row r="16087" ht="15.75" customHeight="1"/>
    <row r="16089" ht="15.75" customHeight="1"/>
    <row r="16091" ht="15.75" customHeight="1"/>
    <row r="16093" ht="15.75" customHeight="1"/>
    <row r="16095" ht="15.75" customHeight="1"/>
    <row r="16097" ht="15.75" customHeight="1"/>
    <row r="16099" ht="15.75" customHeight="1"/>
    <row r="16101" ht="15.75" customHeight="1"/>
    <row r="16103" ht="15.75" customHeight="1"/>
    <row r="16105" ht="15.75" customHeight="1"/>
    <row r="16107" ht="15.75" customHeight="1"/>
    <row r="16109" ht="15.75" customHeight="1"/>
    <row r="16111" ht="15.75" customHeight="1"/>
    <row r="16113" ht="15.75" customHeight="1"/>
    <row r="16115" ht="15.75" customHeight="1"/>
    <row r="16117" ht="15.75" customHeight="1"/>
    <row r="16119" ht="15.75" customHeight="1"/>
    <row r="16121" ht="15.75" customHeight="1"/>
    <row r="16123" ht="15.75" customHeight="1"/>
    <row r="16125" ht="15.75" customHeight="1"/>
    <row r="16127" ht="15.75" customHeight="1"/>
    <row r="16129" ht="15.75" customHeight="1"/>
    <row r="16131" ht="15.75" customHeight="1"/>
    <row r="16133" ht="15.75" customHeight="1"/>
    <row r="16135" ht="15.75" customHeight="1"/>
    <row r="16137" ht="15.75" customHeight="1"/>
    <row r="16139" ht="15.75" customHeight="1"/>
    <row r="16141" ht="15.75" customHeight="1"/>
    <row r="16143" ht="15.75" customHeight="1"/>
    <row r="16145" ht="15.75" customHeight="1"/>
    <row r="16147" ht="15.75" customHeight="1"/>
    <row r="16149" ht="15.75" customHeight="1"/>
    <row r="16151" ht="15.75" customHeight="1"/>
    <row r="16153" ht="15.75" customHeight="1"/>
    <row r="16155" ht="15.75" customHeight="1"/>
    <row r="16157" ht="15.75" customHeight="1"/>
    <row r="16159" ht="15.75" customHeight="1"/>
    <row r="16161" ht="15.75" customHeight="1"/>
    <row r="16163" ht="15.75" customHeight="1"/>
    <row r="16165" ht="15.75" customHeight="1"/>
    <row r="16167" ht="15.75" customHeight="1"/>
    <row r="16169" ht="15.75" customHeight="1"/>
    <row r="16171" ht="15.75" customHeight="1"/>
    <row r="16173" ht="15.75" customHeight="1"/>
    <row r="16175" ht="15.75" customHeight="1"/>
    <row r="16177" ht="15.75" customHeight="1"/>
    <row r="16179" ht="15.75" customHeight="1"/>
    <row r="16181" ht="15.75" customHeight="1"/>
    <row r="16183" ht="15.75" customHeight="1"/>
    <row r="16185" ht="15.75" customHeight="1"/>
    <row r="16187" ht="15.75" customHeight="1"/>
    <row r="16189" ht="15.75" customHeight="1"/>
    <row r="16191" ht="15.75" customHeight="1"/>
    <row r="16193" ht="15.75" customHeight="1"/>
    <row r="16195" ht="15.75" customHeight="1"/>
    <row r="16197" ht="15.75" customHeight="1"/>
    <row r="16199" ht="15.75" customHeight="1"/>
    <row r="16201" ht="15.75" customHeight="1"/>
    <row r="16203" ht="15.75" customHeight="1"/>
    <row r="16205" ht="15.75" customHeight="1"/>
    <row r="16207" ht="15.75" customHeight="1"/>
    <row r="16209" ht="15.75" customHeight="1"/>
    <row r="16211" ht="15.75" customHeight="1"/>
    <row r="16213" ht="15.75" customHeight="1"/>
    <row r="16215" ht="15.75" customHeight="1"/>
    <row r="16217" ht="15.75" customHeight="1"/>
    <row r="16219" ht="15.75" customHeight="1"/>
    <row r="16221" ht="15.75" customHeight="1"/>
    <row r="16223" ht="15.75" customHeight="1"/>
    <row r="16225" ht="15.75" customHeight="1"/>
    <row r="16227" ht="15.75" customHeight="1"/>
    <row r="16229" ht="15.75" customHeight="1"/>
    <row r="16231" ht="15.75" customHeight="1"/>
    <row r="16233" ht="15.75" customHeight="1"/>
    <row r="16235" ht="15.75" customHeight="1"/>
    <row r="16237" ht="15.75" customHeight="1"/>
    <row r="16239" ht="15.75" customHeight="1"/>
    <row r="16241" ht="15.75" customHeight="1"/>
    <row r="16243" ht="15.75" customHeight="1"/>
    <row r="16245" ht="15.75" customHeight="1"/>
    <row r="16247" ht="15.75" customHeight="1"/>
    <row r="16249" ht="15.75" customHeight="1"/>
    <row r="16251" ht="15.75" customHeight="1"/>
    <row r="16253" ht="15.75" customHeight="1"/>
    <row r="16255" ht="15.75" customHeight="1"/>
    <row r="16257" ht="15.75" customHeight="1"/>
    <row r="16259" ht="15.75" customHeight="1"/>
    <row r="16261" ht="15.75" customHeight="1"/>
    <row r="16263" ht="15.75" customHeight="1"/>
    <row r="16265" ht="15.75" customHeight="1"/>
    <row r="16267" ht="15.75" customHeight="1"/>
    <row r="16269" ht="15.75" customHeight="1"/>
    <row r="16271" ht="15.75" customHeight="1"/>
    <row r="16273" ht="15.75" customHeight="1"/>
    <row r="16275" ht="15.75" customHeight="1"/>
    <row r="16277" ht="15.75" customHeight="1"/>
    <row r="16279" ht="15.75" customHeight="1"/>
    <row r="16281" ht="15.75" customHeight="1"/>
    <row r="16283" ht="15.75" customHeight="1"/>
    <row r="16285" ht="15.75" customHeight="1"/>
    <row r="16287" ht="15.75" customHeight="1"/>
    <row r="16289" ht="15.75" customHeight="1"/>
    <row r="16291" ht="15.75" customHeight="1"/>
    <row r="16293" ht="15.75" customHeight="1"/>
    <row r="16295" ht="15.75" customHeight="1"/>
    <row r="16297" ht="15.75" customHeight="1"/>
    <row r="16299" ht="15.75" customHeight="1"/>
    <row r="16301" ht="15.75" customHeight="1"/>
    <row r="16303" ht="15.75" customHeight="1"/>
    <row r="16305" ht="15.75" customHeight="1"/>
    <row r="16307" ht="15.75" customHeight="1"/>
    <row r="16309" ht="15.75" customHeight="1"/>
    <row r="16311" ht="15.75" customHeight="1"/>
    <row r="16313" ht="15.75" customHeight="1"/>
    <row r="16315" ht="15.75" customHeight="1"/>
    <row r="16317" ht="15.75" customHeight="1"/>
    <row r="16319" ht="15.75" customHeight="1"/>
    <row r="16321" ht="15.75" customHeight="1"/>
    <row r="16323" ht="15.75" customHeight="1"/>
    <row r="16325" ht="15.75" customHeight="1"/>
    <row r="16327" ht="15.75" customHeight="1"/>
    <row r="16329" ht="15.75" customHeight="1"/>
    <row r="16331" ht="15.75" customHeight="1"/>
    <row r="16333" ht="15.75" customHeight="1"/>
    <row r="16335" ht="15.75" customHeight="1"/>
    <row r="16337" ht="15.75" customHeight="1"/>
    <row r="16339" ht="15.75" customHeight="1"/>
    <row r="16341" ht="15.75" customHeight="1"/>
    <row r="16343" ht="15.75" customHeight="1"/>
    <row r="16345" ht="15.75" customHeight="1"/>
    <row r="16347" ht="15.75" customHeight="1"/>
    <row r="16349" ht="15.75" customHeight="1"/>
    <row r="16351" ht="15.75" customHeight="1"/>
    <row r="16353" ht="15.75" customHeight="1"/>
    <row r="16355" ht="15.75" customHeight="1"/>
    <row r="16357" ht="15.75" customHeight="1"/>
    <row r="16359" ht="15.75" customHeight="1"/>
    <row r="16361" ht="15.75" customHeight="1"/>
    <row r="16363" ht="15.75" customHeight="1"/>
    <row r="16365" ht="15.75" customHeight="1"/>
    <row r="16367" ht="15.75" customHeight="1"/>
    <row r="16369" ht="15.75" customHeight="1"/>
    <row r="16371" ht="15.75" customHeight="1"/>
    <row r="16373" ht="15.75" customHeight="1"/>
    <row r="16375" ht="15.75" customHeight="1"/>
    <row r="16377" ht="15.75" customHeight="1"/>
    <row r="16379" ht="15.75" customHeight="1"/>
    <row r="16381" ht="15.75" customHeight="1"/>
    <row r="16383" ht="15.75" customHeight="1"/>
    <row r="16385" ht="15.75" customHeight="1"/>
    <row r="16387" ht="15.75" customHeight="1"/>
    <row r="16389" ht="15.75" customHeight="1"/>
    <row r="16391" ht="15.75" customHeight="1"/>
    <row r="16393" ht="15.75" customHeight="1"/>
    <row r="16395" ht="15.75" customHeight="1"/>
    <row r="16397" ht="15.75" customHeight="1"/>
    <row r="16399" ht="15.75" customHeight="1"/>
    <row r="16401" ht="15.75" customHeight="1"/>
    <row r="16403" ht="15.75" customHeight="1"/>
    <row r="16405" ht="15.75" customHeight="1"/>
    <row r="16407" ht="15.75" customHeight="1"/>
    <row r="16409" ht="15.75" customHeight="1"/>
    <row r="16411" ht="15.75" customHeight="1"/>
    <row r="16413" ht="15.75" customHeight="1"/>
    <row r="16415" ht="15.75" customHeight="1"/>
    <row r="16417" ht="15.75" customHeight="1"/>
    <row r="16419" ht="15.75" customHeight="1"/>
    <row r="16421" ht="15.75" customHeight="1"/>
    <row r="16423" ht="15.75" customHeight="1"/>
    <row r="16425" ht="15.75" customHeight="1"/>
    <row r="16427" ht="15.75" customHeight="1"/>
    <row r="16429" ht="15.75" customHeight="1"/>
    <row r="16431" ht="15.75" customHeight="1"/>
    <row r="16433" ht="15.75" customHeight="1"/>
    <row r="16435" ht="15.75" customHeight="1"/>
    <row r="16437" ht="15.75" customHeight="1"/>
    <row r="16439" ht="15.75" customHeight="1"/>
    <row r="16441" ht="15.75" customHeight="1"/>
    <row r="16443" ht="15.75" customHeight="1"/>
    <row r="16445" ht="15.75" customHeight="1"/>
    <row r="16447" ht="15.75" customHeight="1"/>
    <row r="16449" ht="15.75" customHeight="1"/>
    <row r="16451" ht="15.75" customHeight="1"/>
    <row r="16453" ht="15.75" customHeight="1"/>
    <row r="16455" ht="15.75" customHeight="1"/>
    <row r="16457" ht="15.75" customHeight="1"/>
    <row r="16459" ht="15.75" customHeight="1"/>
    <row r="16461" ht="15.75" customHeight="1"/>
    <row r="16463" ht="15.75" customHeight="1"/>
    <row r="16465" ht="15.75" customHeight="1"/>
    <row r="16467" ht="15.75" customHeight="1"/>
    <row r="16469" ht="15.75" customHeight="1"/>
    <row r="16471" ht="15.75" customHeight="1"/>
    <row r="16473" ht="15.75" customHeight="1"/>
    <row r="16475" ht="15.75" customHeight="1"/>
    <row r="16477" ht="15.75" customHeight="1"/>
    <row r="16479" ht="15.75" customHeight="1"/>
    <row r="16481" ht="15.75" customHeight="1"/>
    <row r="16483" ht="15.75" customHeight="1"/>
    <row r="16485" ht="15.75" customHeight="1"/>
    <row r="16487" ht="15.75" customHeight="1"/>
    <row r="16489" ht="15.75" customHeight="1"/>
    <row r="16491" ht="15.75" customHeight="1"/>
    <row r="16493" ht="15.75" customHeight="1"/>
    <row r="16495" ht="15.75" customHeight="1"/>
    <row r="16497" ht="15.75" customHeight="1"/>
    <row r="16499" ht="15.75" customHeight="1"/>
    <row r="16501" ht="15.75" customHeight="1"/>
    <row r="16503" ht="15.75" customHeight="1"/>
    <row r="16505" ht="15.75" customHeight="1"/>
    <row r="16507" ht="15.75" customHeight="1"/>
    <row r="16509" ht="15.75" customHeight="1"/>
    <row r="16511" ht="15.75" customHeight="1"/>
    <row r="16513" ht="15.75" customHeight="1"/>
    <row r="16515" ht="15.75" customHeight="1"/>
    <row r="16517" ht="15.75" customHeight="1"/>
    <row r="16519" ht="15.75" customHeight="1"/>
    <row r="16521" ht="15.75" customHeight="1"/>
    <row r="16523" ht="15.75" customHeight="1"/>
    <row r="16525" ht="15.75" customHeight="1"/>
    <row r="16527" ht="15.75" customHeight="1"/>
    <row r="16529" ht="15.75" customHeight="1"/>
    <row r="16531" ht="15.75" customHeight="1"/>
    <row r="16533" ht="15.75" customHeight="1"/>
    <row r="16535" ht="15.75" customHeight="1"/>
    <row r="16537" ht="15.75" customHeight="1"/>
    <row r="16539" ht="15.75" customHeight="1"/>
    <row r="16541" ht="15.75" customHeight="1"/>
    <row r="16543" ht="15.75" customHeight="1"/>
    <row r="16545" ht="15.75" customHeight="1"/>
    <row r="16547" ht="15.75" customHeight="1"/>
    <row r="16549" ht="15.75" customHeight="1"/>
    <row r="16551" ht="15.75" customHeight="1"/>
    <row r="16553" ht="15.75" customHeight="1"/>
    <row r="16555" ht="15.75" customHeight="1"/>
    <row r="16557" ht="15.75" customHeight="1"/>
    <row r="16559" ht="15.75" customHeight="1"/>
    <row r="16561" ht="15.75" customHeight="1"/>
    <row r="16563" ht="15.75" customHeight="1"/>
    <row r="16565" ht="15.75" customHeight="1"/>
    <row r="16567" ht="15.75" customHeight="1"/>
    <row r="16569" ht="15.75" customHeight="1"/>
    <row r="16571" ht="15.75" customHeight="1"/>
    <row r="16573" ht="15.75" customHeight="1"/>
    <row r="16575" ht="15.75" customHeight="1"/>
    <row r="16577" ht="15.75" customHeight="1"/>
    <row r="16579" ht="15.75" customHeight="1"/>
    <row r="16581" ht="15.75" customHeight="1"/>
    <row r="16583" ht="15.75" customHeight="1"/>
    <row r="16585" ht="15.75" customHeight="1"/>
    <row r="16587" ht="15.75" customHeight="1"/>
    <row r="16589" ht="15.75" customHeight="1"/>
    <row r="16591" ht="15.75" customHeight="1"/>
    <row r="16593" ht="15.75" customHeight="1"/>
    <row r="16595" ht="15.75" customHeight="1"/>
    <row r="16597" ht="15.75" customHeight="1"/>
    <row r="16599" ht="15.75" customHeight="1"/>
    <row r="16601" ht="15.75" customHeight="1"/>
    <row r="16603" ht="15.75" customHeight="1"/>
    <row r="16605" ht="15.75" customHeight="1"/>
    <row r="16607" ht="15.75" customHeight="1"/>
    <row r="16609" ht="15.75" customHeight="1"/>
    <row r="16611" ht="15.75" customHeight="1"/>
    <row r="16613" ht="15.75" customHeight="1"/>
    <row r="16615" ht="15.75" customHeight="1"/>
    <row r="16617" ht="15.75" customHeight="1"/>
    <row r="16619" ht="15.75" customHeight="1"/>
    <row r="16621" ht="15.75" customHeight="1"/>
    <row r="16623" ht="15.75" customHeight="1"/>
    <row r="16625" ht="15.75" customHeight="1"/>
    <row r="16627" ht="15.75" customHeight="1"/>
    <row r="16629" ht="15.75" customHeight="1"/>
    <row r="16631" ht="15.75" customHeight="1"/>
    <row r="16633" ht="15.75" customHeight="1"/>
    <row r="16635" ht="15.75" customHeight="1"/>
    <row r="16637" ht="15.75" customHeight="1"/>
    <row r="16639" ht="15.75" customHeight="1"/>
    <row r="16641" ht="15.75" customHeight="1"/>
    <row r="16643" ht="15.75" customHeight="1"/>
    <row r="16645" ht="15.75" customHeight="1"/>
    <row r="16647" ht="15.75" customHeight="1"/>
    <row r="16649" ht="15.75" customHeight="1"/>
    <row r="16651" ht="15.75" customHeight="1"/>
    <row r="16653" ht="15.75" customHeight="1"/>
    <row r="16655" ht="15.75" customHeight="1"/>
    <row r="16657" ht="15.75" customHeight="1"/>
    <row r="16659" ht="15.75" customHeight="1"/>
    <row r="16661" ht="15.75" customHeight="1"/>
    <row r="16663" ht="15.75" customHeight="1"/>
    <row r="16665" ht="15.75" customHeight="1"/>
    <row r="16667" ht="15.75" customHeight="1"/>
    <row r="16669" ht="15.75" customHeight="1"/>
    <row r="16671" ht="15.75" customHeight="1"/>
    <row r="16673" ht="15.75" customHeight="1"/>
    <row r="16675" ht="15.75" customHeight="1"/>
    <row r="16677" ht="15.75" customHeight="1"/>
    <row r="16679" ht="15.75" customHeight="1"/>
    <row r="16681" ht="15.75" customHeight="1"/>
    <row r="16683" ht="15.75" customHeight="1"/>
    <row r="16685" ht="15.75" customHeight="1"/>
    <row r="16687" ht="15.75" customHeight="1"/>
    <row r="16689" ht="15.75" customHeight="1"/>
    <row r="16691" ht="15.75" customHeight="1"/>
    <row r="16693" ht="15.75" customHeight="1"/>
    <row r="16695" ht="15.75" customHeight="1"/>
    <row r="16697" ht="15.75" customHeight="1"/>
    <row r="16699" ht="15.75" customHeight="1"/>
    <row r="16701" ht="15.75" customHeight="1"/>
    <row r="16703" ht="15.75" customHeight="1"/>
    <row r="16705" ht="15.75" customHeight="1"/>
    <row r="16707" ht="15.75" customHeight="1"/>
    <row r="16709" ht="15.75" customHeight="1"/>
    <row r="16711" ht="15.75" customHeight="1"/>
    <row r="16713" ht="15.75" customHeight="1"/>
    <row r="16715" ht="15.75" customHeight="1"/>
    <row r="16717" ht="15.75" customHeight="1"/>
    <row r="16719" ht="15.75" customHeight="1"/>
    <row r="16721" ht="15.75" customHeight="1"/>
    <row r="16723" ht="15.75" customHeight="1"/>
    <row r="16725" ht="15.75" customHeight="1"/>
    <row r="16727" ht="15.75" customHeight="1"/>
    <row r="16729" ht="15.75" customHeight="1"/>
    <row r="16731" ht="15.75" customHeight="1"/>
    <row r="16733" ht="15.75" customHeight="1"/>
    <row r="16735" ht="15.75" customHeight="1"/>
    <row r="16737" ht="15.75" customHeight="1"/>
    <row r="16739" ht="15.75" customHeight="1"/>
    <row r="16741" ht="15.75" customHeight="1"/>
    <row r="16743" ht="15.75" customHeight="1"/>
    <row r="16745" ht="15.75" customHeight="1"/>
    <row r="16747" ht="15.75" customHeight="1"/>
    <row r="16749" ht="15.75" customHeight="1"/>
    <row r="16751" ht="15.75" customHeight="1"/>
    <row r="16753" ht="15.75" customHeight="1"/>
    <row r="16755" ht="15.75" customHeight="1"/>
    <row r="16757" ht="15.75" customHeight="1"/>
    <row r="16759" ht="15.75" customHeight="1"/>
    <row r="16761" ht="15.75" customHeight="1"/>
    <row r="16763" ht="15.75" customHeight="1"/>
    <row r="16765" ht="15.75" customHeight="1"/>
    <row r="16767" ht="15.75" customHeight="1"/>
    <row r="16769" ht="15.75" customHeight="1"/>
    <row r="16771" ht="15.75" customHeight="1"/>
    <row r="16773" ht="15.75" customHeight="1"/>
    <row r="16775" ht="15.75" customHeight="1"/>
    <row r="16777" ht="15.75" customHeight="1"/>
    <row r="16779" ht="15.75" customHeight="1"/>
    <row r="16781" ht="15.75" customHeight="1"/>
    <row r="16783" ht="15.75" customHeight="1"/>
    <row r="16785" ht="15.75" customHeight="1"/>
    <row r="16787" ht="15.75" customHeight="1"/>
    <row r="16789" ht="15.75" customHeight="1"/>
    <row r="16791" ht="15.75" customHeight="1"/>
    <row r="16793" ht="15.75" customHeight="1"/>
    <row r="16795" ht="15.75" customHeight="1"/>
    <row r="16797" ht="15.75" customHeight="1"/>
    <row r="16799" ht="15.75" customHeight="1"/>
    <row r="16801" ht="15.75" customHeight="1"/>
    <row r="16803" ht="15.75" customHeight="1"/>
    <row r="16805" ht="15.75" customHeight="1"/>
    <row r="16807" ht="15.75" customHeight="1"/>
    <row r="16809" ht="15.75" customHeight="1"/>
    <row r="16811" ht="15.75" customHeight="1"/>
    <row r="16813" ht="15.75" customHeight="1"/>
    <row r="16815" ht="15.75" customHeight="1"/>
    <row r="16817" ht="15.75" customHeight="1"/>
    <row r="16819" ht="15.75" customHeight="1"/>
    <row r="16821" ht="15.75" customHeight="1"/>
    <row r="16823" ht="15.75" customHeight="1"/>
    <row r="16825" ht="15.75" customHeight="1"/>
    <row r="16827" ht="15.75" customHeight="1"/>
    <row r="16829" ht="15.75" customHeight="1"/>
    <row r="16831" ht="15.75" customHeight="1"/>
    <row r="16833" ht="15.75" customHeight="1"/>
    <row r="16835" ht="15.75" customHeight="1"/>
    <row r="16837" ht="15.75" customHeight="1"/>
    <row r="16839" ht="15.75" customHeight="1"/>
    <row r="16841" ht="15.75" customHeight="1"/>
    <row r="16843" ht="15.75" customHeight="1"/>
    <row r="16845" ht="15.75" customHeight="1"/>
    <row r="16847" ht="15.75" customHeight="1"/>
    <row r="16849" ht="15.75" customHeight="1"/>
    <row r="16851" ht="15.75" customHeight="1"/>
    <row r="16853" ht="15.75" customHeight="1"/>
    <row r="16855" ht="15.75" customHeight="1"/>
    <row r="16857" ht="15.75" customHeight="1"/>
    <row r="16859" ht="15.75" customHeight="1"/>
    <row r="16861" ht="15.75" customHeight="1"/>
    <row r="16863" ht="15.75" customHeight="1"/>
    <row r="16865" ht="15.75" customHeight="1"/>
    <row r="16867" ht="15.75" customHeight="1"/>
    <row r="16869" ht="15.75" customHeight="1"/>
    <row r="16871" ht="15.75" customHeight="1"/>
    <row r="16873" ht="15.75" customHeight="1"/>
    <row r="16875" ht="15.75" customHeight="1"/>
    <row r="16877" ht="15.75" customHeight="1"/>
    <row r="16879" ht="15.75" customHeight="1"/>
    <row r="16881" ht="15.75" customHeight="1"/>
    <row r="16883" ht="15.75" customHeight="1"/>
    <row r="16885" ht="15.75" customHeight="1"/>
    <row r="16887" ht="15.75" customHeight="1"/>
    <row r="16889" ht="15.75" customHeight="1"/>
    <row r="16891" ht="15.75" customHeight="1"/>
    <row r="16893" ht="15.75" customHeight="1"/>
    <row r="16895" ht="15.75" customHeight="1"/>
    <row r="16897" ht="15.75" customHeight="1"/>
    <row r="16899" ht="15.75" customHeight="1"/>
    <row r="16901" ht="15.75" customHeight="1"/>
    <row r="16903" ht="15.75" customHeight="1"/>
    <row r="16905" ht="15.75" customHeight="1"/>
    <row r="16907" ht="15.75" customHeight="1"/>
    <row r="16909" ht="15.75" customHeight="1"/>
    <row r="16911" ht="15.75" customHeight="1"/>
    <row r="16913" ht="15.75" customHeight="1"/>
    <row r="16915" ht="15.75" customHeight="1"/>
    <row r="16917" ht="15.75" customHeight="1"/>
    <row r="16919" ht="15.75" customHeight="1"/>
    <row r="16921" ht="15.75" customHeight="1"/>
    <row r="16923" ht="15.75" customHeight="1"/>
    <row r="16925" ht="15.75" customHeight="1"/>
    <row r="16927" ht="15.75" customHeight="1"/>
    <row r="16929" ht="15.75" customHeight="1"/>
    <row r="16931" ht="15.75" customHeight="1"/>
    <row r="16933" ht="15.75" customHeight="1"/>
    <row r="16935" ht="15.75" customHeight="1"/>
    <row r="16937" ht="15.75" customHeight="1"/>
    <row r="16939" ht="15.75" customHeight="1"/>
    <row r="16941" ht="15.75" customHeight="1"/>
    <row r="16943" ht="15.75" customHeight="1"/>
    <row r="16945" ht="15.75" customHeight="1"/>
    <row r="16947" ht="15.75" customHeight="1"/>
    <row r="16949" ht="15.75" customHeight="1"/>
    <row r="16951" ht="15.75" customHeight="1"/>
    <row r="16953" ht="15.75" customHeight="1"/>
    <row r="16955" ht="15.75" customHeight="1"/>
    <row r="16957" ht="15.75" customHeight="1"/>
    <row r="16959" ht="15.75" customHeight="1"/>
    <row r="16961" ht="15.75" customHeight="1"/>
    <row r="16963" ht="15.75" customHeight="1"/>
    <row r="16965" ht="15.75" customHeight="1"/>
    <row r="16967" ht="15.75" customHeight="1"/>
    <row r="16969" ht="15.75" customHeight="1"/>
    <row r="16971" ht="15.75" customHeight="1"/>
    <row r="16973" ht="15.75" customHeight="1"/>
    <row r="16975" ht="15.75" customHeight="1"/>
    <row r="16977" ht="15.75" customHeight="1"/>
    <row r="16979" ht="15.75" customHeight="1"/>
    <row r="16981" ht="15.75" customHeight="1"/>
    <row r="16983" ht="15.75" customHeight="1"/>
    <row r="16985" ht="15.75" customHeight="1"/>
    <row r="16987" ht="15.75" customHeight="1"/>
    <row r="16989" ht="15.75" customHeight="1"/>
    <row r="16991" ht="15.75" customHeight="1"/>
    <row r="16993" ht="15.75" customHeight="1"/>
    <row r="16995" ht="15.75" customHeight="1"/>
    <row r="16997" ht="15.75" customHeight="1"/>
    <row r="16999" ht="15.75" customHeight="1"/>
    <row r="17001" ht="15.75" customHeight="1"/>
    <row r="17003" ht="15.75" customHeight="1"/>
    <row r="17005" ht="15.75" customHeight="1"/>
    <row r="17007" ht="15.75" customHeight="1"/>
    <row r="17009" ht="15.75" customHeight="1"/>
    <row r="17011" ht="15.75" customHeight="1"/>
    <row r="17013" ht="15.75" customHeight="1"/>
    <row r="17015" ht="15.75" customHeight="1"/>
    <row r="17017" ht="15.75" customHeight="1"/>
    <row r="17019" ht="15.75" customHeight="1"/>
    <row r="17021" ht="15.75" customHeight="1"/>
    <row r="17023" ht="15.75" customHeight="1"/>
    <row r="17025" ht="15.75" customHeight="1"/>
    <row r="17027" ht="15.75" customHeight="1"/>
    <row r="17029" ht="15.75" customHeight="1"/>
    <row r="17031" ht="15.75" customHeight="1"/>
    <row r="17033" ht="15.75" customHeight="1"/>
    <row r="17035" ht="15.75" customHeight="1"/>
    <row r="17037" ht="15.75" customHeight="1"/>
    <row r="17039" ht="15.75" customHeight="1"/>
    <row r="17041" ht="15.75" customHeight="1"/>
    <row r="17043" ht="15.75" customHeight="1"/>
    <row r="17045" ht="15.75" customHeight="1"/>
    <row r="17047" ht="15.75" customHeight="1"/>
    <row r="17049" ht="15.75" customHeight="1"/>
    <row r="17051" ht="15.75" customHeight="1"/>
    <row r="17053" ht="15.75" customHeight="1"/>
    <row r="17055" ht="15.75" customHeight="1"/>
    <row r="17057" ht="15.75" customHeight="1"/>
    <row r="17059" ht="15.75" customHeight="1"/>
    <row r="17061" ht="15.75" customHeight="1"/>
    <row r="17063" ht="15.75" customHeight="1"/>
    <row r="17065" ht="15.75" customHeight="1"/>
    <row r="17067" ht="15.75" customHeight="1"/>
    <row r="17069" ht="15.75" customHeight="1"/>
    <row r="17071" ht="15.75" customHeight="1"/>
    <row r="17073" ht="15.75" customHeight="1"/>
    <row r="17075" ht="15.75" customHeight="1"/>
    <row r="17077" ht="15.75" customHeight="1"/>
    <row r="17079" ht="15.75" customHeight="1"/>
    <row r="17081" ht="15.75" customHeight="1"/>
    <row r="17083" ht="15.75" customHeight="1"/>
    <row r="17085" ht="15.75" customHeight="1"/>
    <row r="17087" ht="15.75" customHeight="1"/>
    <row r="17089" ht="15.75" customHeight="1"/>
    <row r="17091" ht="15.75" customHeight="1"/>
    <row r="17093" ht="15.75" customHeight="1"/>
    <row r="17095" ht="15.75" customHeight="1"/>
    <row r="17097" ht="15.75" customHeight="1"/>
    <row r="17099" ht="15.75" customHeight="1"/>
    <row r="17101" ht="15.75" customHeight="1"/>
    <row r="17103" ht="15.75" customHeight="1"/>
    <row r="17105" ht="15.75" customHeight="1"/>
    <row r="17107" ht="15.75" customHeight="1"/>
    <row r="17109" ht="15.75" customHeight="1"/>
    <row r="17111" ht="15.75" customHeight="1"/>
    <row r="17113" ht="15.75" customHeight="1"/>
    <row r="17115" ht="15.75" customHeight="1"/>
    <row r="17117" ht="15.75" customHeight="1"/>
    <row r="17119" ht="15.75" customHeight="1"/>
    <row r="17121" ht="15.75" customHeight="1"/>
    <row r="17123" ht="15.75" customHeight="1"/>
    <row r="17125" ht="15.75" customHeight="1"/>
    <row r="17127" ht="15.75" customHeight="1"/>
    <row r="17129" ht="15.75" customHeight="1"/>
    <row r="17131" ht="15.75" customHeight="1"/>
    <row r="17133" ht="15.75" customHeight="1"/>
    <row r="17135" ht="15.75" customHeight="1"/>
    <row r="17137" ht="15.75" customHeight="1"/>
    <row r="17139" ht="15.75" customHeight="1"/>
    <row r="17141" ht="15.75" customHeight="1"/>
    <row r="17143" ht="15.75" customHeight="1"/>
    <row r="17145" ht="15.75" customHeight="1"/>
    <row r="17147" ht="15.75" customHeight="1"/>
    <row r="17149" ht="15.75" customHeight="1"/>
    <row r="17151" ht="15.75" customHeight="1"/>
    <row r="17153" ht="15.75" customHeight="1"/>
    <row r="17155" ht="15.75" customHeight="1"/>
    <row r="17157" ht="15.75" customHeight="1"/>
    <row r="17159" ht="15.75" customHeight="1"/>
    <row r="17161" ht="15.75" customHeight="1"/>
    <row r="17163" ht="15.75" customHeight="1"/>
    <row r="17165" ht="15.75" customHeight="1"/>
    <row r="17167" ht="15.75" customHeight="1"/>
    <row r="17169" ht="15.75" customHeight="1"/>
    <row r="17171" ht="15.75" customHeight="1"/>
    <row r="17173" ht="15.75" customHeight="1"/>
    <row r="17175" ht="15.75" customHeight="1"/>
    <row r="17177" ht="15.75" customHeight="1"/>
    <row r="17179" ht="15.75" customHeight="1"/>
    <row r="17181" ht="15.75" customHeight="1"/>
    <row r="17183" ht="15.75" customHeight="1"/>
    <row r="17185" ht="15.75" customHeight="1"/>
    <row r="17187" ht="15.75" customHeight="1"/>
    <row r="17189" ht="15.75" customHeight="1"/>
    <row r="17191" ht="15.75" customHeight="1"/>
    <row r="17193" ht="15.75" customHeight="1"/>
    <row r="17195" ht="15.75" customHeight="1"/>
    <row r="17197" ht="15.75" customHeight="1"/>
    <row r="17199" ht="15.75" customHeight="1"/>
    <row r="17201" ht="15.75" customHeight="1"/>
    <row r="17203" ht="15.75" customHeight="1"/>
    <row r="17205" ht="15.75" customHeight="1"/>
    <row r="17207" ht="15.75" customHeight="1"/>
    <row r="17209" ht="15.75" customHeight="1"/>
    <row r="17211" ht="15.75" customHeight="1"/>
    <row r="17213" ht="15.75" customHeight="1"/>
    <row r="17215" ht="15.75" customHeight="1"/>
    <row r="17217" ht="15.75" customHeight="1"/>
    <row r="17219" ht="15.75" customHeight="1"/>
    <row r="17221" ht="15.75" customHeight="1"/>
    <row r="17223" ht="15.75" customHeight="1"/>
    <row r="17225" ht="15.75" customHeight="1"/>
    <row r="17227" ht="15.75" customHeight="1"/>
    <row r="17229" ht="15.75" customHeight="1"/>
    <row r="17231" ht="15.75" customHeight="1"/>
    <row r="17233" ht="15.75" customHeight="1"/>
    <row r="17235" ht="15.75" customHeight="1"/>
    <row r="17237" ht="15.75" customHeight="1"/>
    <row r="17239" ht="15.75" customHeight="1"/>
    <row r="17241" ht="15.75" customHeight="1"/>
    <row r="17243" ht="15.75" customHeight="1"/>
    <row r="17245" ht="15.75" customHeight="1"/>
    <row r="17247" ht="15.75" customHeight="1"/>
    <row r="17249" ht="15.75" customHeight="1"/>
    <row r="17251" ht="15.75" customHeight="1"/>
    <row r="17253" ht="15.75" customHeight="1"/>
    <row r="17255" ht="15.75" customHeight="1"/>
    <row r="17257" ht="15.75" customHeight="1"/>
    <row r="17259" ht="15.75" customHeight="1"/>
    <row r="17261" ht="15.75" customHeight="1"/>
    <row r="17263" ht="15.75" customHeight="1"/>
    <row r="17265" ht="15.75" customHeight="1"/>
    <row r="17267" ht="15.75" customHeight="1"/>
    <row r="17269" ht="15.75" customHeight="1"/>
    <row r="17271" ht="15.75" customHeight="1"/>
    <row r="17273" ht="15.75" customHeight="1"/>
    <row r="17275" ht="15.75" customHeight="1"/>
    <row r="17277" ht="15.75" customHeight="1"/>
    <row r="17279" ht="15.75" customHeight="1"/>
    <row r="17281" ht="15.75" customHeight="1"/>
    <row r="17283" ht="15.75" customHeight="1"/>
    <row r="17285" ht="15.75" customHeight="1"/>
    <row r="17287" ht="15.75" customHeight="1"/>
    <row r="17289" ht="15.75" customHeight="1"/>
    <row r="17291" ht="15.75" customHeight="1"/>
    <row r="17293" ht="15.75" customHeight="1"/>
    <row r="17295" ht="15.75" customHeight="1"/>
    <row r="17297" ht="15.75" customHeight="1"/>
    <row r="17299" ht="15.75" customHeight="1"/>
    <row r="17301" ht="15.75" customHeight="1"/>
    <row r="17303" ht="15.75" customHeight="1"/>
    <row r="17305" ht="15.75" customHeight="1"/>
    <row r="17307" ht="15.75" customHeight="1"/>
    <row r="17309" ht="15.75" customHeight="1"/>
    <row r="17311" ht="15.75" customHeight="1"/>
    <row r="17313" ht="15.75" customHeight="1"/>
    <row r="17315" ht="15.75" customHeight="1"/>
    <row r="17317" ht="15.75" customHeight="1"/>
    <row r="17319" ht="15.75" customHeight="1"/>
    <row r="17321" ht="15.75" customHeight="1"/>
    <row r="17323" ht="15.75" customHeight="1"/>
    <row r="17325" ht="15.75" customHeight="1"/>
    <row r="17327" ht="15.75" customHeight="1"/>
    <row r="17329" ht="15.75" customHeight="1"/>
    <row r="17331" ht="15.75" customHeight="1"/>
    <row r="17333" ht="15.75" customHeight="1"/>
    <row r="17335" ht="15.75" customHeight="1"/>
    <row r="17337" ht="15.75" customHeight="1"/>
    <row r="17339" ht="15.75" customHeight="1"/>
    <row r="17341" ht="15.75" customHeight="1"/>
    <row r="17343" ht="15.75" customHeight="1"/>
    <row r="17345" ht="15.75" customHeight="1"/>
    <row r="17347" ht="15.75" customHeight="1"/>
    <row r="17349" ht="15.75" customHeight="1"/>
    <row r="17351" ht="15.75" customHeight="1"/>
    <row r="17353" ht="15.75" customHeight="1"/>
    <row r="17355" ht="15.75" customHeight="1"/>
    <row r="17357" ht="15.75" customHeight="1"/>
    <row r="17359" ht="15.75" customHeight="1"/>
    <row r="17361" ht="15.75" customHeight="1"/>
    <row r="17363" ht="15.75" customHeight="1"/>
    <row r="17365" ht="15.75" customHeight="1"/>
    <row r="17367" ht="15.75" customHeight="1"/>
    <row r="17369" ht="15.75" customHeight="1"/>
    <row r="17371" ht="15.75" customHeight="1"/>
    <row r="17373" ht="15.75" customHeight="1"/>
    <row r="17375" ht="15.75" customHeight="1"/>
    <row r="17377" ht="15.75" customHeight="1"/>
    <row r="17379" ht="15.75" customHeight="1"/>
    <row r="17381" ht="15.75" customHeight="1"/>
    <row r="17383" ht="15.75" customHeight="1"/>
    <row r="17385" ht="15.75" customHeight="1"/>
    <row r="17387" ht="15.75" customHeight="1"/>
    <row r="17389" ht="15.75" customHeight="1"/>
    <row r="17391" ht="15.75" customHeight="1"/>
    <row r="17393" ht="15.75" customHeight="1"/>
    <row r="17395" ht="15.75" customHeight="1"/>
    <row r="17397" ht="15.75" customHeight="1"/>
    <row r="17399" ht="15.75" customHeight="1"/>
    <row r="17401" ht="15.75" customHeight="1"/>
    <row r="17403" ht="15.75" customHeight="1"/>
    <row r="17405" ht="15.75" customHeight="1"/>
    <row r="17407" ht="15.75" customHeight="1"/>
    <row r="17409" ht="15.75" customHeight="1"/>
    <row r="17411" ht="15.75" customHeight="1"/>
    <row r="17413" ht="15.75" customHeight="1"/>
    <row r="17415" ht="15.75" customHeight="1"/>
    <row r="17417" ht="15.75" customHeight="1"/>
    <row r="17419" ht="15.75" customHeight="1"/>
    <row r="17421" ht="15.75" customHeight="1"/>
    <row r="17423" ht="15.75" customHeight="1"/>
    <row r="17425" ht="15.75" customHeight="1"/>
    <row r="17427" ht="15.75" customHeight="1"/>
    <row r="17429" ht="15.75" customHeight="1"/>
    <row r="17431" ht="15.75" customHeight="1"/>
    <row r="17433" ht="15.75" customHeight="1"/>
    <row r="17435" ht="15.75" customHeight="1"/>
    <row r="17437" ht="15.75" customHeight="1"/>
    <row r="17439" ht="15.75" customHeight="1"/>
    <row r="17441" ht="15.75" customHeight="1"/>
    <row r="17443" ht="15.75" customHeight="1"/>
    <row r="17445" ht="15.75" customHeight="1"/>
    <row r="17447" ht="15.75" customHeight="1"/>
    <row r="17449" ht="15.75" customHeight="1"/>
    <row r="17451" ht="15.75" customHeight="1"/>
    <row r="17453" ht="15.75" customHeight="1"/>
    <row r="17455" ht="15.75" customHeight="1"/>
    <row r="17457" ht="15.75" customHeight="1"/>
    <row r="17459" ht="15.75" customHeight="1"/>
    <row r="17461" ht="15.75" customHeight="1"/>
    <row r="17463" ht="15.75" customHeight="1"/>
    <row r="17465" ht="15.75" customHeight="1"/>
    <row r="17467" ht="15.75" customHeight="1"/>
    <row r="17469" ht="15.75" customHeight="1"/>
    <row r="17471" ht="15.75" customHeight="1"/>
    <row r="17473" ht="15.75" customHeight="1"/>
    <row r="17475" ht="15.75" customHeight="1"/>
    <row r="17477" ht="15.75" customHeight="1"/>
    <row r="17479" ht="15.75" customHeight="1"/>
    <row r="17481" ht="15.75" customHeight="1"/>
    <row r="17483" ht="15.75" customHeight="1"/>
    <row r="17485" ht="15.75" customHeight="1"/>
    <row r="17487" ht="15.75" customHeight="1"/>
    <row r="17489" ht="15.75" customHeight="1"/>
    <row r="17491" ht="15.75" customHeight="1"/>
    <row r="17493" ht="15.75" customHeight="1"/>
    <row r="17495" ht="15.75" customHeight="1"/>
    <row r="17497" ht="15.75" customHeight="1"/>
    <row r="17499" ht="15.75" customHeight="1"/>
    <row r="17501" ht="15.75" customHeight="1"/>
    <row r="17503" ht="15.75" customHeight="1"/>
    <row r="17505" ht="15.75" customHeight="1"/>
    <row r="17507" ht="15.75" customHeight="1"/>
    <row r="17509" ht="15.75" customHeight="1"/>
    <row r="17511" ht="15.75" customHeight="1"/>
    <row r="17513" ht="15.75" customHeight="1"/>
    <row r="17515" ht="15.75" customHeight="1"/>
    <row r="17517" ht="15.75" customHeight="1"/>
    <row r="17519" ht="15.75" customHeight="1"/>
    <row r="17521" ht="15.75" customHeight="1"/>
    <row r="17523" ht="15.75" customHeight="1"/>
    <row r="17525" ht="15.75" customHeight="1"/>
    <row r="17527" ht="15.75" customHeight="1"/>
    <row r="17529" ht="15.75" customHeight="1"/>
    <row r="17531" ht="15.75" customHeight="1"/>
    <row r="17533" ht="15.75" customHeight="1"/>
    <row r="17535" ht="15.75" customHeight="1"/>
    <row r="17537" ht="15.75" customHeight="1"/>
    <row r="17539" ht="15.75" customHeight="1"/>
    <row r="17541" ht="15.75" customHeight="1"/>
    <row r="17543" ht="15.75" customHeight="1"/>
    <row r="17545" ht="15.75" customHeight="1"/>
    <row r="17547" ht="15.75" customHeight="1"/>
    <row r="17549" ht="15.75" customHeight="1"/>
    <row r="17551" ht="15.75" customHeight="1"/>
    <row r="17553" ht="15.75" customHeight="1"/>
    <row r="17555" ht="15.75" customHeight="1"/>
    <row r="17557" ht="15.75" customHeight="1"/>
    <row r="17559" ht="15.75" customHeight="1"/>
    <row r="17561" ht="15.75" customHeight="1"/>
    <row r="17563" ht="15.75" customHeight="1"/>
    <row r="17565" ht="15.75" customHeight="1"/>
    <row r="17567" ht="15.75" customHeight="1"/>
    <row r="17569" ht="15.75" customHeight="1"/>
    <row r="17571" ht="15.75" customHeight="1"/>
    <row r="17573" ht="15.75" customHeight="1"/>
    <row r="17575" ht="15.75" customHeight="1"/>
    <row r="17577" ht="15.75" customHeight="1"/>
    <row r="17579" ht="15.75" customHeight="1"/>
    <row r="17581" ht="15.75" customHeight="1"/>
    <row r="17583" ht="15.75" customHeight="1"/>
    <row r="17585" ht="15.75" customHeight="1"/>
    <row r="17587" ht="15.75" customHeight="1"/>
    <row r="17589" ht="15.75" customHeight="1"/>
    <row r="17591" ht="15.75" customHeight="1"/>
    <row r="17593" ht="15.75" customHeight="1"/>
    <row r="17595" ht="15.75" customHeight="1"/>
    <row r="17597" ht="15.75" customHeight="1"/>
    <row r="17599" ht="15.75" customHeight="1"/>
    <row r="17601" ht="15.75" customHeight="1"/>
    <row r="17603" ht="15.75" customHeight="1"/>
    <row r="17605" ht="15.75" customHeight="1"/>
    <row r="17607" ht="15.75" customHeight="1"/>
    <row r="17609" ht="15.75" customHeight="1"/>
    <row r="17611" ht="15.75" customHeight="1"/>
    <row r="17613" ht="15.75" customHeight="1"/>
    <row r="17615" ht="15.75" customHeight="1"/>
    <row r="17617" ht="15.75" customHeight="1"/>
    <row r="17619" ht="15.75" customHeight="1"/>
    <row r="17621" ht="15.75" customHeight="1"/>
    <row r="17623" ht="15.75" customHeight="1"/>
    <row r="17625" ht="15.75" customHeight="1"/>
    <row r="17627" ht="15.75" customHeight="1"/>
    <row r="17629" ht="15.75" customHeight="1"/>
    <row r="17631" ht="15.75" customHeight="1"/>
    <row r="17633" ht="15.75" customHeight="1"/>
    <row r="17635" ht="15.75" customHeight="1"/>
    <row r="17637" ht="15.75" customHeight="1"/>
    <row r="17639" ht="15.75" customHeight="1"/>
    <row r="17641" ht="15.75" customHeight="1"/>
    <row r="17643" ht="15.75" customHeight="1"/>
    <row r="17645" ht="15.75" customHeight="1"/>
    <row r="17647" ht="15.75" customHeight="1"/>
    <row r="17649" ht="15.75" customHeight="1"/>
    <row r="17651" ht="15.75" customHeight="1"/>
    <row r="17653" ht="15.75" customHeight="1"/>
    <row r="17655" ht="15.75" customHeight="1"/>
    <row r="17657" ht="15.75" customHeight="1"/>
    <row r="17659" ht="15.75" customHeight="1"/>
    <row r="17661" ht="15.75" customHeight="1"/>
    <row r="17663" ht="15.75" customHeight="1"/>
    <row r="17665" ht="15.75" customHeight="1"/>
    <row r="17667" ht="15.75" customHeight="1"/>
    <row r="17669" ht="15.75" customHeight="1"/>
    <row r="17671" ht="15.75" customHeight="1"/>
    <row r="17673" ht="15.75" customHeight="1"/>
    <row r="17675" ht="15.75" customHeight="1"/>
    <row r="17677" ht="15.75" customHeight="1"/>
    <row r="17679" ht="15.75" customHeight="1"/>
    <row r="17681" ht="15.75" customHeight="1"/>
    <row r="17683" ht="15.75" customHeight="1"/>
    <row r="17685" ht="15.75" customHeight="1"/>
    <row r="17687" ht="15.75" customHeight="1"/>
    <row r="17689" ht="15.75" customHeight="1"/>
    <row r="17691" ht="15.75" customHeight="1"/>
    <row r="17693" ht="15.75" customHeight="1"/>
    <row r="17695" ht="15.75" customHeight="1"/>
    <row r="17697" ht="15.75" customHeight="1"/>
    <row r="17699" ht="15.75" customHeight="1"/>
    <row r="17701" ht="15.75" customHeight="1"/>
    <row r="17703" ht="15.75" customHeight="1"/>
    <row r="17705" ht="15.75" customHeight="1"/>
    <row r="17707" ht="15.75" customHeight="1"/>
    <row r="17709" ht="15.75" customHeight="1"/>
    <row r="17711" ht="15.75" customHeight="1"/>
    <row r="17713" ht="15.75" customHeight="1"/>
    <row r="17715" ht="15.75" customHeight="1"/>
    <row r="17717" ht="15.75" customHeight="1"/>
    <row r="17719" ht="15.75" customHeight="1"/>
    <row r="17721" ht="15.75" customHeight="1"/>
    <row r="17723" ht="15.75" customHeight="1"/>
    <row r="17725" ht="15.75" customHeight="1"/>
    <row r="17727" ht="15.75" customHeight="1"/>
    <row r="17729" ht="15.75" customHeight="1"/>
    <row r="17731" ht="15.75" customHeight="1"/>
    <row r="17733" ht="15.75" customHeight="1"/>
    <row r="17735" ht="15.75" customHeight="1"/>
    <row r="17737" ht="15.75" customHeight="1"/>
    <row r="17739" ht="15.75" customHeight="1"/>
    <row r="17741" ht="15.75" customHeight="1"/>
    <row r="17743" ht="15.75" customHeight="1"/>
    <row r="17745" ht="15.75" customHeight="1"/>
    <row r="17747" ht="15.75" customHeight="1"/>
    <row r="17749" ht="15.75" customHeight="1"/>
    <row r="17751" ht="15.75" customHeight="1"/>
    <row r="17753" ht="15.75" customHeight="1"/>
    <row r="17755" ht="15.75" customHeight="1"/>
    <row r="17757" ht="15.75" customHeight="1"/>
    <row r="17759" ht="15.75" customHeight="1"/>
    <row r="17761" ht="15.75" customHeight="1"/>
    <row r="17763" ht="15.75" customHeight="1"/>
    <row r="17765" ht="15.75" customHeight="1"/>
    <row r="17767" ht="15.75" customHeight="1"/>
    <row r="17769" ht="15.75" customHeight="1"/>
    <row r="17771" ht="15.75" customHeight="1"/>
    <row r="17773" ht="15.75" customHeight="1"/>
    <row r="17775" ht="15.75" customHeight="1"/>
    <row r="17777" ht="15.75" customHeight="1"/>
    <row r="17779" ht="15.75" customHeight="1"/>
    <row r="17781" ht="15.75" customHeight="1"/>
    <row r="17783" ht="15.75" customHeight="1"/>
    <row r="17785" ht="15.75" customHeight="1"/>
    <row r="17787" ht="15.75" customHeight="1"/>
    <row r="17789" ht="15.75" customHeight="1"/>
    <row r="17791" ht="15.75" customHeight="1"/>
    <row r="17793" ht="15.75" customHeight="1"/>
    <row r="17795" ht="15.75" customHeight="1"/>
    <row r="17797" ht="15.75" customHeight="1"/>
    <row r="17799" ht="15.75" customHeight="1"/>
    <row r="17801" ht="15.75" customHeight="1"/>
    <row r="17803" ht="15.75" customHeight="1"/>
    <row r="17805" ht="15.75" customHeight="1"/>
    <row r="17807" ht="15.75" customHeight="1"/>
    <row r="17809" ht="15.75" customHeight="1"/>
    <row r="17811" ht="15.75" customHeight="1"/>
    <row r="17813" ht="15.75" customHeight="1"/>
    <row r="17815" ht="15.75" customHeight="1"/>
    <row r="17817" ht="15.75" customHeight="1"/>
    <row r="17819" ht="15.75" customHeight="1"/>
    <row r="17821" ht="15.75" customHeight="1"/>
    <row r="17823" ht="15.75" customHeight="1"/>
    <row r="17825" ht="15.75" customHeight="1"/>
    <row r="17827" ht="15.75" customHeight="1"/>
    <row r="17829" ht="15.75" customHeight="1"/>
    <row r="17831" ht="15.75" customHeight="1"/>
    <row r="17833" ht="15.75" customHeight="1"/>
    <row r="17835" ht="15.75" customHeight="1"/>
    <row r="17837" ht="15.75" customHeight="1"/>
    <row r="17839" ht="15.75" customHeight="1"/>
    <row r="17841" ht="15.75" customHeight="1"/>
    <row r="17843" ht="15.75" customHeight="1"/>
    <row r="17845" ht="15.75" customHeight="1"/>
    <row r="17847" ht="15.75" customHeight="1"/>
    <row r="17849" ht="15.75" customHeight="1"/>
    <row r="17851" ht="15.75" customHeight="1"/>
    <row r="17853" ht="15.75" customHeight="1"/>
    <row r="17855" ht="15.75" customHeight="1"/>
    <row r="17857" ht="15.75" customHeight="1"/>
    <row r="17859" ht="15.75" customHeight="1"/>
    <row r="17861" ht="15.75" customHeight="1"/>
    <row r="17863" ht="15.75" customHeight="1"/>
    <row r="17865" ht="15.75" customHeight="1"/>
    <row r="17867" ht="15.75" customHeight="1"/>
    <row r="17869" ht="15.75" customHeight="1"/>
    <row r="17871" ht="15.75" customHeight="1"/>
    <row r="17873" ht="15.75" customHeight="1"/>
    <row r="17875" ht="15.75" customHeight="1"/>
    <row r="17877" ht="15.75" customHeight="1"/>
    <row r="17879" ht="15.75" customHeight="1"/>
    <row r="17881" ht="15.75" customHeight="1"/>
    <row r="17883" ht="15.75" customHeight="1"/>
    <row r="17885" ht="15.75" customHeight="1"/>
    <row r="17887" ht="15.75" customHeight="1"/>
    <row r="17889" ht="15.75" customHeight="1"/>
    <row r="17891" ht="15.75" customHeight="1"/>
    <row r="17893" ht="15.75" customHeight="1"/>
    <row r="17895" ht="15.75" customHeight="1"/>
    <row r="17897" ht="15.75" customHeight="1"/>
    <row r="17899" ht="15.75" customHeight="1"/>
    <row r="17901" ht="15.75" customHeight="1"/>
    <row r="17903" ht="15.75" customHeight="1"/>
    <row r="17905" ht="15.75" customHeight="1"/>
    <row r="17907" ht="15.75" customHeight="1"/>
    <row r="17909" ht="15.75" customHeight="1"/>
    <row r="17911" ht="15.75" customHeight="1"/>
    <row r="17913" ht="15.75" customHeight="1"/>
    <row r="17915" ht="15.75" customHeight="1"/>
    <row r="17917" ht="15.75" customHeight="1"/>
    <row r="17919" ht="15.75" customHeight="1"/>
    <row r="17921" ht="15.75" customHeight="1"/>
    <row r="17923" ht="15.75" customHeight="1"/>
    <row r="17925" ht="15.75" customHeight="1"/>
    <row r="17927" ht="15.75" customHeight="1"/>
    <row r="17929" ht="15.75" customHeight="1"/>
    <row r="17931" ht="15.75" customHeight="1"/>
    <row r="17933" ht="15.75" customHeight="1"/>
    <row r="17935" ht="15.75" customHeight="1"/>
    <row r="17937" ht="15.75" customHeight="1"/>
    <row r="17939" ht="15.75" customHeight="1"/>
    <row r="17941" ht="15.75" customHeight="1"/>
    <row r="17943" ht="15.75" customHeight="1"/>
    <row r="17945" ht="15.75" customHeight="1"/>
    <row r="17947" ht="15.75" customHeight="1"/>
    <row r="17949" ht="15.75" customHeight="1"/>
    <row r="17951" ht="15.75" customHeight="1"/>
    <row r="17953" ht="15.75" customHeight="1"/>
    <row r="17955" ht="15.75" customHeight="1"/>
    <row r="17957" ht="15.75" customHeight="1"/>
    <row r="17959" ht="15.75" customHeight="1"/>
    <row r="17961" ht="15.75" customHeight="1"/>
    <row r="17963" ht="15.75" customHeight="1"/>
    <row r="17965" ht="15.75" customHeight="1"/>
    <row r="17967" ht="15.75" customHeight="1"/>
    <row r="17969" ht="15.75" customHeight="1"/>
    <row r="17971" ht="15.75" customHeight="1"/>
    <row r="17973" ht="15.75" customHeight="1"/>
    <row r="17975" ht="15.75" customHeight="1"/>
    <row r="17977" ht="15.75" customHeight="1"/>
    <row r="17979" ht="15.75" customHeight="1"/>
    <row r="17981" ht="15.75" customHeight="1"/>
    <row r="17983" ht="15.75" customHeight="1"/>
    <row r="17985" ht="15.75" customHeight="1"/>
    <row r="17987" ht="15.75" customHeight="1"/>
    <row r="17989" ht="15.75" customHeight="1"/>
    <row r="17991" ht="15.75" customHeight="1"/>
    <row r="17993" ht="15.75" customHeight="1"/>
    <row r="17995" ht="15.75" customHeight="1"/>
    <row r="17997" ht="15.75" customHeight="1"/>
    <row r="17999" ht="15.75" customHeight="1"/>
    <row r="18001" ht="15.75" customHeight="1"/>
    <row r="18003" ht="15.75" customHeight="1"/>
    <row r="18005" ht="15.75" customHeight="1"/>
    <row r="18007" ht="15.75" customHeight="1"/>
    <row r="18009" ht="15.75" customHeight="1"/>
    <row r="18011" ht="15.75" customHeight="1"/>
    <row r="18013" ht="15.75" customHeight="1"/>
    <row r="18015" ht="15.75" customHeight="1"/>
    <row r="18017" ht="15.75" customHeight="1"/>
    <row r="18019" ht="15.75" customHeight="1"/>
    <row r="18021" ht="15.75" customHeight="1"/>
    <row r="18023" ht="15.75" customHeight="1"/>
    <row r="18025" ht="15.75" customHeight="1"/>
    <row r="18027" ht="15.75" customHeight="1"/>
    <row r="18029" ht="15.75" customHeight="1"/>
    <row r="18031" ht="15.75" customHeight="1"/>
    <row r="18033" ht="15.75" customHeight="1"/>
    <row r="18035" ht="15.75" customHeight="1"/>
    <row r="18037" ht="15.75" customHeight="1"/>
    <row r="18039" ht="15.75" customHeight="1"/>
    <row r="18041" ht="15.75" customHeight="1"/>
    <row r="18043" ht="15.75" customHeight="1"/>
    <row r="18045" ht="15.75" customHeight="1"/>
    <row r="18047" ht="15.75" customHeight="1"/>
    <row r="18049" ht="15.75" customHeight="1"/>
    <row r="18051" ht="15.75" customHeight="1"/>
    <row r="18053" ht="15.75" customHeight="1"/>
    <row r="18055" ht="15.75" customHeight="1"/>
    <row r="18057" ht="15.75" customHeight="1"/>
    <row r="18059" ht="15.75" customHeight="1"/>
    <row r="18061" ht="15.75" customHeight="1"/>
    <row r="18063" ht="15.75" customHeight="1"/>
    <row r="18065" ht="15.75" customHeight="1"/>
    <row r="18067" ht="15.75" customHeight="1"/>
    <row r="18069" ht="15.75" customHeight="1"/>
    <row r="18071" ht="15.75" customHeight="1"/>
    <row r="18073" ht="15.75" customHeight="1"/>
    <row r="18075" ht="15.75" customHeight="1"/>
    <row r="18077" ht="15.75" customHeight="1"/>
    <row r="18079" ht="15.75" customHeight="1"/>
    <row r="18081" ht="15.75" customHeight="1"/>
    <row r="18083" ht="15.75" customHeight="1"/>
    <row r="18085" ht="15.75" customHeight="1"/>
    <row r="18087" ht="15.75" customHeight="1"/>
    <row r="18089" ht="15.75" customHeight="1"/>
    <row r="18091" ht="15.75" customHeight="1"/>
    <row r="18093" ht="15.75" customHeight="1"/>
    <row r="18095" ht="15.75" customHeight="1"/>
    <row r="18097" ht="15.75" customHeight="1"/>
    <row r="18099" ht="15.75" customHeight="1"/>
    <row r="18101" ht="15.75" customHeight="1"/>
    <row r="18103" ht="15.75" customHeight="1"/>
    <row r="18105" ht="15.75" customHeight="1"/>
    <row r="18107" ht="15.75" customHeight="1"/>
    <row r="18109" ht="15.75" customHeight="1"/>
    <row r="18111" ht="15.75" customHeight="1"/>
    <row r="18113" ht="15.75" customHeight="1"/>
    <row r="18115" ht="15.75" customHeight="1"/>
    <row r="18117" ht="15.75" customHeight="1"/>
    <row r="18119" ht="15.75" customHeight="1"/>
    <row r="18121" ht="15.75" customHeight="1"/>
    <row r="18123" ht="15.75" customHeight="1"/>
    <row r="18125" ht="15.75" customHeight="1"/>
    <row r="18127" ht="15.75" customHeight="1"/>
    <row r="18129" ht="15.75" customHeight="1"/>
    <row r="18131" ht="15.75" customHeight="1"/>
    <row r="18133" ht="15.75" customHeight="1"/>
    <row r="18135" ht="15.75" customHeight="1"/>
    <row r="18137" ht="15.75" customHeight="1"/>
    <row r="18139" ht="15.75" customHeight="1"/>
    <row r="18141" ht="15.75" customHeight="1"/>
    <row r="18143" ht="15.75" customHeight="1"/>
    <row r="18145" ht="15.75" customHeight="1"/>
    <row r="18147" ht="15.75" customHeight="1"/>
    <row r="18149" ht="15.75" customHeight="1"/>
    <row r="18151" ht="15.75" customHeight="1"/>
    <row r="18153" ht="15.75" customHeight="1"/>
    <row r="18155" ht="15.75" customHeight="1"/>
    <row r="18157" ht="15.75" customHeight="1"/>
    <row r="18159" ht="15.75" customHeight="1"/>
    <row r="18161" ht="15.75" customHeight="1"/>
    <row r="18163" ht="15.75" customHeight="1"/>
    <row r="18165" ht="15.75" customHeight="1"/>
    <row r="18167" ht="15.75" customHeight="1"/>
    <row r="18169" ht="15.75" customHeight="1"/>
    <row r="18171" ht="15.75" customHeight="1"/>
    <row r="18173" ht="15.75" customHeight="1"/>
    <row r="18175" ht="15.75" customHeight="1"/>
    <row r="18177" ht="15.75" customHeight="1"/>
    <row r="18179" ht="15.75" customHeight="1"/>
    <row r="18181" ht="15.75" customHeight="1"/>
    <row r="18183" ht="15.75" customHeight="1"/>
    <row r="18185" ht="15.75" customHeight="1"/>
    <row r="18187" ht="15.75" customHeight="1"/>
    <row r="18189" ht="15.75" customHeight="1"/>
    <row r="18191" ht="15.75" customHeight="1"/>
    <row r="18193" ht="15.75" customHeight="1"/>
    <row r="18195" ht="15.75" customHeight="1"/>
    <row r="18197" ht="15.75" customHeight="1"/>
    <row r="18199" ht="15.75" customHeight="1"/>
    <row r="18201" ht="15.75" customHeight="1"/>
    <row r="18203" ht="15.75" customHeight="1"/>
    <row r="18205" ht="15.75" customHeight="1"/>
    <row r="18207" ht="15.75" customHeight="1"/>
    <row r="18209" ht="15.75" customHeight="1"/>
    <row r="18211" ht="15.75" customHeight="1"/>
    <row r="18213" ht="15.75" customHeight="1"/>
    <row r="18215" ht="15.75" customHeight="1"/>
    <row r="18217" ht="15.75" customHeight="1"/>
    <row r="18219" ht="15.75" customHeight="1"/>
    <row r="18221" ht="15.75" customHeight="1"/>
    <row r="18223" ht="15.75" customHeight="1"/>
    <row r="18225" ht="15.75" customHeight="1"/>
    <row r="18227" ht="15.75" customHeight="1"/>
    <row r="18229" ht="15.75" customHeight="1"/>
    <row r="18231" ht="15.75" customHeight="1"/>
    <row r="18233" ht="15.75" customHeight="1"/>
    <row r="18235" ht="15.75" customHeight="1"/>
    <row r="18237" ht="15.75" customHeight="1"/>
    <row r="18239" ht="15.75" customHeight="1"/>
    <row r="18241" ht="15.75" customHeight="1"/>
    <row r="18243" ht="15.75" customHeight="1"/>
    <row r="18245" ht="15.75" customHeight="1"/>
    <row r="18247" ht="15.75" customHeight="1"/>
    <row r="18249" ht="15.75" customHeight="1"/>
    <row r="18251" ht="15.75" customHeight="1"/>
    <row r="18253" ht="15.75" customHeight="1"/>
    <row r="18255" ht="15.75" customHeight="1"/>
    <row r="18257" ht="15.75" customHeight="1"/>
    <row r="18259" ht="15.75" customHeight="1"/>
    <row r="18261" ht="15.75" customHeight="1"/>
    <row r="18263" ht="15.75" customHeight="1"/>
    <row r="18265" ht="15.75" customHeight="1"/>
    <row r="18267" ht="15.75" customHeight="1"/>
    <row r="18269" ht="15.75" customHeight="1"/>
    <row r="18271" ht="15.75" customHeight="1"/>
    <row r="18273" ht="15.75" customHeight="1"/>
    <row r="18275" ht="15.75" customHeight="1"/>
    <row r="18277" ht="15.75" customHeight="1"/>
    <row r="18279" ht="15.75" customHeight="1"/>
    <row r="18281" ht="15.75" customHeight="1"/>
    <row r="18283" ht="15.75" customHeight="1"/>
    <row r="18285" ht="15.75" customHeight="1"/>
    <row r="18287" ht="15.75" customHeight="1"/>
    <row r="18289" ht="15.75" customHeight="1"/>
    <row r="18291" ht="15.75" customHeight="1"/>
    <row r="18293" ht="15.75" customHeight="1"/>
    <row r="18295" ht="15.75" customHeight="1"/>
    <row r="18297" ht="15.75" customHeight="1"/>
    <row r="18299" ht="15.75" customHeight="1"/>
    <row r="18301" ht="15.75" customHeight="1"/>
    <row r="18303" ht="15.75" customHeight="1"/>
    <row r="18305" ht="15.75" customHeight="1"/>
    <row r="18307" ht="15.75" customHeight="1"/>
    <row r="18309" ht="15.75" customHeight="1"/>
    <row r="18311" ht="15.75" customHeight="1"/>
    <row r="18313" ht="15.75" customHeight="1"/>
    <row r="18315" ht="15.75" customHeight="1"/>
    <row r="18317" ht="15.75" customHeight="1"/>
    <row r="18319" ht="15.75" customHeight="1"/>
    <row r="18321" ht="15.75" customHeight="1"/>
    <row r="18323" ht="15.75" customHeight="1"/>
    <row r="18325" ht="15.75" customHeight="1"/>
    <row r="18327" ht="15.75" customHeight="1"/>
    <row r="18329" ht="15.75" customHeight="1"/>
    <row r="18331" ht="15.75" customHeight="1"/>
    <row r="18333" ht="15.75" customHeight="1"/>
    <row r="18335" ht="15.75" customHeight="1"/>
    <row r="18337" ht="15.75" customHeight="1"/>
    <row r="18339" ht="15.75" customHeight="1"/>
    <row r="18341" ht="15.75" customHeight="1"/>
    <row r="18343" ht="15.75" customHeight="1"/>
    <row r="18345" ht="15.75" customHeight="1"/>
    <row r="18347" ht="15.75" customHeight="1"/>
    <row r="18349" ht="15.75" customHeight="1"/>
    <row r="18351" ht="15.75" customHeight="1"/>
    <row r="18353" ht="15.75" customHeight="1"/>
    <row r="18355" ht="15.75" customHeight="1"/>
    <row r="18357" ht="15.75" customHeight="1"/>
    <row r="18359" ht="15.75" customHeight="1"/>
    <row r="18361" ht="15.75" customHeight="1"/>
    <row r="18363" ht="15.75" customHeight="1"/>
    <row r="18365" ht="15.75" customHeight="1"/>
    <row r="18367" ht="15.75" customHeight="1"/>
    <row r="18369" ht="15.75" customHeight="1"/>
    <row r="18371" ht="15.75" customHeight="1"/>
    <row r="18373" ht="15.75" customHeight="1"/>
    <row r="18375" ht="15.75" customHeight="1"/>
    <row r="18377" ht="15.75" customHeight="1"/>
    <row r="18379" ht="15.75" customHeight="1"/>
    <row r="18381" ht="15.75" customHeight="1"/>
    <row r="18383" ht="15.75" customHeight="1"/>
    <row r="18385" ht="15.75" customHeight="1"/>
    <row r="18387" ht="15.75" customHeight="1"/>
    <row r="18389" ht="15.75" customHeight="1"/>
    <row r="18391" ht="15.75" customHeight="1"/>
    <row r="18393" ht="15.75" customHeight="1"/>
    <row r="18395" ht="15.75" customHeight="1"/>
    <row r="18397" ht="15.75" customHeight="1"/>
    <row r="18399" ht="15.75" customHeight="1"/>
    <row r="18401" ht="15.75" customHeight="1"/>
    <row r="18403" ht="15.75" customHeight="1"/>
    <row r="18405" ht="15.75" customHeight="1"/>
    <row r="18407" ht="15.75" customHeight="1"/>
    <row r="18409" ht="15.75" customHeight="1"/>
    <row r="18411" ht="15.75" customHeight="1"/>
    <row r="18413" ht="15.75" customHeight="1"/>
    <row r="18415" ht="15.75" customHeight="1"/>
    <row r="18417" ht="15.75" customHeight="1"/>
    <row r="18419" ht="15.75" customHeight="1"/>
    <row r="18421" ht="15.75" customHeight="1"/>
    <row r="18423" ht="15.75" customHeight="1"/>
    <row r="18425" ht="15.75" customHeight="1"/>
    <row r="18427" ht="15.75" customHeight="1"/>
    <row r="18429" ht="15.75" customHeight="1"/>
    <row r="18431" ht="15.75" customHeight="1"/>
    <row r="18433" ht="15.75" customHeight="1"/>
    <row r="18435" ht="15.75" customHeight="1"/>
    <row r="18437" ht="15.75" customHeight="1"/>
    <row r="18439" ht="15.75" customHeight="1"/>
    <row r="18441" ht="15.75" customHeight="1"/>
    <row r="18443" ht="15.75" customHeight="1"/>
    <row r="18445" ht="15.75" customHeight="1"/>
    <row r="18447" ht="15.75" customHeight="1"/>
    <row r="18449" ht="15.75" customHeight="1"/>
    <row r="18451" ht="15.75" customHeight="1"/>
    <row r="18453" ht="15.75" customHeight="1"/>
    <row r="18455" ht="15.75" customHeight="1"/>
    <row r="18457" ht="15.75" customHeight="1"/>
    <row r="18459" ht="15.75" customHeight="1"/>
    <row r="18461" ht="15.75" customHeight="1"/>
    <row r="18463" ht="15.75" customHeight="1"/>
    <row r="18465" ht="15.75" customHeight="1"/>
    <row r="18467" ht="15.75" customHeight="1"/>
    <row r="18469" ht="15.75" customHeight="1"/>
    <row r="18471" ht="15.75" customHeight="1"/>
    <row r="18473" ht="15.75" customHeight="1"/>
    <row r="18475" ht="15.75" customHeight="1"/>
    <row r="18477" ht="15.75" customHeight="1"/>
    <row r="18479" ht="15.75" customHeight="1"/>
    <row r="18481" ht="15.75" customHeight="1"/>
    <row r="18483" ht="15.75" customHeight="1"/>
    <row r="18485" ht="15.75" customHeight="1"/>
    <row r="18487" ht="15.75" customHeight="1"/>
    <row r="18489" ht="15.75" customHeight="1"/>
    <row r="18491" ht="15.75" customHeight="1"/>
    <row r="18493" ht="15.75" customHeight="1"/>
    <row r="18495" ht="15.75" customHeight="1"/>
    <row r="18497" ht="15.75" customHeight="1"/>
    <row r="18499" ht="15.75" customHeight="1"/>
    <row r="18501" ht="15.75" customHeight="1"/>
    <row r="18503" ht="15.75" customHeight="1"/>
    <row r="18505" ht="15.75" customHeight="1"/>
    <row r="18507" ht="15.75" customHeight="1"/>
    <row r="18509" ht="15.75" customHeight="1"/>
    <row r="18511" ht="15.75" customHeight="1"/>
    <row r="18513" ht="15.75" customHeight="1"/>
    <row r="18515" ht="15.75" customHeight="1"/>
    <row r="18517" ht="15.75" customHeight="1"/>
    <row r="18519" ht="15.75" customHeight="1"/>
    <row r="18521" ht="15.75" customHeight="1"/>
    <row r="18523" ht="15.75" customHeight="1"/>
    <row r="18525" ht="15.75" customHeight="1"/>
    <row r="18527" ht="15.75" customHeight="1"/>
    <row r="18529" ht="15.75" customHeight="1"/>
    <row r="18531" ht="15.75" customHeight="1"/>
    <row r="18533" ht="15.75" customHeight="1"/>
    <row r="18535" ht="15.75" customHeight="1"/>
    <row r="18537" ht="15.75" customHeight="1"/>
    <row r="18539" ht="15.75" customHeight="1"/>
    <row r="18541" ht="15.75" customHeight="1"/>
    <row r="18543" ht="15.75" customHeight="1"/>
    <row r="18545" ht="15.75" customHeight="1"/>
    <row r="18547" ht="15.75" customHeight="1"/>
    <row r="18549" ht="15.75" customHeight="1"/>
    <row r="18551" ht="15.75" customHeight="1"/>
    <row r="18553" ht="15.75" customHeight="1"/>
    <row r="18555" ht="15.75" customHeight="1"/>
    <row r="18557" ht="15.75" customHeight="1"/>
    <row r="18559" ht="15.75" customHeight="1"/>
    <row r="18561" ht="15.75" customHeight="1"/>
    <row r="18563" ht="15.75" customHeight="1"/>
    <row r="18565" ht="15.75" customHeight="1"/>
    <row r="18567" ht="15.75" customHeight="1"/>
    <row r="18569" ht="15.75" customHeight="1"/>
    <row r="18571" ht="15.75" customHeight="1"/>
    <row r="18573" ht="15.75" customHeight="1"/>
    <row r="18575" ht="15.75" customHeight="1"/>
    <row r="18577" ht="15.75" customHeight="1"/>
    <row r="18579" ht="15.75" customHeight="1"/>
    <row r="18581" ht="15.75" customHeight="1"/>
    <row r="18583" ht="15.75" customHeight="1"/>
    <row r="18585" ht="15.75" customHeight="1"/>
    <row r="18587" ht="15.75" customHeight="1"/>
    <row r="18589" ht="15.75" customHeight="1"/>
    <row r="18591" ht="15.75" customHeight="1"/>
    <row r="18593" ht="15.75" customHeight="1"/>
    <row r="18595" ht="15.75" customHeight="1"/>
    <row r="18597" ht="15.75" customHeight="1"/>
    <row r="18599" ht="15.75" customHeight="1"/>
    <row r="18601" ht="15.75" customHeight="1"/>
    <row r="18603" ht="15.75" customHeight="1"/>
    <row r="18605" ht="15.75" customHeight="1"/>
    <row r="18607" ht="15.75" customHeight="1"/>
    <row r="18609" ht="15.75" customHeight="1"/>
    <row r="18611" ht="15.75" customHeight="1"/>
    <row r="18613" ht="15.75" customHeight="1"/>
    <row r="18615" ht="15.75" customHeight="1"/>
    <row r="18617" ht="15.75" customHeight="1"/>
    <row r="18619" ht="15.75" customHeight="1"/>
    <row r="18621" ht="15.75" customHeight="1"/>
    <row r="18623" ht="15.75" customHeight="1"/>
    <row r="18625" ht="15.75" customHeight="1"/>
    <row r="18627" ht="15.75" customHeight="1"/>
    <row r="18629" ht="15.75" customHeight="1"/>
    <row r="18631" ht="15.75" customHeight="1"/>
    <row r="18633" ht="15.75" customHeight="1"/>
    <row r="18635" ht="15.75" customHeight="1"/>
    <row r="18637" ht="15.75" customHeight="1"/>
    <row r="18639" ht="15.75" customHeight="1"/>
    <row r="18641" ht="15.75" customHeight="1"/>
    <row r="18643" ht="15.75" customHeight="1"/>
    <row r="18645" ht="15.75" customHeight="1"/>
    <row r="18647" ht="15.75" customHeight="1"/>
    <row r="18649" ht="15.75" customHeight="1"/>
    <row r="18651" ht="15.75" customHeight="1"/>
    <row r="18653" ht="15.75" customHeight="1"/>
    <row r="18655" ht="15.75" customHeight="1"/>
    <row r="18657" ht="15.75" customHeight="1"/>
    <row r="18659" ht="15.75" customHeight="1"/>
    <row r="18661" ht="15.75" customHeight="1"/>
    <row r="18663" ht="15.75" customHeight="1"/>
    <row r="18665" ht="15.75" customHeight="1"/>
    <row r="18667" ht="15.75" customHeight="1"/>
    <row r="18669" ht="15.75" customHeight="1"/>
    <row r="18671" ht="15.75" customHeight="1"/>
    <row r="18673" ht="15.75" customHeight="1"/>
    <row r="18675" ht="15.75" customHeight="1"/>
    <row r="18677" ht="15.75" customHeight="1"/>
    <row r="18679" ht="15.75" customHeight="1"/>
    <row r="18681" ht="15.75" customHeight="1"/>
    <row r="18683" ht="15.75" customHeight="1"/>
    <row r="18685" ht="15.75" customHeight="1"/>
    <row r="18687" ht="15.75" customHeight="1"/>
    <row r="18689" ht="15.75" customHeight="1"/>
    <row r="18691" ht="15.75" customHeight="1"/>
    <row r="18693" ht="15.75" customHeight="1"/>
    <row r="18695" ht="15.75" customHeight="1"/>
    <row r="18697" ht="15.75" customHeight="1"/>
    <row r="18699" ht="15.75" customHeight="1"/>
    <row r="18701" ht="15.75" customHeight="1"/>
    <row r="18703" ht="15.75" customHeight="1"/>
    <row r="18705" ht="15.75" customHeight="1"/>
    <row r="18707" ht="15.75" customHeight="1"/>
    <row r="18709" ht="15.75" customHeight="1"/>
    <row r="18711" ht="15.75" customHeight="1"/>
    <row r="18713" ht="15.75" customHeight="1"/>
    <row r="18715" ht="15.75" customHeight="1"/>
    <row r="18717" ht="15.75" customHeight="1"/>
    <row r="18719" ht="15.75" customHeight="1"/>
    <row r="18721" ht="15.75" customHeight="1"/>
    <row r="18723" ht="15.75" customHeight="1"/>
    <row r="18725" ht="15.75" customHeight="1"/>
    <row r="18727" ht="15.75" customHeight="1"/>
    <row r="18729" ht="15.75" customHeight="1"/>
    <row r="18731" ht="15.75" customHeight="1"/>
    <row r="18733" ht="15.75" customHeight="1"/>
    <row r="18735" ht="15.75" customHeight="1"/>
    <row r="18737" ht="15.75" customHeight="1"/>
    <row r="18739" ht="15.75" customHeight="1"/>
    <row r="18741" ht="15.75" customHeight="1"/>
    <row r="18743" ht="15.75" customHeight="1"/>
    <row r="18745" ht="15.75" customHeight="1"/>
    <row r="18747" ht="15.75" customHeight="1"/>
    <row r="18749" ht="15.75" customHeight="1"/>
    <row r="18751" ht="15.75" customHeight="1"/>
    <row r="18753" ht="15.75" customHeight="1"/>
    <row r="18755" ht="15.75" customHeight="1"/>
    <row r="18757" ht="15.75" customHeight="1"/>
    <row r="18759" ht="15.75" customHeight="1"/>
    <row r="18761" ht="15.75" customHeight="1"/>
    <row r="18763" ht="15.75" customHeight="1"/>
    <row r="18765" ht="15.75" customHeight="1"/>
    <row r="18767" ht="15.75" customHeight="1"/>
    <row r="18769" ht="15.75" customHeight="1"/>
    <row r="18771" ht="15.75" customHeight="1"/>
    <row r="18773" ht="15.75" customHeight="1"/>
    <row r="18775" ht="15.75" customHeight="1"/>
    <row r="18777" ht="15.75" customHeight="1"/>
    <row r="18779" ht="15.75" customHeight="1"/>
    <row r="18781" ht="15.75" customHeight="1"/>
    <row r="18783" ht="15.75" customHeight="1"/>
    <row r="18785" ht="15.75" customHeight="1"/>
    <row r="18787" ht="15.75" customHeight="1"/>
    <row r="18789" ht="15.75" customHeight="1"/>
    <row r="18791" ht="15.75" customHeight="1"/>
    <row r="18793" ht="15.75" customHeight="1"/>
    <row r="18795" ht="15.75" customHeight="1"/>
    <row r="18797" ht="15.75" customHeight="1"/>
    <row r="18799" ht="15.75" customHeight="1"/>
    <row r="18801" ht="15.75" customHeight="1"/>
    <row r="18803" ht="15.75" customHeight="1"/>
    <row r="18805" ht="15.75" customHeight="1"/>
    <row r="18807" ht="15.75" customHeight="1"/>
    <row r="18809" ht="15.75" customHeight="1"/>
    <row r="18811" ht="15.75" customHeight="1"/>
    <row r="18813" ht="15.75" customHeight="1"/>
    <row r="18815" ht="15.75" customHeight="1"/>
    <row r="18817" ht="15.75" customHeight="1"/>
    <row r="18819" ht="15.75" customHeight="1"/>
    <row r="18821" ht="15.75" customHeight="1"/>
    <row r="18823" ht="15.75" customHeight="1"/>
    <row r="18825" ht="15.75" customHeight="1"/>
    <row r="18827" ht="15.75" customHeight="1"/>
    <row r="18829" ht="15.75" customHeight="1"/>
    <row r="18831" ht="15.75" customHeight="1"/>
    <row r="18833" ht="15.75" customHeight="1"/>
    <row r="18835" ht="15.75" customHeight="1"/>
    <row r="18837" ht="15.75" customHeight="1"/>
    <row r="18839" ht="15.75" customHeight="1"/>
    <row r="18841" ht="15.75" customHeight="1"/>
    <row r="18843" ht="15.75" customHeight="1"/>
    <row r="18845" ht="15.75" customHeight="1"/>
    <row r="18847" ht="15.75" customHeight="1"/>
    <row r="18849" ht="15.75" customHeight="1"/>
    <row r="18851" ht="15.75" customHeight="1"/>
    <row r="18853" ht="15.75" customHeight="1"/>
    <row r="18855" ht="15.75" customHeight="1"/>
    <row r="18857" ht="15.75" customHeight="1"/>
    <row r="18859" ht="15.75" customHeight="1"/>
    <row r="18861" ht="15.75" customHeight="1"/>
    <row r="18863" ht="15.75" customHeight="1"/>
    <row r="18865" ht="15.75" customHeight="1"/>
    <row r="18867" ht="15.75" customHeight="1"/>
    <row r="18869" ht="15.75" customHeight="1"/>
    <row r="18871" ht="15.75" customHeight="1"/>
    <row r="18873" ht="15.75" customHeight="1"/>
    <row r="18875" ht="15.75" customHeight="1"/>
    <row r="18877" ht="15.75" customHeight="1"/>
    <row r="18879" ht="15.75" customHeight="1"/>
    <row r="18881" ht="15.75" customHeight="1"/>
    <row r="18883" ht="15.75" customHeight="1"/>
    <row r="18885" ht="15.75" customHeight="1"/>
    <row r="18887" ht="15.75" customHeight="1"/>
    <row r="18889" ht="15.75" customHeight="1"/>
    <row r="18891" ht="15.75" customHeight="1"/>
    <row r="18893" ht="15.75" customHeight="1"/>
    <row r="18895" ht="15.75" customHeight="1"/>
    <row r="18897" ht="15.75" customHeight="1"/>
    <row r="18899" ht="15.75" customHeight="1"/>
    <row r="18901" ht="15.75" customHeight="1"/>
    <row r="18903" ht="15.75" customHeight="1"/>
    <row r="18905" ht="15.75" customHeight="1"/>
    <row r="18907" ht="15.75" customHeight="1"/>
    <row r="18909" ht="15.75" customHeight="1"/>
    <row r="18911" ht="15.75" customHeight="1"/>
    <row r="18913" ht="15.75" customHeight="1"/>
    <row r="18915" ht="15.75" customHeight="1"/>
    <row r="18917" ht="15.75" customHeight="1"/>
    <row r="18919" ht="15.75" customHeight="1"/>
    <row r="18921" ht="15.75" customHeight="1"/>
    <row r="18923" ht="15.75" customHeight="1"/>
    <row r="18925" ht="15.75" customHeight="1"/>
    <row r="18927" ht="15.75" customHeight="1"/>
    <row r="18929" ht="15.75" customHeight="1"/>
    <row r="18931" ht="15.75" customHeight="1"/>
    <row r="18933" ht="15.75" customHeight="1"/>
    <row r="18935" ht="15.75" customHeight="1"/>
    <row r="18937" ht="15.75" customHeight="1"/>
    <row r="18939" ht="15.75" customHeight="1"/>
    <row r="18941" ht="15.75" customHeight="1"/>
    <row r="18943" ht="15.75" customHeight="1"/>
    <row r="18945" ht="15.75" customHeight="1"/>
    <row r="18947" ht="15.75" customHeight="1"/>
    <row r="18949" ht="15.75" customHeight="1"/>
    <row r="18951" ht="15.75" customHeight="1"/>
    <row r="18953" ht="15.75" customHeight="1"/>
    <row r="18955" ht="15.75" customHeight="1"/>
    <row r="18957" ht="15.75" customHeight="1"/>
    <row r="18959" ht="15.75" customHeight="1"/>
    <row r="18961" ht="15.75" customHeight="1"/>
    <row r="18963" ht="15.75" customHeight="1"/>
    <row r="18965" ht="15.75" customHeight="1"/>
    <row r="18967" ht="15.75" customHeight="1"/>
    <row r="18969" ht="15.75" customHeight="1"/>
    <row r="18971" ht="15.75" customHeight="1"/>
    <row r="18973" ht="15.75" customHeight="1"/>
    <row r="18975" ht="15.75" customHeight="1"/>
    <row r="18977" ht="15.75" customHeight="1"/>
    <row r="18979" ht="15.75" customHeight="1"/>
    <row r="18981" ht="15.75" customHeight="1"/>
    <row r="18983" ht="15.75" customHeight="1"/>
    <row r="18985" ht="15.75" customHeight="1"/>
    <row r="18987" ht="15.75" customHeight="1"/>
    <row r="18989" ht="15.75" customHeight="1"/>
    <row r="18991" ht="15.75" customHeight="1"/>
    <row r="18993" ht="15.75" customHeight="1"/>
    <row r="18995" ht="15.75" customHeight="1"/>
    <row r="18997" ht="15.75" customHeight="1"/>
    <row r="18999" ht="15.75" customHeight="1"/>
    <row r="19001" ht="15.75" customHeight="1"/>
    <row r="19003" ht="15.75" customHeight="1"/>
    <row r="19005" ht="15.75" customHeight="1"/>
    <row r="19007" ht="15.75" customHeight="1"/>
    <row r="19009" ht="15.75" customHeight="1"/>
    <row r="19011" ht="15.75" customHeight="1"/>
    <row r="19013" ht="15.75" customHeight="1"/>
    <row r="19015" ht="15.75" customHeight="1"/>
    <row r="19017" ht="15.75" customHeight="1"/>
    <row r="19019" ht="15.75" customHeight="1"/>
    <row r="19021" ht="15.75" customHeight="1"/>
    <row r="19023" ht="15.75" customHeight="1"/>
    <row r="19025" ht="15.75" customHeight="1"/>
    <row r="19027" ht="15.75" customHeight="1"/>
    <row r="19029" ht="15.75" customHeight="1"/>
    <row r="19031" ht="15.75" customHeight="1"/>
    <row r="19033" ht="15.75" customHeight="1"/>
    <row r="19035" ht="15.75" customHeight="1"/>
    <row r="19037" ht="15.75" customHeight="1"/>
    <row r="19039" ht="15.75" customHeight="1"/>
    <row r="19041" ht="15.75" customHeight="1"/>
    <row r="19043" ht="15.75" customHeight="1"/>
    <row r="19045" ht="15.75" customHeight="1"/>
    <row r="19047" ht="15.75" customHeight="1"/>
    <row r="19049" ht="15.75" customHeight="1"/>
    <row r="19051" ht="15.75" customHeight="1"/>
    <row r="19053" ht="15.75" customHeight="1"/>
    <row r="19055" ht="15.75" customHeight="1"/>
    <row r="19057" ht="15.75" customHeight="1"/>
    <row r="19059" ht="15.75" customHeight="1"/>
    <row r="19061" ht="15.75" customHeight="1"/>
    <row r="19063" ht="15.75" customHeight="1"/>
    <row r="19065" ht="15.75" customHeight="1"/>
    <row r="19067" ht="15.75" customHeight="1"/>
    <row r="19069" ht="15.75" customHeight="1"/>
    <row r="19071" ht="15.75" customHeight="1"/>
    <row r="19073" ht="15.75" customHeight="1"/>
    <row r="19075" ht="15.75" customHeight="1"/>
    <row r="19077" ht="15.75" customHeight="1"/>
    <row r="19079" ht="15.75" customHeight="1"/>
    <row r="19081" ht="15.75" customHeight="1"/>
    <row r="19083" ht="15.75" customHeight="1"/>
    <row r="19085" ht="15.75" customHeight="1"/>
    <row r="19087" ht="15.75" customHeight="1"/>
    <row r="19089" ht="15.75" customHeight="1"/>
    <row r="19091" ht="15.75" customHeight="1"/>
    <row r="19093" ht="15.75" customHeight="1"/>
    <row r="19095" ht="15.75" customHeight="1"/>
    <row r="19097" ht="15.75" customHeight="1"/>
    <row r="19099" ht="15.75" customHeight="1"/>
    <row r="19101" ht="15.75" customHeight="1"/>
    <row r="19103" ht="15.75" customHeight="1"/>
    <row r="19105" ht="15.75" customHeight="1"/>
    <row r="19107" ht="15.75" customHeight="1"/>
    <row r="19109" ht="15.75" customHeight="1"/>
    <row r="19111" ht="15.75" customHeight="1"/>
    <row r="19113" ht="15.75" customHeight="1"/>
    <row r="19115" ht="15.75" customHeight="1"/>
    <row r="19117" ht="15.75" customHeight="1"/>
    <row r="19119" ht="15.75" customHeight="1"/>
    <row r="19121" ht="15.75" customHeight="1"/>
    <row r="19123" ht="15.75" customHeight="1"/>
    <row r="19125" ht="15.75" customHeight="1"/>
    <row r="19127" ht="15.75" customHeight="1"/>
    <row r="19129" ht="15.75" customHeight="1"/>
    <row r="19131" ht="15.75" customHeight="1"/>
    <row r="19133" ht="15.75" customHeight="1"/>
    <row r="19135" ht="15.75" customHeight="1"/>
    <row r="19137" ht="15.75" customHeight="1"/>
    <row r="19139" ht="15.75" customHeight="1"/>
    <row r="19141" ht="15.75" customHeight="1"/>
    <row r="19143" ht="15.75" customHeight="1"/>
    <row r="19145" ht="15.75" customHeight="1"/>
    <row r="19147" ht="15.75" customHeight="1"/>
    <row r="19149" ht="15.75" customHeight="1"/>
    <row r="19151" ht="15.75" customHeight="1"/>
    <row r="19153" ht="15.75" customHeight="1"/>
    <row r="19155" ht="15.75" customHeight="1"/>
    <row r="19157" ht="15.75" customHeight="1"/>
    <row r="19159" ht="15.75" customHeight="1"/>
    <row r="19161" ht="15.75" customHeight="1"/>
    <row r="19163" ht="15.75" customHeight="1"/>
    <row r="19165" ht="15.75" customHeight="1"/>
    <row r="19167" ht="15.75" customHeight="1"/>
    <row r="19169" ht="15.75" customHeight="1"/>
    <row r="19171" ht="15.75" customHeight="1"/>
    <row r="19173" ht="15.75" customHeight="1"/>
    <row r="19175" ht="15.75" customHeight="1"/>
    <row r="19177" ht="15.75" customHeight="1"/>
    <row r="19179" ht="15.75" customHeight="1"/>
    <row r="19181" ht="15.75" customHeight="1"/>
    <row r="19183" ht="15.75" customHeight="1"/>
    <row r="19185" ht="15.75" customHeight="1"/>
    <row r="19187" ht="15.75" customHeight="1"/>
    <row r="19189" ht="15.75" customHeight="1"/>
    <row r="19191" ht="15.75" customHeight="1"/>
    <row r="19193" ht="15.75" customHeight="1"/>
    <row r="19195" ht="15.75" customHeight="1"/>
    <row r="19197" ht="15.75" customHeight="1"/>
    <row r="19199" ht="15.75" customHeight="1"/>
    <row r="19201" ht="15.75" customHeight="1"/>
    <row r="19203" ht="15.75" customHeight="1"/>
    <row r="19205" ht="15.75" customHeight="1"/>
    <row r="19207" ht="15.75" customHeight="1"/>
    <row r="19209" ht="15.75" customHeight="1"/>
    <row r="19211" ht="15.75" customHeight="1"/>
    <row r="19213" ht="15.75" customHeight="1"/>
    <row r="19215" ht="15.75" customHeight="1"/>
    <row r="19217" ht="15.75" customHeight="1"/>
    <row r="19219" ht="15.75" customHeight="1"/>
    <row r="19221" ht="15.75" customHeight="1"/>
    <row r="19223" ht="15.75" customHeight="1"/>
    <row r="19225" ht="15.75" customHeight="1"/>
    <row r="19227" ht="15.75" customHeight="1"/>
    <row r="19229" ht="15.75" customHeight="1"/>
    <row r="19231" ht="15.75" customHeight="1"/>
    <row r="19233" ht="15.75" customHeight="1"/>
    <row r="19235" ht="15.75" customHeight="1"/>
    <row r="19237" ht="15.75" customHeight="1"/>
    <row r="19239" ht="15.75" customHeight="1"/>
    <row r="19241" ht="15.75" customHeight="1"/>
    <row r="19243" ht="15.75" customHeight="1"/>
    <row r="19245" ht="15.75" customHeight="1"/>
    <row r="19247" ht="15.75" customHeight="1"/>
    <row r="19249" ht="15.75" customHeight="1"/>
    <row r="19251" ht="15.75" customHeight="1"/>
    <row r="19253" ht="15.75" customHeight="1"/>
    <row r="19255" ht="15.75" customHeight="1"/>
    <row r="19257" ht="15.75" customHeight="1"/>
    <row r="19259" ht="15.75" customHeight="1"/>
    <row r="19261" ht="15.75" customHeight="1"/>
    <row r="19263" ht="15.75" customHeight="1"/>
    <row r="19265" ht="15.75" customHeight="1"/>
    <row r="19267" ht="15.75" customHeight="1"/>
    <row r="19269" ht="15.75" customHeight="1"/>
    <row r="19271" ht="15.75" customHeight="1"/>
    <row r="19273" ht="15.75" customHeight="1"/>
    <row r="19275" ht="15.75" customHeight="1"/>
    <row r="19277" ht="15.75" customHeight="1"/>
    <row r="19279" ht="15.75" customHeight="1"/>
    <row r="19281" ht="15.75" customHeight="1"/>
    <row r="19283" ht="15.75" customHeight="1"/>
    <row r="19285" ht="15.75" customHeight="1"/>
    <row r="19287" ht="15.75" customHeight="1"/>
    <row r="19289" ht="15.75" customHeight="1"/>
    <row r="19291" ht="15.75" customHeight="1"/>
    <row r="19293" ht="15.75" customHeight="1"/>
    <row r="19295" ht="15.75" customHeight="1"/>
    <row r="19297" ht="15.75" customHeight="1"/>
    <row r="19299" ht="15.75" customHeight="1"/>
    <row r="19301" ht="15.75" customHeight="1"/>
    <row r="19303" ht="15.75" customHeight="1"/>
    <row r="19305" ht="15.75" customHeight="1"/>
    <row r="19307" ht="15.75" customHeight="1"/>
    <row r="19309" ht="15.75" customHeight="1"/>
    <row r="19311" ht="15.75" customHeight="1"/>
    <row r="19313" ht="15.75" customHeight="1"/>
    <row r="19315" ht="15.75" customHeight="1"/>
    <row r="19317" ht="15.75" customHeight="1"/>
    <row r="19319" ht="15.75" customHeight="1"/>
    <row r="19321" ht="15.75" customHeight="1"/>
    <row r="19323" ht="15.75" customHeight="1"/>
    <row r="19325" ht="15.75" customHeight="1"/>
    <row r="19327" ht="15.75" customHeight="1"/>
    <row r="19329" ht="15.75" customHeight="1"/>
    <row r="19331" ht="15.75" customHeight="1"/>
    <row r="19333" ht="15.75" customHeight="1"/>
    <row r="19335" ht="15.75" customHeight="1"/>
    <row r="19337" ht="15.75" customHeight="1"/>
    <row r="19339" ht="15.75" customHeight="1"/>
    <row r="19341" ht="15.75" customHeight="1"/>
    <row r="19343" ht="15.75" customHeight="1"/>
    <row r="19345" ht="15.75" customHeight="1"/>
    <row r="19347" ht="15.75" customHeight="1"/>
    <row r="19349" ht="15.75" customHeight="1"/>
    <row r="19351" ht="15.75" customHeight="1"/>
    <row r="19353" ht="15.75" customHeight="1"/>
    <row r="19355" ht="15.75" customHeight="1"/>
    <row r="19357" ht="15.75" customHeight="1"/>
    <row r="19359" ht="15.75" customHeight="1"/>
    <row r="19361" ht="15.75" customHeight="1"/>
    <row r="19363" ht="15.75" customHeight="1"/>
    <row r="19365" ht="15.75" customHeight="1"/>
    <row r="19367" ht="15.75" customHeight="1"/>
    <row r="19369" ht="15.75" customHeight="1"/>
    <row r="19371" ht="15.75" customHeight="1"/>
    <row r="19373" ht="15.75" customHeight="1"/>
    <row r="19375" ht="15.75" customHeight="1"/>
    <row r="19377" ht="15.75" customHeight="1"/>
    <row r="19379" ht="15.75" customHeight="1"/>
    <row r="19381" ht="15.75" customHeight="1"/>
    <row r="19383" ht="15.75" customHeight="1"/>
    <row r="19385" ht="15.75" customHeight="1"/>
    <row r="19387" ht="15.75" customHeight="1"/>
    <row r="19389" ht="15.75" customHeight="1"/>
    <row r="19391" ht="15.75" customHeight="1"/>
    <row r="19393" ht="15.75" customHeight="1"/>
    <row r="19395" ht="15.75" customHeight="1"/>
    <row r="19397" ht="15.75" customHeight="1"/>
    <row r="19399" ht="15.75" customHeight="1"/>
    <row r="19401" ht="15.75" customHeight="1"/>
    <row r="19403" ht="15.75" customHeight="1"/>
    <row r="19405" ht="15.75" customHeight="1"/>
    <row r="19407" ht="15.75" customHeight="1"/>
    <row r="19409" ht="15.75" customHeight="1"/>
    <row r="19411" ht="15.75" customHeight="1"/>
    <row r="19413" ht="15.75" customHeight="1"/>
    <row r="19415" ht="15.75" customHeight="1"/>
    <row r="19417" ht="15.75" customHeight="1"/>
    <row r="19419" ht="15.75" customHeight="1"/>
    <row r="19421" ht="15.75" customHeight="1"/>
    <row r="19423" ht="15.75" customHeight="1"/>
    <row r="19425" ht="15.75" customHeight="1"/>
    <row r="19427" ht="15.75" customHeight="1"/>
    <row r="19429" ht="15.75" customHeight="1"/>
    <row r="19431" ht="15.75" customHeight="1"/>
    <row r="19433" ht="15.75" customHeight="1"/>
    <row r="19435" ht="15.75" customHeight="1"/>
    <row r="19437" ht="15.75" customHeight="1"/>
    <row r="19439" ht="15.75" customHeight="1"/>
    <row r="19441" ht="15.75" customHeight="1"/>
    <row r="19443" ht="15.75" customHeight="1"/>
    <row r="19445" ht="15.75" customHeight="1"/>
    <row r="19447" ht="15.75" customHeight="1"/>
    <row r="19449" ht="15.75" customHeight="1"/>
    <row r="19451" ht="15.75" customHeight="1"/>
    <row r="19453" ht="15.75" customHeight="1"/>
    <row r="19455" ht="15.75" customHeight="1"/>
    <row r="19457" ht="15.75" customHeight="1"/>
    <row r="19459" ht="15.75" customHeight="1"/>
    <row r="19461" ht="15.75" customHeight="1"/>
    <row r="19463" ht="15.75" customHeight="1"/>
    <row r="19465" ht="15.75" customHeight="1"/>
    <row r="19467" ht="15.75" customHeight="1"/>
    <row r="19469" ht="15.75" customHeight="1"/>
    <row r="19471" ht="15.75" customHeight="1"/>
    <row r="19473" ht="15.75" customHeight="1"/>
    <row r="19475" ht="15.75" customHeight="1"/>
    <row r="19477" ht="15.75" customHeight="1"/>
    <row r="19479" ht="15.75" customHeight="1"/>
    <row r="19481" ht="15.75" customHeight="1"/>
    <row r="19483" ht="15.75" customHeight="1"/>
    <row r="19485" ht="15.75" customHeight="1"/>
    <row r="19487" ht="15.75" customHeight="1"/>
    <row r="19489" ht="15.75" customHeight="1"/>
    <row r="19491" ht="15.75" customHeight="1"/>
    <row r="19493" ht="15.75" customHeight="1"/>
    <row r="19495" ht="15.75" customHeight="1"/>
    <row r="19497" ht="15.75" customHeight="1"/>
    <row r="19499" ht="15.75" customHeight="1"/>
    <row r="19501" ht="15.75" customHeight="1"/>
    <row r="19503" ht="15.75" customHeight="1"/>
    <row r="19505" ht="15.75" customHeight="1"/>
    <row r="19507" ht="15.75" customHeight="1"/>
    <row r="19509" ht="15.75" customHeight="1"/>
    <row r="19511" ht="15.75" customHeight="1"/>
    <row r="19513" ht="15.75" customHeight="1"/>
    <row r="19515" ht="15.75" customHeight="1"/>
    <row r="19517" ht="15.75" customHeight="1"/>
    <row r="19519" ht="15.75" customHeight="1"/>
    <row r="19521" ht="15.75" customHeight="1"/>
    <row r="19523" ht="15.75" customHeight="1"/>
    <row r="19525" ht="15.75" customHeight="1"/>
    <row r="19527" ht="15.75" customHeight="1"/>
    <row r="19529" ht="15.75" customHeight="1"/>
    <row r="19531" ht="15.75" customHeight="1"/>
    <row r="19533" ht="15.75" customHeight="1"/>
    <row r="19535" ht="15.75" customHeight="1"/>
    <row r="19537" ht="15.75" customHeight="1"/>
    <row r="19539" ht="15.75" customHeight="1"/>
    <row r="19541" ht="15.75" customHeight="1"/>
    <row r="19543" ht="15.75" customHeight="1"/>
    <row r="19545" ht="15.75" customHeight="1"/>
    <row r="19547" ht="15.75" customHeight="1"/>
    <row r="19549" ht="15.75" customHeight="1"/>
    <row r="19551" ht="15.75" customHeight="1"/>
    <row r="19553" ht="15.75" customHeight="1"/>
    <row r="19555" ht="15.75" customHeight="1"/>
    <row r="19557" ht="15.75" customHeight="1"/>
    <row r="19559" ht="15.75" customHeight="1"/>
    <row r="19561" ht="15.75" customHeight="1"/>
    <row r="19563" ht="15.75" customHeight="1"/>
    <row r="19565" ht="15.75" customHeight="1"/>
    <row r="19567" ht="15.75" customHeight="1"/>
    <row r="19569" ht="15.75" customHeight="1"/>
    <row r="19571" ht="15.75" customHeight="1"/>
    <row r="19573" ht="15.75" customHeight="1"/>
    <row r="19575" ht="15.75" customHeight="1"/>
    <row r="19577" ht="15.75" customHeight="1"/>
    <row r="19579" ht="15.75" customHeight="1"/>
    <row r="19581" ht="15.75" customHeight="1"/>
    <row r="19583" ht="15.75" customHeight="1"/>
    <row r="19585" ht="15.75" customHeight="1"/>
    <row r="19587" ht="15.75" customHeight="1"/>
    <row r="19589" ht="15.75" customHeight="1"/>
    <row r="19591" ht="15.75" customHeight="1"/>
    <row r="19593" ht="15.75" customHeight="1"/>
    <row r="19595" ht="15.75" customHeight="1"/>
    <row r="19597" ht="15.75" customHeight="1"/>
    <row r="19599" ht="15.75" customHeight="1"/>
    <row r="19601" ht="15.75" customHeight="1"/>
    <row r="19603" ht="15.75" customHeight="1"/>
    <row r="19605" ht="15.75" customHeight="1"/>
    <row r="19607" ht="15.75" customHeight="1"/>
    <row r="19609" ht="15.75" customHeight="1"/>
    <row r="19611" ht="15.75" customHeight="1"/>
    <row r="19613" ht="15.75" customHeight="1"/>
    <row r="19615" ht="15.75" customHeight="1"/>
    <row r="19617" ht="15.75" customHeight="1"/>
    <row r="19619" ht="15.75" customHeight="1"/>
    <row r="19621" ht="15.75" customHeight="1"/>
    <row r="19623" ht="15.75" customHeight="1"/>
    <row r="19625" ht="15.75" customHeight="1"/>
    <row r="19627" ht="15.75" customHeight="1"/>
    <row r="19629" ht="15.75" customHeight="1"/>
    <row r="19631" ht="15.75" customHeight="1"/>
    <row r="19633" ht="15.75" customHeight="1"/>
    <row r="19635" ht="15.75" customHeight="1"/>
    <row r="19637" ht="15.75" customHeight="1"/>
    <row r="19639" ht="15.75" customHeight="1"/>
    <row r="19641" ht="15.75" customHeight="1"/>
    <row r="19643" ht="15.75" customHeight="1"/>
    <row r="19645" ht="15.75" customHeight="1"/>
    <row r="19647" ht="15.75" customHeight="1"/>
    <row r="19649" ht="15.75" customHeight="1"/>
    <row r="19651" ht="15.75" customHeight="1"/>
    <row r="19653" ht="15.75" customHeight="1"/>
    <row r="19655" ht="15.75" customHeight="1"/>
    <row r="19657" ht="15.75" customHeight="1"/>
    <row r="19659" ht="15.75" customHeight="1"/>
    <row r="19661" ht="15.75" customHeight="1"/>
    <row r="19663" ht="15.75" customHeight="1"/>
    <row r="19665" ht="15.75" customHeight="1"/>
    <row r="19667" ht="15.75" customHeight="1"/>
    <row r="19669" ht="15.75" customHeight="1"/>
    <row r="19671" ht="15.75" customHeight="1"/>
    <row r="19673" ht="15.75" customHeight="1"/>
    <row r="19675" ht="15.75" customHeight="1"/>
    <row r="19677" ht="15.75" customHeight="1"/>
    <row r="19679" ht="15.75" customHeight="1"/>
    <row r="19681" ht="15.75" customHeight="1"/>
    <row r="19683" ht="15.75" customHeight="1"/>
    <row r="19685" ht="15.75" customHeight="1"/>
    <row r="19687" ht="15.75" customHeight="1"/>
    <row r="19689" ht="15.75" customHeight="1"/>
    <row r="19691" ht="15.75" customHeight="1"/>
    <row r="19693" ht="15.75" customHeight="1"/>
    <row r="19695" ht="15.75" customHeight="1"/>
    <row r="19697" ht="15.75" customHeight="1"/>
    <row r="19699" ht="15.75" customHeight="1"/>
    <row r="19701" ht="15.75" customHeight="1"/>
    <row r="19703" ht="15.75" customHeight="1"/>
    <row r="19705" ht="15.75" customHeight="1"/>
    <row r="19707" ht="15.75" customHeight="1"/>
    <row r="19709" ht="15.75" customHeight="1"/>
    <row r="19711" ht="15.75" customHeight="1"/>
    <row r="19713" ht="15.75" customHeight="1"/>
    <row r="19715" ht="15.75" customHeight="1"/>
    <row r="19717" ht="15.75" customHeight="1"/>
    <row r="19719" ht="15.75" customHeight="1"/>
    <row r="19721" ht="15.75" customHeight="1"/>
    <row r="19723" ht="15.75" customHeight="1"/>
    <row r="19725" ht="15.75" customHeight="1"/>
    <row r="19727" ht="15.75" customHeight="1"/>
    <row r="19729" ht="15.75" customHeight="1"/>
    <row r="19731" ht="15.75" customHeight="1"/>
    <row r="19733" ht="15.75" customHeight="1"/>
    <row r="19735" ht="15.75" customHeight="1"/>
    <row r="19737" ht="15.75" customHeight="1"/>
    <row r="19739" ht="15.75" customHeight="1"/>
    <row r="19741" ht="15.75" customHeight="1"/>
    <row r="19743" ht="15.75" customHeight="1"/>
    <row r="19745" ht="15.75" customHeight="1"/>
    <row r="19747" ht="15.75" customHeight="1"/>
    <row r="19749" ht="15.75" customHeight="1"/>
    <row r="19751" ht="15.75" customHeight="1"/>
    <row r="19753" ht="15.75" customHeight="1"/>
    <row r="19755" ht="15.75" customHeight="1"/>
    <row r="19757" ht="15.75" customHeight="1"/>
    <row r="19759" ht="15.75" customHeight="1"/>
    <row r="19761" ht="15.75" customHeight="1"/>
    <row r="19763" ht="15.75" customHeight="1"/>
    <row r="19765" ht="15.75" customHeight="1"/>
    <row r="19767" ht="15.75" customHeight="1"/>
    <row r="19769" ht="15.75" customHeight="1"/>
    <row r="19771" ht="15.75" customHeight="1"/>
    <row r="19773" ht="15.75" customHeight="1"/>
    <row r="19775" ht="15.75" customHeight="1"/>
    <row r="19777" ht="15.75" customHeight="1"/>
    <row r="19779" ht="15.75" customHeight="1"/>
    <row r="19781" ht="15.75" customHeight="1"/>
    <row r="19783" ht="15.75" customHeight="1"/>
    <row r="19785" ht="15.75" customHeight="1"/>
    <row r="19787" ht="15.75" customHeight="1"/>
    <row r="19789" ht="15.75" customHeight="1"/>
    <row r="19791" ht="15.75" customHeight="1"/>
    <row r="19793" ht="15.75" customHeight="1"/>
    <row r="19795" ht="15.75" customHeight="1"/>
    <row r="19797" ht="15.75" customHeight="1"/>
    <row r="19799" ht="15.75" customHeight="1"/>
    <row r="19801" ht="15.75" customHeight="1"/>
    <row r="19803" ht="15.75" customHeight="1"/>
    <row r="19805" ht="15.75" customHeight="1"/>
    <row r="19807" ht="15.75" customHeight="1"/>
    <row r="19809" ht="15.75" customHeight="1"/>
    <row r="19811" ht="15.75" customHeight="1"/>
    <row r="19813" ht="15.75" customHeight="1"/>
    <row r="19815" ht="15.75" customHeight="1"/>
    <row r="19817" ht="15.75" customHeight="1"/>
    <row r="19819" ht="15.75" customHeight="1"/>
    <row r="19821" ht="15.75" customHeight="1"/>
    <row r="19823" ht="15.75" customHeight="1"/>
    <row r="19825" ht="15.75" customHeight="1"/>
    <row r="19827" ht="15.75" customHeight="1"/>
    <row r="19829" ht="15.75" customHeight="1"/>
    <row r="19831" ht="15.75" customHeight="1"/>
    <row r="19833" ht="15.75" customHeight="1"/>
    <row r="19835" ht="15.75" customHeight="1"/>
    <row r="19837" ht="15.75" customHeight="1"/>
    <row r="19839" ht="15.75" customHeight="1"/>
    <row r="19841" ht="15.75" customHeight="1"/>
    <row r="19843" ht="15.75" customHeight="1"/>
    <row r="19845" ht="15.75" customHeight="1"/>
    <row r="19847" ht="15.75" customHeight="1"/>
    <row r="19849" ht="15.75" customHeight="1"/>
    <row r="19851" ht="15.75" customHeight="1"/>
    <row r="19853" ht="15.75" customHeight="1"/>
    <row r="19855" ht="15.75" customHeight="1"/>
    <row r="19857" ht="15.75" customHeight="1"/>
    <row r="19859" ht="15.75" customHeight="1"/>
    <row r="19861" ht="15.75" customHeight="1"/>
    <row r="19863" ht="15.75" customHeight="1"/>
    <row r="19865" ht="15.75" customHeight="1"/>
    <row r="19867" ht="15.75" customHeight="1"/>
    <row r="19869" ht="15.75" customHeight="1"/>
    <row r="19871" ht="15.75" customHeight="1"/>
    <row r="19873" ht="15.75" customHeight="1"/>
    <row r="19875" ht="15.75" customHeight="1"/>
    <row r="19877" ht="15.75" customHeight="1"/>
    <row r="19879" ht="15.75" customHeight="1"/>
    <row r="19881" ht="15.75" customHeight="1"/>
    <row r="19883" ht="15.75" customHeight="1"/>
    <row r="19885" ht="15.75" customHeight="1"/>
    <row r="19887" ht="15.75" customHeight="1"/>
    <row r="19889" ht="15.75" customHeight="1"/>
    <row r="19891" ht="15.75" customHeight="1"/>
    <row r="19893" ht="15.75" customHeight="1"/>
    <row r="19895" ht="15.75" customHeight="1"/>
    <row r="19897" ht="15.75" customHeight="1"/>
    <row r="19899" ht="15.75" customHeight="1"/>
    <row r="19901" ht="15.75" customHeight="1"/>
    <row r="19903" ht="15.75" customHeight="1"/>
    <row r="19905" ht="15.75" customHeight="1"/>
    <row r="19907" ht="15.75" customHeight="1"/>
    <row r="19909" ht="15.75" customHeight="1"/>
    <row r="19911" ht="15.75" customHeight="1"/>
    <row r="19913" ht="15.75" customHeight="1"/>
    <row r="19915" ht="15.75" customHeight="1"/>
    <row r="19917" ht="15.75" customHeight="1"/>
    <row r="19919" ht="15.75" customHeight="1"/>
    <row r="19921" ht="15.75" customHeight="1"/>
    <row r="19923" ht="15.75" customHeight="1"/>
    <row r="19925" ht="15.75" customHeight="1"/>
    <row r="19927" ht="15.75" customHeight="1"/>
    <row r="19929" ht="15.75" customHeight="1"/>
    <row r="19931" ht="15.75" customHeight="1"/>
    <row r="19933" ht="15.75" customHeight="1"/>
    <row r="19935" ht="15.75" customHeight="1"/>
    <row r="19937" ht="15.75" customHeight="1"/>
    <row r="19939" ht="15.75" customHeight="1"/>
    <row r="19941" ht="15.75" customHeight="1"/>
    <row r="19943" ht="15.75" customHeight="1"/>
    <row r="19945" ht="15.75" customHeight="1"/>
    <row r="19947" ht="15.75" customHeight="1"/>
    <row r="19949" ht="15.75" customHeight="1"/>
    <row r="19951" ht="15.75" customHeight="1"/>
    <row r="19953" ht="15.75" customHeight="1"/>
    <row r="19955" ht="15.75" customHeight="1"/>
    <row r="19957" ht="15.75" customHeight="1"/>
    <row r="19959" ht="15.75" customHeight="1"/>
    <row r="19961" ht="15.75" customHeight="1"/>
    <row r="19963" ht="15.75" customHeight="1"/>
    <row r="19965" ht="15.75" customHeight="1"/>
    <row r="19967" ht="15.75" customHeight="1"/>
    <row r="19969" ht="15.75" customHeight="1"/>
    <row r="19971" ht="15.75" customHeight="1"/>
    <row r="19973" ht="15.75" customHeight="1"/>
    <row r="19975" ht="15.75" customHeight="1"/>
    <row r="19977" ht="15.75" customHeight="1"/>
    <row r="19979" ht="15.75" customHeight="1"/>
    <row r="19981" ht="15.75" customHeight="1"/>
    <row r="19983" ht="15.75" customHeight="1"/>
    <row r="19985" ht="15.75" customHeight="1"/>
    <row r="19987" ht="15.75" customHeight="1"/>
    <row r="19989" ht="15.75" customHeight="1"/>
    <row r="19991" ht="15.75" customHeight="1"/>
    <row r="19993" ht="15.75" customHeight="1"/>
    <row r="19995" ht="15.75" customHeight="1"/>
    <row r="19997" ht="15.75" customHeight="1"/>
    <row r="19999" ht="15.75" customHeight="1"/>
    <row r="20001" ht="15.75" customHeight="1"/>
    <row r="20003" ht="15.75" customHeight="1"/>
    <row r="20005" ht="15.75" customHeight="1"/>
    <row r="20007" ht="15.75" customHeight="1"/>
    <row r="20009" ht="15.75" customHeight="1"/>
    <row r="20011" ht="15.75" customHeight="1"/>
    <row r="20013" ht="15.75" customHeight="1"/>
    <row r="20015" ht="15.75" customHeight="1"/>
    <row r="20017" ht="15.75" customHeight="1"/>
    <row r="20019" ht="15.75" customHeight="1"/>
    <row r="20021" ht="15.75" customHeight="1"/>
    <row r="20023" ht="15.75" customHeight="1"/>
    <row r="20025" ht="15.75" customHeight="1"/>
    <row r="20027" ht="15.75" customHeight="1"/>
    <row r="20029" ht="15.75" customHeight="1"/>
    <row r="20031" ht="15.75" customHeight="1"/>
    <row r="20033" ht="15.75" customHeight="1"/>
    <row r="20035" ht="15.75" customHeight="1"/>
    <row r="20037" ht="15.75" customHeight="1"/>
    <row r="20039" ht="15.75" customHeight="1"/>
    <row r="20041" ht="15.75" customHeight="1"/>
    <row r="20043" ht="15.75" customHeight="1"/>
    <row r="20045" ht="15.75" customHeight="1"/>
    <row r="20047" ht="15.75" customHeight="1"/>
    <row r="20049" ht="15.75" customHeight="1"/>
    <row r="20051" ht="15.75" customHeight="1"/>
    <row r="20053" ht="15.75" customHeight="1"/>
    <row r="20055" ht="15.75" customHeight="1"/>
    <row r="20057" ht="15.75" customHeight="1"/>
    <row r="20059" ht="15.75" customHeight="1"/>
    <row r="20061" ht="15.75" customHeight="1"/>
    <row r="20063" ht="15.75" customHeight="1"/>
    <row r="20065" ht="15.75" customHeight="1"/>
    <row r="20067" ht="15.75" customHeight="1"/>
    <row r="20069" ht="15.75" customHeight="1"/>
    <row r="20071" ht="15.75" customHeight="1"/>
    <row r="20073" ht="15.75" customHeight="1"/>
    <row r="20075" ht="15.75" customHeight="1"/>
    <row r="20077" ht="15.75" customHeight="1"/>
    <row r="20079" ht="15.75" customHeight="1"/>
    <row r="20081" ht="15.75" customHeight="1"/>
    <row r="20083" ht="15.75" customHeight="1"/>
    <row r="20085" ht="15.75" customHeight="1"/>
    <row r="20087" ht="15.75" customHeight="1"/>
    <row r="20089" ht="15.75" customHeight="1"/>
    <row r="20091" ht="15.75" customHeight="1"/>
    <row r="20093" ht="15.75" customHeight="1"/>
    <row r="20095" ht="15.75" customHeight="1"/>
    <row r="20097" ht="15.75" customHeight="1"/>
    <row r="20099" ht="15.75" customHeight="1"/>
    <row r="20101" ht="15.75" customHeight="1"/>
    <row r="20103" ht="15.75" customHeight="1"/>
    <row r="20105" ht="15.75" customHeight="1"/>
    <row r="20107" ht="15.75" customHeight="1"/>
    <row r="20109" ht="15.75" customHeight="1"/>
    <row r="20111" ht="15.75" customHeight="1"/>
    <row r="20113" ht="15.75" customHeight="1"/>
    <row r="20115" ht="15.75" customHeight="1"/>
    <row r="20117" ht="15.75" customHeight="1"/>
    <row r="20119" ht="15.75" customHeight="1"/>
    <row r="20121" ht="15.75" customHeight="1"/>
    <row r="20123" ht="15.75" customHeight="1"/>
    <row r="20125" ht="15.75" customHeight="1"/>
    <row r="20127" ht="15.75" customHeight="1"/>
    <row r="20129" ht="15.75" customHeight="1"/>
    <row r="20131" ht="15.75" customHeight="1"/>
    <row r="20133" ht="15.75" customHeight="1"/>
    <row r="20135" ht="15.75" customHeight="1"/>
    <row r="20137" ht="15.75" customHeight="1"/>
    <row r="20139" ht="15.75" customHeight="1"/>
    <row r="20141" ht="15.75" customHeight="1"/>
    <row r="20143" ht="15.75" customHeight="1"/>
    <row r="20145" ht="15.75" customHeight="1"/>
    <row r="20147" ht="15.75" customHeight="1"/>
    <row r="20149" ht="15.75" customHeight="1"/>
    <row r="20151" ht="15.75" customHeight="1"/>
    <row r="20153" ht="15.75" customHeight="1"/>
    <row r="20155" ht="15.75" customHeight="1"/>
    <row r="20157" ht="15.75" customHeight="1"/>
    <row r="20159" ht="15.75" customHeight="1"/>
    <row r="20161" ht="15.75" customHeight="1"/>
    <row r="20163" ht="15.75" customHeight="1"/>
    <row r="20165" ht="15.75" customHeight="1"/>
    <row r="20167" ht="15.75" customHeight="1"/>
    <row r="20169" ht="15.75" customHeight="1"/>
    <row r="20171" ht="15.75" customHeight="1"/>
    <row r="20173" ht="15.75" customHeight="1"/>
    <row r="20175" ht="15.75" customHeight="1"/>
    <row r="20177" ht="15.75" customHeight="1"/>
    <row r="20179" ht="15.75" customHeight="1"/>
    <row r="20181" ht="15.75" customHeight="1"/>
    <row r="20183" ht="15.75" customHeight="1"/>
    <row r="20185" ht="15.75" customHeight="1"/>
    <row r="20187" ht="15.75" customHeight="1"/>
    <row r="20189" ht="15.75" customHeight="1"/>
    <row r="20191" ht="15.75" customHeight="1"/>
    <row r="20193" ht="15.75" customHeight="1"/>
    <row r="20195" ht="15.75" customHeight="1"/>
    <row r="20197" ht="15.75" customHeight="1"/>
    <row r="20199" ht="15.75" customHeight="1"/>
    <row r="20201" ht="15.75" customHeight="1"/>
    <row r="20203" ht="15.75" customHeight="1"/>
    <row r="20205" ht="15.75" customHeight="1"/>
    <row r="20207" ht="15.75" customHeight="1"/>
    <row r="20209" ht="15.75" customHeight="1"/>
    <row r="20211" ht="15.75" customHeight="1"/>
    <row r="20213" ht="15.75" customHeight="1"/>
    <row r="20215" ht="15.75" customHeight="1"/>
    <row r="20217" ht="15.75" customHeight="1"/>
    <row r="20219" ht="15.75" customHeight="1"/>
    <row r="20221" ht="15.75" customHeight="1"/>
    <row r="20223" ht="15.75" customHeight="1"/>
    <row r="20225" ht="15.75" customHeight="1"/>
    <row r="20227" ht="15.75" customHeight="1"/>
    <row r="20229" ht="15.75" customHeight="1"/>
    <row r="20231" ht="15.75" customHeight="1"/>
    <row r="20233" ht="15.75" customHeight="1"/>
    <row r="20235" ht="15.75" customHeight="1"/>
    <row r="20237" ht="15.75" customHeight="1"/>
    <row r="20239" ht="15.75" customHeight="1"/>
    <row r="20241" ht="15.75" customHeight="1"/>
    <row r="20243" ht="15.75" customHeight="1"/>
    <row r="20245" ht="15.75" customHeight="1"/>
    <row r="20247" ht="15.75" customHeight="1"/>
    <row r="20249" ht="15.75" customHeight="1"/>
    <row r="20251" ht="15.75" customHeight="1"/>
    <row r="20253" ht="15.75" customHeight="1"/>
    <row r="20255" ht="15.75" customHeight="1"/>
    <row r="20257" ht="15.75" customHeight="1"/>
    <row r="20259" ht="15.75" customHeight="1"/>
    <row r="20261" ht="15.75" customHeight="1"/>
    <row r="20263" ht="15.75" customHeight="1"/>
    <row r="20265" ht="15.75" customHeight="1"/>
    <row r="20267" ht="15.75" customHeight="1"/>
    <row r="20269" ht="15.75" customHeight="1"/>
    <row r="20271" ht="15.75" customHeight="1"/>
    <row r="20273" ht="15.75" customHeight="1"/>
    <row r="20275" ht="15.75" customHeight="1"/>
    <row r="20277" ht="15.75" customHeight="1"/>
    <row r="20279" ht="15.75" customHeight="1"/>
    <row r="20281" ht="15.75" customHeight="1"/>
    <row r="20283" ht="15.75" customHeight="1"/>
    <row r="20285" ht="15.75" customHeight="1"/>
    <row r="20287" ht="15.75" customHeight="1"/>
    <row r="20289" ht="15.75" customHeight="1"/>
    <row r="20291" ht="15.75" customHeight="1"/>
    <row r="20293" ht="15.75" customHeight="1"/>
    <row r="20295" ht="15.75" customHeight="1"/>
    <row r="20297" ht="15.75" customHeight="1"/>
    <row r="20299" ht="15.75" customHeight="1"/>
    <row r="20301" ht="15.75" customHeight="1"/>
    <row r="20303" ht="15.75" customHeight="1"/>
    <row r="20305" ht="15.75" customHeight="1"/>
    <row r="20307" ht="15.75" customHeight="1"/>
    <row r="20309" ht="15.75" customHeight="1"/>
    <row r="20311" ht="15.75" customHeight="1"/>
    <row r="20313" ht="15.75" customHeight="1"/>
    <row r="20315" ht="15.75" customHeight="1"/>
    <row r="20317" ht="15.75" customHeight="1"/>
    <row r="20319" ht="15.75" customHeight="1"/>
    <row r="20321" ht="15.75" customHeight="1"/>
    <row r="20323" ht="15.75" customHeight="1"/>
    <row r="20325" ht="15.75" customHeight="1"/>
    <row r="20327" ht="15.75" customHeight="1"/>
    <row r="20329" ht="15.75" customHeight="1"/>
    <row r="20331" ht="15.75" customHeight="1"/>
    <row r="20333" ht="15.75" customHeight="1"/>
    <row r="20335" ht="15.75" customHeight="1"/>
    <row r="20337" ht="15.75" customHeight="1"/>
    <row r="20339" ht="15.75" customHeight="1"/>
    <row r="20341" ht="15.75" customHeight="1"/>
    <row r="20343" ht="15.75" customHeight="1"/>
    <row r="20345" ht="15.75" customHeight="1"/>
    <row r="20347" ht="15.75" customHeight="1"/>
    <row r="20349" ht="15.75" customHeight="1"/>
    <row r="20351" ht="15.75" customHeight="1"/>
    <row r="20353" ht="15.75" customHeight="1"/>
    <row r="20355" ht="15.75" customHeight="1"/>
    <row r="20357" ht="15.75" customHeight="1"/>
    <row r="20359" ht="15.75" customHeight="1"/>
    <row r="20361" ht="15.75" customHeight="1"/>
    <row r="20363" ht="15.75" customHeight="1"/>
    <row r="20365" ht="15.75" customHeight="1"/>
    <row r="20367" ht="15.75" customHeight="1"/>
    <row r="20369" ht="15.75" customHeight="1"/>
    <row r="20371" ht="15.75" customHeight="1"/>
    <row r="20373" ht="15.75" customHeight="1"/>
    <row r="20375" ht="15.75" customHeight="1"/>
    <row r="20377" ht="15.75" customHeight="1"/>
    <row r="20379" ht="15.75" customHeight="1"/>
    <row r="20381" ht="15.75" customHeight="1"/>
    <row r="20383" ht="15.75" customHeight="1"/>
    <row r="20385" ht="15.75" customHeight="1"/>
    <row r="20387" ht="15.75" customHeight="1"/>
    <row r="20389" ht="15.75" customHeight="1"/>
    <row r="20391" ht="15.75" customHeight="1"/>
    <row r="20393" ht="15.75" customHeight="1"/>
    <row r="20395" ht="15.75" customHeight="1"/>
    <row r="20397" ht="15.75" customHeight="1"/>
    <row r="20399" ht="15.75" customHeight="1"/>
    <row r="20401" ht="15.75" customHeight="1"/>
    <row r="20403" ht="15.75" customHeight="1"/>
    <row r="20405" ht="15.75" customHeight="1"/>
    <row r="20407" ht="15.75" customHeight="1"/>
    <row r="20409" ht="15.75" customHeight="1"/>
    <row r="20411" ht="15.75" customHeight="1"/>
    <row r="20413" ht="15.75" customHeight="1"/>
    <row r="20415" ht="15.75" customHeight="1"/>
    <row r="20417" ht="15.75" customHeight="1"/>
    <row r="20419" ht="15.75" customHeight="1"/>
    <row r="20421" ht="15.75" customHeight="1"/>
    <row r="20423" ht="15.75" customHeight="1"/>
    <row r="20425" ht="15.75" customHeight="1"/>
    <row r="20427" ht="15.75" customHeight="1"/>
    <row r="20429" ht="15.75" customHeight="1"/>
    <row r="20431" ht="15.75" customHeight="1"/>
    <row r="20433" ht="15.75" customHeight="1"/>
    <row r="20435" ht="15.75" customHeight="1"/>
    <row r="20437" ht="15.75" customHeight="1"/>
    <row r="20439" ht="15.75" customHeight="1"/>
    <row r="20441" ht="15.75" customHeight="1"/>
    <row r="20443" ht="15.75" customHeight="1"/>
    <row r="20445" ht="15.75" customHeight="1"/>
    <row r="20447" ht="15.75" customHeight="1"/>
    <row r="20449" ht="15.75" customHeight="1"/>
    <row r="20451" ht="15.75" customHeight="1"/>
    <row r="20453" ht="15.75" customHeight="1"/>
    <row r="20455" ht="15.75" customHeight="1"/>
    <row r="20457" ht="15.75" customHeight="1"/>
    <row r="20459" ht="15.75" customHeight="1"/>
    <row r="20461" ht="15.75" customHeight="1"/>
    <row r="20463" ht="15.75" customHeight="1"/>
    <row r="20465" ht="15.75" customHeight="1"/>
    <row r="20467" ht="15.75" customHeight="1"/>
    <row r="20469" ht="15.75" customHeight="1"/>
    <row r="20471" ht="15.75" customHeight="1"/>
    <row r="20473" ht="15.75" customHeight="1"/>
    <row r="20475" ht="15.75" customHeight="1"/>
    <row r="20477" ht="15.75" customHeight="1"/>
    <row r="20479" ht="15.75" customHeight="1"/>
    <row r="20481" ht="15.75" customHeight="1"/>
    <row r="20483" ht="15.75" customHeight="1"/>
    <row r="20485" ht="15.75" customHeight="1"/>
    <row r="20487" ht="15.75" customHeight="1"/>
    <row r="20489" ht="15.75" customHeight="1"/>
    <row r="20491" ht="15.75" customHeight="1"/>
    <row r="20493" ht="15.75" customHeight="1"/>
    <row r="20495" ht="15.75" customHeight="1"/>
    <row r="20497" ht="15.75" customHeight="1"/>
    <row r="20499" ht="15.75" customHeight="1"/>
    <row r="20501" ht="15.75" customHeight="1"/>
    <row r="20503" ht="15.75" customHeight="1"/>
    <row r="20505" ht="15.75" customHeight="1"/>
    <row r="20507" ht="15.75" customHeight="1"/>
    <row r="20509" ht="15.75" customHeight="1"/>
    <row r="20511" ht="15.75" customHeight="1"/>
    <row r="20513" ht="15.75" customHeight="1"/>
    <row r="20515" ht="15.75" customHeight="1"/>
    <row r="20517" ht="15.75" customHeight="1"/>
    <row r="20519" ht="15.75" customHeight="1"/>
    <row r="20521" ht="15.75" customHeight="1"/>
    <row r="20523" ht="15.75" customHeight="1"/>
    <row r="20525" ht="15.75" customHeight="1"/>
    <row r="20527" ht="15.75" customHeight="1"/>
    <row r="20529" ht="15.75" customHeight="1"/>
    <row r="20531" ht="15.75" customHeight="1"/>
    <row r="20533" ht="15.75" customHeight="1"/>
    <row r="20535" ht="15.75" customHeight="1"/>
    <row r="20537" ht="15.75" customHeight="1"/>
    <row r="20539" ht="15.75" customHeight="1"/>
    <row r="20541" ht="15.75" customHeight="1"/>
    <row r="20543" ht="15.75" customHeight="1"/>
    <row r="20545" ht="15.75" customHeight="1"/>
    <row r="20547" ht="15.75" customHeight="1"/>
    <row r="20549" ht="15.75" customHeight="1"/>
    <row r="20551" ht="15.75" customHeight="1"/>
    <row r="20553" ht="15.75" customHeight="1"/>
    <row r="20555" ht="15.75" customHeight="1"/>
    <row r="20557" ht="15.75" customHeight="1"/>
    <row r="20559" ht="15.75" customHeight="1"/>
    <row r="20561" ht="15.75" customHeight="1"/>
    <row r="20563" ht="15.75" customHeight="1"/>
    <row r="20565" ht="15.75" customHeight="1"/>
    <row r="20567" ht="15.75" customHeight="1"/>
    <row r="20569" ht="15.75" customHeight="1"/>
    <row r="20571" ht="15.75" customHeight="1"/>
    <row r="20573" ht="15.75" customHeight="1"/>
    <row r="20575" ht="15.75" customHeight="1"/>
    <row r="20577" ht="15.75" customHeight="1"/>
    <row r="20579" ht="15.75" customHeight="1"/>
    <row r="20581" ht="15.75" customHeight="1"/>
    <row r="20583" ht="15.75" customHeight="1"/>
    <row r="20585" ht="15.75" customHeight="1"/>
    <row r="20587" ht="15.75" customHeight="1"/>
    <row r="20589" ht="15.75" customHeight="1"/>
    <row r="20591" ht="15.75" customHeight="1"/>
    <row r="20593" ht="15.75" customHeight="1"/>
    <row r="20595" ht="15.75" customHeight="1"/>
    <row r="20597" ht="15.75" customHeight="1"/>
    <row r="20599" ht="15.75" customHeight="1"/>
    <row r="20601" ht="15.75" customHeight="1"/>
    <row r="20603" ht="15.75" customHeight="1"/>
    <row r="20605" ht="15.75" customHeight="1"/>
    <row r="20607" ht="15.75" customHeight="1"/>
    <row r="20609" ht="15.75" customHeight="1"/>
    <row r="20611" ht="15.75" customHeight="1"/>
    <row r="20613" ht="15.75" customHeight="1"/>
    <row r="20615" ht="15.75" customHeight="1"/>
    <row r="20617" ht="15.75" customHeight="1"/>
    <row r="20619" ht="15.75" customHeight="1"/>
    <row r="20621" ht="15.75" customHeight="1"/>
    <row r="20623" ht="15.75" customHeight="1"/>
    <row r="20625" ht="15.75" customHeight="1"/>
    <row r="20627" ht="15.75" customHeight="1"/>
    <row r="20629" ht="15.75" customHeight="1"/>
    <row r="20631" ht="15.75" customHeight="1"/>
    <row r="20633" ht="15.75" customHeight="1"/>
    <row r="20635" ht="15.75" customHeight="1"/>
    <row r="20637" ht="15.75" customHeight="1"/>
    <row r="20639" ht="15.75" customHeight="1"/>
    <row r="20641" ht="15.75" customHeight="1"/>
    <row r="20643" ht="15.75" customHeight="1"/>
    <row r="20645" ht="15.75" customHeight="1"/>
    <row r="20647" ht="15.75" customHeight="1"/>
    <row r="20649" ht="15.75" customHeight="1"/>
    <row r="20651" ht="15.75" customHeight="1"/>
    <row r="20653" ht="15.75" customHeight="1"/>
    <row r="20655" ht="15.75" customHeight="1"/>
    <row r="20657" ht="15.75" customHeight="1"/>
    <row r="20659" ht="15.75" customHeight="1"/>
    <row r="20661" ht="15.75" customHeight="1"/>
    <row r="20663" ht="15.75" customHeight="1"/>
    <row r="20665" ht="15.75" customHeight="1"/>
    <row r="20667" ht="15.75" customHeight="1"/>
    <row r="20669" ht="15.75" customHeight="1"/>
    <row r="20671" ht="15.75" customHeight="1"/>
    <row r="20673" ht="15.75" customHeight="1"/>
    <row r="20675" ht="15.75" customHeight="1"/>
    <row r="20677" ht="15.75" customHeight="1"/>
    <row r="20679" ht="15.75" customHeight="1"/>
    <row r="20681" ht="15.75" customHeight="1"/>
    <row r="20683" ht="15.75" customHeight="1"/>
    <row r="20685" ht="15.75" customHeight="1"/>
    <row r="20687" ht="15.75" customHeight="1"/>
    <row r="20689" ht="15.75" customHeight="1"/>
    <row r="20691" ht="15.75" customHeight="1"/>
    <row r="20693" ht="15.75" customHeight="1"/>
    <row r="20695" ht="15.75" customHeight="1"/>
    <row r="20697" ht="15.75" customHeight="1"/>
    <row r="20699" ht="15.75" customHeight="1"/>
    <row r="20701" ht="15.75" customHeight="1"/>
    <row r="20703" ht="15.75" customHeight="1"/>
    <row r="20705" ht="15.75" customHeight="1"/>
    <row r="20707" ht="15.75" customHeight="1"/>
    <row r="20709" ht="15.75" customHeight="1"/>
    <row r="20711" ht="15.75" customHeight="1"/>
    <row r="20713" ht="15.75" customHeight="1"/>
    <row r="20715" ht="15.75" customHeight="1"/>
    <row r="20717" ht="15.75" customHeight="1"/>
    <row r="20719" ht="15.75" customHeight="1"/>
    <row r="20721" ht="15.75" customHeight="1"/>
    <row r="20723" ht="15.75" customHeight="1"/>
    <row r="20725" ht="15.75" customHeight="1"/>
    <row r="20727" ht="15.75" customHeight="1"/>
    <row r="20729" ht="15.75" customHeight="1"/>
    <row r="20731" ht="15.75" customHeight="1"/>
    <row r="20733" ht="15.75" customHeight="1"/>
    <row r="20735" ht="15.75" customHeight="1"/>
    <row r="20737" ht="15.75" customHeight="1"/>
    <row r="20739" ht="15.75" customHeight="1"/>
    <row r="20741" ht="15.75" customHeight="1"/>
    <row r="20743" ht="15.75" customHeight="1"/>
    <row r="20745" ht="15.75" customHeight="1"/>
    <row r="20747" ht="15.75" customHeight="1"/>
    <row r="20749" ht="15.75" customHeight="1"/>
    <row r="20751" ht="15.75" customHeight="1"/>
    <row r="20753" ht="15.75" customHeight="1"/>
    <row r="20755" ht="15.75" customHeight="1"/>
    <row r="20757" ht="15.75" customHeight="1"/>
    <row r="20759" ht="15.75" customHeight="1"/>
    <row r="20761" ht="15.75" customHeight="1"/>
    <row r="20763" ht="15.75" customHeight="1"/>
    <row r="20765" ht="15.75" customHeight="1"/>
    <row r="20767" ht="15.75" customHeight="1"/>
    <row r="20769" ht="15.75" customHeight="1"/>
    <row r="20771" ht="15.75" customHeight="1"/>
    <row r="20773" ht="15.75" customHeight="1"/>
    <row r="20775" ht="15.75" customHeight="1"/>
    <row r="20777" ht="15.75" customHeight="1"/>
    <row r="20779" ht="15.75" customHeight="1"/>
    <row r="20781" ht="15.75" customHeight="1"/>
    <row r="20783" ht="15.75" customHeight="1"/>
    <row r="20785" ht="15.75" customHeight="1"/>
    <row r="20787" ht="15.75" customHeight="1"/>
    <row r="20789" ht="15.75" customHeight="1"/>
    <row r="20791" ht="15.75" customHeight="1"/>
    <row r="20793" ht="15.75" customHeight="1"/>
    <row r="20795" ht="15.75" customHeight="1"/>
    <row r="20797" ht="15.75" customHeight="1"/>
    <row r="20799" ht="15.75" customHeight="1"/>
    <row r="20801" ht="15.75" customHeight="1"/>
    <row r="20803" ht="15.75" customHeight="1"/>
    <row r="20805" ht="15.75" customHeight="1"/>
    <row r="20807" ht="15.75" customHeight="1"/>
    <row r="20809" ht="15.75" customHeight="1"/>
    <row r="20811" ht="15.75" customHeight="1"/>
    <row r="20813" ht="15.75" customHeight="1"/>
    <row r="20815" ht="15.75" customHeight="1"/>
    <row r="20817" ht="15.75" customHeight="1"/>
    <row r="20819" ht="15.75" customHeight="1"/>
    <row r="20821" ht="15.75" customHeight="1"/>
    <row r="20823" ht="15.75" customHeight="1"/>
    <row r="20825" ht="15.75" customHeight="1"/>
    <row r="20827" ht="15.75" customHeight="1"/>
    <row r="20829" ht="15.75" customHeight="1"/>
    <row r="20831" ht="15.75" customHeight="1"/>
    <row r="20833" ht="15.75" customHeight="1"/>
    <row r="20835" ht="15.75" customHeight="1"/>
    <row r="20837" ht="15.75" customHeight="1"/>
    <row r="20839" ht="15.75" customHeight="1"/>
    <row r="20841" ht="15.75" customHeight="1"/>
    <row r="20843" ht="15.75" customHeight="1"/>
    <row r="20845" ht="15.75" customHeight="1"/>
    <row r="20847" ht="15.75" customHeight="1"/>
    <row r="20849" ht="15.75" customHeight="1"/>
    <row r="20851" ht="15.75" customHeight="1"/>
    <row r="20853" ht="15.75" customHeight="1"/>
    <row r="20855" ht="15.75" customHeight="1"/>
    <row r="20857" ht="15.75" customHeight="1"/>
    <row r="20859" ht="15.75" customHeight="1"/>
    <row r="20861" ht="15.75" customHeight="1"/>
    <row r="20863" ht="15.75" customHeight="1"/>
    <row r="20865" ht="15.75" customHeight="1"/>
    <row r="20867" ht="15.75" customHeight="1"/>
    <row r="20869" ht="15.75" customHeight="1"/>
    <row r="20871" ht="15.75" customHeight="1"/>
    <row r="20873" ht="15.75" customHeight="1"/>
    <row r="20875" ht="15.75" customHeight="1"/>
    <row r="20877" ht="15.75" customHeight="1"/>
    <row r="20879" ht="15.75" customHeight="1"/>
    <row r="20881" ht="15.75" customHeight="1"/>
    <row r="20883" ht="15.75" customHeight="1"/>
    <row r="20885" ht="15.75" customHeight="1"/>
    <row r="20887" ht="15.75" customHeight="1"/>
    <row r="20889" ht="15.75" customHeight="1"/>
    <row r="20891" ht="15.75" customHeight="1"/>
    <row r="20893" ht="15.75" customHeight="1"/>
    <row r="20895" ht="15.75" customHeight="1"/>
    <row r="20897" ht="15.75" customHeight="1"/>
    <row r="20899" ht="15.75" customHeight="1"/>
    <row r="20901" ht="15.75" customHeight="1"/>
    <row r="20903" ht="15.75" customHeight="1"/>
    <row r="20905" ht="15.75" customHeight="1"/>
    <row r="20907" ht="15.75" customHeight="1"/>
    <row r="20909" ht="15.75" customHeight="1"/>
    <row r="20911" ht="15.75" customHeight="1"/>
    <row r="20913" ht="15.75" customHeight="1"/>
    <row r="20915" ht="15.75" customHeight="1"/>
    <row r="20917" ht="15.75" customHeight="1"/>
    <row r="20919" ht="15.75" customHeight="1"/>
    <row r="20921" ht="15.75" customHeight="1"/>
    <row r="20923" ht="15.75" customHeight="1"/>
    <row r="20925" ht="15.75" customHeight="1"/>
    <row r="20927" ht="15.75" customHeight="1"/>
    <row r="20929" ht="15.75" customHeight="1"/>
    <row r="20931" ht="15.75" customHeight="1"/>
    <row r="20933" ht="15.75" customHeight="1"/>
    <row r="20935" ht="15.75" customHeight="1"/>
    <row r="20937" ht="15.75" customHeight="1"/>
    <row r="20939" ht="15.75" customHeight="1"/>
    <row r="20941" ht="15.75" customHeight="1"/>
    <row r="20943" ht="15.75" customHeight="1"/>
    <row r="20945" ht="15.75" customHeight="1"/>
    <row r="20947" ht="15.75" customHeight="1"/>
    <row r="20949" ht="15.75" customHeight="1"/>
    <row r="20951" ht="15.75" customHeight="1"/>
    <row r="20953" ht="15.75" customHeight="1"/>
    <row r="20955" ht="15.75" customHeight="1"/>
    <row r="20957" ht="15.75" customHeight="1"/>
    <row r="20959" ht="15.75" customHeight="1"/>
    <row r="20961" ht="15.75" customHeight="1"/>
    <row r="20963" ht="15.75" customHeight="1"/>
    <row r="20965" ht="15.75" customHeight="1"/>
    <row r="20967" ht="15.75" customHeight="1"/>
    <row r="20969" ht="15.75" customHeight="1"/>
    <row r="20971" ht="15.75" customHeight="1"/>
    <row r="20973" ht="15.75" customHeight="1"/>
    <row r="20975" ht="15.75" customHeight="1"/>
    <row r="20977" ht="15.75" customHeight="1"/>
    <row r="20979" ht="15.75" customHeight="1"/>
    <row r="20981" ht="15.75" customHeight="1"/>
    <row r="20983" ht="15.75" customHeight="1"/>
    <row r="20985" ht="15.75" customHeight="1"/>
    <row r="20987" ht="15.75" customHeight="1"/>
    <row r="20989" ht="15.75" customHeight="1"/>
    <row r="20991" ht="15.75" customHeight="1"/>
    <row r="20993" ht="15.75" customHeight="1"/>
    <row r="20995" ht="15.75" customHeight="1"/>
    <row r="20997" ht="15.75" customHeight="1"/>
    <row r="20999" ht="15.75" customHeight="1"/>
    <row r="21001" ht="15.75" customHeight="1"/>
    <row r="21003" ht="15.75" customHeight="1"/>
    <row r="21005" ht="15.75" customHeight="1"/>
    <row r="21007" ht="15.75" customHeight="1"/>
    <row r="21009" ht="15.75" customHeight="1"/>
    <row r="21011" ht="15.75" customHeight="1"/>
    <row r="21013" ht="15.75" customHeight="1"/>
    <row r="21015" ht="15.75" customHeight="1"/>
    <row r="21017" ht="15.75" customHeight="1"/>
    <row r="21019" ht="15.75" customHeight="1"/>
    <row r="21021" ht="15.75" customHeight="1"/>
    <row r="21023" ht="15.75" customHeight="1"/>
    <row r="21025" ht="15.75" customHeight="1"/>
    <row r="21027" ht="15.75" customHeight="1"/>
    <row r="21029" ht="15.75" customHeight="1"/>
    <row r="21031" ht="15.75" customHeight="1"/>
    <row r="21033" ht="15.75" customHeight="1"/>
    <row r="21035" ht="15.75" customHeight="1"/>
    <row r="21037" ht="15.75" customHeight="1"/>
    <row r="21039" ht="15.75" customHeight="1"/>
    <row r="21041" ht="15.75" customHeight="1"/>
    <row r="21043" ht="15.75" customHeight="1"/>
    <row r="21045" ht="15.75" customHeight="1"/>
    <row r="21047" ht="15.75" customHeight="1"/>
    <row r="21049" ht="15.75" customHeight="1"/>
    <row r="21051" ht="15.75" customHeight="1"/>
    <row r="21053" ht="15.75" customHeight="1"/>
    <row r="21055" ht="15.75" customHeight="1"/>
    <row r="21057" ht="15.75" customHeight="1"/>
    <row r="21059" ht="15.75" customHeight="1"/>
    <row r="21061" ht="15.75" customHeight="1"/>
    <row r="21063" ht="15.75" customHeight="1"/>
    <row r="21065" ht="15.75" customHeight="1"/>
    <row r="21067" ht="15.75" customHeight="1"/>
    <row r="21069" ht="15.75" customHeight="1"/>
    <row r="21071" ht="15.75" customHeight="1"/>
    <row r="21073" ht="15.75" customHeight="1"/>
    <row r="21075" ht="15.75" customHeight="1"/>
    <row r="21077" ht="15.75" customHeight="1"/>
    <row r="21079" ht="15.75" customHeight="1"/>
    <row r="21081" ht="15.75" customHeight="1"/>
    <row r="21083" ht="15.75" customHeight="1"/>
    <row r="21085" ht="15.75" customHeight="1"/>
    <row r="21087" ht="15.75" customHeight="1"/>
    <row r="21089" ht="15.75" customHeight="1"/>
    <row r="21091" ht="15.75" customHeight="1"/>
    <row r="21093" ht="15.75" customHeight="1"/>
    <row r="21095" ht="15.75" customHeight="1"/>
    <row r="21097" ht="15.75" customHeight="1"/>
    <row r="21099" ht="15.75" customHeight="1"/>
    <row r="21101" ht="15.75" customHeight="1"/>
    <row r="21103" ht="15.75" customHeight="1"/>
    <row r="21105" ht="15.75" customHeight="1"/>
    <row r="21107" ht="15.75" customHeight="1"/>
    <row r="21109" ht="15.75" customHeight="1"/>
    <row r="21111" ht="15.75" customHeight="1"/>
    <row r="21113" ht="15.75" customHeight="1"/>
    <row r="21115" ht="15.75" customHeight="1"/>
    <row r="21117" ht="15.75" customHeight="1"/>
    <row r="21119" ht="15.75" customHeight="1"/>
    <row r="21121" ht="15.75" customHeight="1"/>
    <row r="21123" ht="15.75" customHeight="1"/>
    <row r="21125" ht="15.75" customHeight="1"/>
    <row r="21127" ht="15.75" customHeight="1"/>
    <row r="21129" ht="15.75" customHeight="1"/>
    <row r="21131" ht="15.75" customHeight="1"/>
    <row r="21133" ht="15.75" customHeight="1"/>
    <row r="21135" ht="15.75" customHeight="1"/>
    <row r="21137" ht="15.75" customHeight="1"/>
    <row r="21139" ht="15.75" customHeight="1"/>
    <row r="21141" ht="15.75" customHeight="1"/>
    <row r="21143" ht="15.75" customHeight="1"/>
    <row r="21145" ht="15.75" customHeight="1"/>
    <row r="21147" ht="15.75" customHeight="1"/>
    <row r="21149" ht="15.75" customHeight="1"/>
    <row r="21151" ht="15.75" customHeight="1"/>
    <row r="21153" ht="15.75" customHeight="1"/>
    <row r="21155" ht="15.75" customHeight="1"/>
    <row r="21157" ht="15.75" customHeight="1"/>
    <row r="21159" ht="15.75" customHeight="1"/>
    <row r="21161" ht="15.75" customHeight="1"/>
    <row r="21163" ht="15.75" customHeight="1"/>
    <row r="21165" ht="15.75" customHeight="1"/>
    <row r="21167" ht="15.75" customHeight="1"/>
    <row r="21169" ht="15.75" customHeight="1"/>
    <row r="21171" ht="15.75" customHeight="1"/>
    <row r="21173" ht="15.75" customHeight="1"/>
    <row r="21175" ht="15.75" customHeight="1"/>
    <row r="21177" ht="15.75" customHeight="1"/>
    <row r="21179" ht="15.75" customHeight="1"/>
    <row r="21181" ht="15.75" customHeight="1"/>
    <row r="21183" ht="15.75" customHeight="1"/>
    <row r="21185" ht="15.75" customHeight="1"/>
    <row r="21187" ht="15.75" customHeight="1"/>
    <row r="21189" ht="15.75" customHeight="1"/>
    <row r="21191" ht="15.75" customHeight="1"/>
    <row r="21193" ht="15.75" customHeight="1"/>
    <row r="21195" ht="15.75" customHeight="1"/>
    <row r="21197" ht="15.75" customHeight="1"/>
    <row r="21199" ht="15.75" customHeight="1"/>
    <row r="21201" ht="15.75" customHeight="1"/>
    <row r="21203" ht="15.75" customHeight="1"/>
    <row r="21205" ht="15.75" customHeight="1"/>
    <row r="21207" ht="15.75" customHeight="1"/>
    <row r="21209" ht="15.75" customHeight="1"/>
    <row r="21211" ht="15.75" customHeight="1"/>
    <row r="21213" ht="15.75" customHeight="1"/>
    <row r="21215" ht="15.75" customHeight="1"/>
    <row r="21217" ht="15.75" customHeight="1"/>
    <row r="21219" ht="15.75" customHeight="1"/>
    <row r="21221" ht="15.75" customHeight="1"/>
    <row r="21223" ht="15.75" customHeight="1"/>
    <row r="21225" ht="15.75" customHeight="1"/>
    <row r="21227" ht="15.75" customHeight="1"/>
    <row r="21229" ht="15.75" customHeight="1"/>
    <row r="21231" ht="15.75" customHeight="1"/>
    <row r="21233" ht="15.75" customHeight="1"/>
    <row r="21235" ht="15.75" customHeight="1"/>
    <row r="21237" ht="15.75" customHeight="1"/>
    <row r="21239" ht="15.75" customHeight="1"/>
    <row r="21241" ht="15.75" customHeight="1"/>
    <row r="21243" ht="15.75" customHeight="1"/>
    <row r="21245" ht="15.75" customHeight="1"/>
    <row r="21247" ht="15.75" customHeight="1"/>
    <row r="21249" ht="15.75" customHeight="1"/>
    <row r="21251" ht="15.75" customHeight="1"/>
    <row r="21253" ht="15.75" customHeight="1"/>
    <row r="21255" ht="15.75" customHeight="1"/>
    <row r="21257" ht="15.75" customHeight="1"/>
    <row r="21259" ht="15.75" customHeight="1"/>
    <row r="21261" ht="15.75" customHeight="1"/>
    <row r="21263" ht="15.75" customHeight="1"/>
    <row r="21265" ht="15.75" customHeight="1"/>
    <row r="21267" ht="15.75" customHeight="1"/>
    <row r="21269" ht="15.75" customHeight="1"/>
    <row r="21271" ht="15.75" customHeight="1"/>
    <row r="21273" ht="15.75" customHeight="1"/>
    <row r="21275" ht="15.75" customHeight="1"/>
    <row r="21277" ht="15.75" customHeight="1"/>
    <row r="21279" ht="15.75" customHeight="1"/>
    <row r="21281" ht="15.75" customHeight="1"/>
    <row r="21283" ht="15.75" customHeight="1"/>
    <row r="21285" ht="15.75" customHeight="1"/>
    <row r="21287" ht="15.75" customHeight="1"/>
    <row r="21289" ht="15.75" customHeight="1"/>
    <row r="21291" ht="15.75" customHeight="1"/>
    <row r="21293" ht="15.75" customHeight="1"/>
    <row r="21295" ht="15.75" customHeight="1"/>
    <row r="21297" ht="15.75" customHeight="1"/>
    <row r="21299" ht="15.75" customHeight="1"/>
    <row r="21301" ht="15.75" customHeight="1"/>
    <row r="21303" ht="15.75" customHeight="1"/>
    <row r="21305" ht="15.75" customHeight="1"/>
    <row r="21307" ht="15.75" customHeight="1"/>
    <row r="21309" ht="15.75" customHeight="1"/>
    <row r="21311" ht="15.75" customHeight="1"/>
    <row r="21313" ht="15.75" customHeight="1"/>
    <row r="21315" ht="15.75" customHeight="1"/>
    <row r="21317" ht="15.75" customHeight="1"/>
    <row r="21319" ht="15.75" customHeight="1"/>
    <row r="21321" ht="15.75" customHeight="1"/>
    <row r="21323" ht="15.75" customHeight="1"/>
    <row r="21325" ht="15.75" customHeight="1"/>
    <row r="21327" ht="15.75" customHeight="1"/>
    <row r="21329" ht="15.75" customHeight="1"/>
    <row r="21331" ht="15.75" customHeight="1"/>
    <row r="21333" ht="15.75" customHeight="1"/>
    <row r="21335" ht="15.75" customHeight="1"/>
    <row r="21337" ht="15.75" customHeight="1"/>
    <row r="21339" ht="15.75" customHeight="1"/>
    <row r="21341" ht="15.75" customHeight="1"/>
    <row r="21343" ht="15.75" customHeight="1"/>
    <row r="21345" ht="15.75" customHeight="1"/>
    <row r="21347" ht="15.75" customHeight="1"/>
    <row r="21349" ht="15.75" customHeight="1"/>
    <row r="21351" ht="15.75" customHeight="1"/>
    <row r="21353" ht="15.75" customHeight="1"/>
    <row r="21355" ht="15.75" customHeight="1"/>
    <row r="21357" ht="15.75" customHeight="1"/>
    <row r="21359" ht="15.75" customHeight="1"/>
    <row r="21361" ht="15.75" customHeight="1"/>
    <row r="21363" ht="15.75" customHeight="1"/>
    <row r="21365" ht="15.75" customHeight="1"/>
    <row r="21367" ht="15.75" customHeight="1"/>
    <row r="21369" ht="15.75" customHeight="1"/>
    <row r="21371" ht="15.75" customHeight="1"/>
    <row r="21373" ht="15.75" customHeight="1"/>
    <row r="21375" ht="15.75" customHeight="1"/>
    <row r="21377" ht="15.75" customHeight="1"/>
    <row r="21379" ht="15.75" customHeight="1"/>
    <row r="21381" ht="15.75" customHeight="1"/>
    <row r="21383" ht="15.75" customHeight="1"/>
    <row r="21385" ht="15.75" customHeight="1"/>
    <row r="21387" ht="15.75" customHeight="1"/>
    <row r="21389" ht="15.75" customHeight="1"/>
    <row r="21391" ht="15.75" customHeight="1"/>
    <row r="21393" ht="15.75" customHeight="1"/>
    <row r="21395" ht="15.75" customHeight="1"/>
    <row r="21397" ht="15.75" customHeight="1"/>
    <row r="21399" ht="15.75" customHeight="1"/>
    <row r="21401" ht="15.75" customHeight="1"/>
    <row r="21403" ht="15.75" customHeight="1"/>
    <row r="21405" ht="15.75" customHeight="1"/>
    <row r="21407" ht="15.75" customHeight="1"/>
    <row r="21409" ht="15.75" customHeight="1"/>
    <row r="21411" ht="15.75" customHeight="1"/>
    <row r="21413" ht="15.75" customHeight="1"/>
    <row r="21415" ht="15.75" customHeight="1"/>
    <row r="21417" ht="15.75" customHeight="1"/>
    <row r="21419" ht="15.75" customHeight="1"/>
    <row r="21421" ht="15.75" customHeight="1"/>
    <row r="21423" ht="15.75" customHeight="1"/>
    <row r="21425" ht="15.75" customHeight="1"/>
    <row r="21427" ht="15.75" customHeight="1"/>
    <row r="21429" ht="15.75" customHeight="1"/>
    <row r="21431" ht="15.75" customHeight="1"/>
    <row r="21433" ht="15.75" customHeight="1"/>
    <row r="21435" ht="15.75" customHeight="1"/>
    <row r="21437" ht="15.75" customHeight="1"/>
    <row r="21439" ht="15.75" customHeight="1"/>
    <row r="21441" ht="15.75" customHeight="1"/>
    <row r="21443" ht="15.75" customHeight="1"/>
    <row r="21445" ht="15.75" customHeight="1"/>
    <row r="21447" ht="15.75" customHeight="1"/>
    <row r="21449" ht="15.75" customHeight="1"/>
    <row r="21451" ht="15.75" customHeight="1"/>
    <row r="21453" ht="15.75" customHeight="1"/>
    <row r="21455" ht="15.75" customHeight="1"/>
    <row r="21457" ht="15.75" customHeight="1"/>
    <row r="21459" ht="15.75" customHeight="1"/>
    <row r="21461" ht="15.75" customHeight="1"/>
    <row r="21463" ht="15.75" customHeight="1"/>
    <row r="21465" ht="15.75" customHeight="1"/>
    <row r="21467" ht="15.75" customHeight="1"/>
    <row r="21469" ht="15.75" customHeight="1"/>
    <row r="21471" ht="15.75" customHeight="1"/>
    <row r="21473" ht="15.75" customHeight="1"/>
    <row r="21475" ht="15.75" customHeight="1"/>
    <row r="21477" ht="15.75" customHeight="1"/>
    <row r="21479" ht="15.75" customHeight="1"/>
    <row r="21481" ht="15.75" customHeight="1"/>
    <row r="21483" ht="15.75" customHeight="1"/>
    <row r="21485" ht="15.75" customHeight="1"/>
    <row r="21487" ht="15.75" customHeight="1"/>
    <row r="21489" ht="15.75" customHeight="1"/>
    <row r="21491" ht="15.75" customHeight="1"/>
    <row r="21493" ht="15.75" customHeight="1"/>
    <row r="21495" ht="15.75" customHeight="1"/>
    <row r="21497" ht="15.75" customHeight="1"/>
    <row r="21499" ht="15.75" customHeight="1"/>
    <row r="21501" ht="15.75" customHeight="1"/>
    <row r="21503" ht="15.75" customHeight="1"/>
    <row r="21505" ht="15.75" customHeight="1"/>
    <row r="21507" ht="15.75" customHeight="1"/>
    <row r="21509" ht="15.75" customHeight="1"/>
    <row r="21511" ht="15.75" customHeight="1"/>
    <row r="21513" ht="15.75" customHeight="1"/>
    <row r="21515" ht="15.75" customHeight="1"/>
    <row r="21517" ht="15.75" customHeight="1"/>
    <row r="21519" ht="15.75" customHeight="1"/>
    <row r="21521" ht="15.75" customHeight="1"/>
    <row r="21523" ht="15.75" customHeight="1"/>
    <row r="21525" ht="15.75" customHeight="1"/>
    <row r="21527" ht="15.75" customHeight="1"/>
    <row r="21529" ht="15.75" customHeight="1"/>
    <row r="21531" ht="15.75" customHeight="1"/>
    <row r="21533" ht="15.75" customHeight="1"/>
    <row r="21535" ht="15.75" customHeight="1"/>
    <row r="21537" ht="15.75" customHeight="1"/>
    <row r="21539" ht="15.75" customHeight="1"/>
    <row r="21541" ht="15.75" customHeight="1"/>
    <row r="21543" ht="15.75" customHeight="1"/>
    <row r="21545" ht="15.75" customHeight="1"/>
    <row r="21547" ht="15.75" customHeight="1"/>
    <row r="21549" ht="15.75" customHeight="1"/>
    <row r="21551" ht="15.75" customHeight="1"/>
    <row r="21553" ht="15.75" customHeight="1"/>
    <row r="21555" ht="15.75" customHeight="1"/>
    <row r="21557" ht="15.75" customHeight="1"/>
    <row r="21559" ht="15.75" customHeight="1"/>
    <row r="21561" ht="15.75" customHeight="1"/>
    <row r="21563" ht="15.75" customHeight="1"/>
    <row r="21565" ht="15.75" customHeight="1"/>
    <row r="21567" ht="15.75" customHeight="1"/>
    <row r="21569" ht="15.75" customHeight="1"/>
    <row r="21571" ht="15.75" customHeight="1"/>
    <row r="21573" ht="15.75" customHeight="1"/>
    <row r="21575" ht="15.75" customHeight="1"/>
    <row r="21577" ht="15.75" customHeight="1"/>
    <row r="21579" ht="15.75" customHeight="1"/>
    <row r="21581" ht="15.75" customHeight="1"/>
    <row r="21583" ht="15.75" customHeight="1"/>
    <row r="21585" ht="15.75" customHeight="1"/>
    <row r="21587" ht="15.75" customHeight="1"/>
    <row r="21589" ht="15.75" customHeight="1"/>
    <row r="21591" ht="15.75" customHeight="1"/>
    <row r="21593" ht="15.75" customHeight="1"/>
    <row r="21595" ht="15.75" customHeight="1"/>
    <row r="21597" ht="15.75" customHeight="1"/>
    <row r="21599" ht="15.75" customHeight="1"/>
    <row r="21601" ht="15.75" customHeight="1"/>
    <row r="21603" ht="15.75" customHeight="1"/>
    <row r="21605" ht="15.75" customHeight="1"/>
    <row r="21607" ht="15.75" customHeight="1"/>
    <row r="21609" ht="15.75" customHeight="1"/>
    <row r="21611" ht="15.75" customHeight="1"/>
    <row r="21613" ht="15.75" customHeight="1"/>
    <row r="21615" ht="15.75" customHeight="1"/>
    <row r="21617" ht="15.75" customHeight="1"/>
    <row r="21619" ht="15.75" customHeight="1"/>
    <row r="21621" ht="15.75" customHeight="1"/>
    <row r="21623" ht="15.75" customHeight="1"/>
    <row r="21625" ht="15.75" customHeight="1"/>
    <row r="21627" ht="15.75" customHeight="1"/>
    <row r="21629" ht="15.75" customHeight="1"/>
    <row r="21631" ht="15.75" customHeight="1"/>
    <row r="21633" ht="15.75" customHeight="1"/>
    <row r="21635" ht="15.75" customHeight="1"/>
    <row r="21637" ht="15.75" customHeight="1"/>
    <row r="21639" ht="15.75" customHeight="1"/>
    <row r="21641" ht="15.75" customHeight="1"/>
    <row r="21643" ht="15.75" customHeight="1"/>
    <row r="21645" ht="15.75" customHeight="1"/>
    <row r="21647" ht="15.75" customHeight="1"/>
    <row r="21649" ht="15.75" customHeight="1"/>
    <row r="21651" ht="15.75" customHeight="1"/>
    <row r="21653" ht="15.75" customHeight="1"/>
    <row r="21655" ht="15.75" customHeight="1"/>
    <row r="21657" ht="15.75" customHeight="1"/>
    <row r="21659" ht="15.75" customHeight="1"/>
    <row r="21661" ht="15.75" customHeight="1"/>
    <row r="21663" ht="15.75" customHeight="1"/>
    <row r="21665" ht="15.75" customHeight="1"/>
    <row r="21667" ht="15.75" customHeight="1"/>
    <row r="21669" ht="15.75" customHeight="1"/>
    <row r="21671" ht="15.75" customHeight="1"/>
    <row r="21673" ht="15.75" customHeight="1"/>
    <row r="21675" ht="15.75" customHeight="1"/>
    <row r="21677" ht="15.75" customHeight="1"/>
    <row r="21679" ht="15.75" customHeight="1"/>
    <row r="21681" ht="15.75" customHeight="1"/>
    <row r="21683" ht="15.75" customHeight="1"/>
    <row r="21685" ht="15.75" customHeight="1"/>
    <row r="21687" ht="15.75" customHeight="1"/>
    <row r="21689" ht="15.75" customHeight="1"/>
    <row r="21691" ht="15.75" customHeight="1"/>
    <row r="21693" ht="15.75" customHeight="1"/>
    <row r="21695" ht="15.75" customHeight="1"/>
    <row r="21697" ht="15.75" customHeight="1"/>
    <row r="21699" ht="15.75" customHeight="1"/>
    <row r="21701" ht="15.75" customHeight="1"/>
    <row r="21703" ht="15.75" customHeight="1"/>
    <row r="21705" ht="15.75" customHeight="1"/>
    <row r="21707" ht="15.75" customHeight="1"/>
    <row r="21709" ht="15.75" customHeight="1"/>
    <row r="21711" ht="15.75" customHeight="1"/>
    <row r="21713" ht="15.75" customHeight="1"/>
    <row r="21715" ht="15.75" customHeight="1"/>
    <row r="21717" ht="15.75" customHeight="1"/>
    <row r="21719" ht="15.75" customHeight="1"/>
    <row r="21721" ht="15.75" customHeight="1"/>
    <row r="21723" ht="15.75" customHeight="1"/>
    <row r="21725" ht="15.75" customHeight="1"/>
    <row r="21727" ht="15.75" customHeight="1"/>
    <row r="21729" ht="15.75" customHeight="1"/>
    <row r="21731" ht="15.75" customHeight="1"/>
    <row r="21733" ht="15.75" customHeight="1"/>
    <row r="21735" ht="15.75" customHeight="1"/>
    <row r="21737" ht="15.75" customHeight="1"/>
    <row r="21739" ht="15.75" customHeight="1"/>
    <row r="21741" ht="15.75" customHeight="1"/>
    <row r="21743" ht="15.75" customHeight="1"/>
    <row r="21745" ht="15.75" customHeight="1"/>
    <row r="21747" ht="15.75" customHeight="1"/>
    <row r="21749" ht="15.75" customHeight="1"/>
    <row r="21751" ht="15.75" customHeight="1"/>
    <row r="21753" ht="15.75" customHeight="1"/>
    <row r="21755" ht="15.75" customHeight="1"/>
    <row r="21757" ht="15.75" customHeight="1"/>
    <row r="21759" ht="15.75" customHeight="1"/>
    <row r="21761" ht="15.75" customHeight="1"/>
    <row r="21763" ht="15.75" customHeight="1"/>
    <row r="21765" ht="15.75" customHeight="1"/>
    <row r="21767" ht="15.75" customHeight="1"/>
    <row r="21769" ht="15.75" customHeight="1"/>
    <row r="21771" ht="15.75" customHeight="1"/>
    <row r="21773" ht="15.75" customHeight="1"/>
    <row r="21775" ht="15.75" customHeight="1"/>
    <row r="21777" ht="15.75" customHeight="1"/>
    <row r="21779" ht="15.75" customHeight="1"/>
    <row r="21781" ht="15.75" customHeight="1"/>
    <row r="21783" ht="15.75" customHeight="1"/>
    <row r="21785" ht="15.75" customHeight="1"/>
    <row r="21787" ht="15.75" customHeight="1"/>
    <row r="21789" ht="15.75" customHeight="1"/>
    <row r="21791" ht="15.75" customHeight="1"/>
    <row r="21793" ht="15.75" customHeight="1"/>
    <row r="21795" ht="15.75" customHeight="1"/>
    <row r="21797" ht="15.75" customHeight="1"/>
    <row r="21799" ht="15.75" customHeight="1"/>
    <row r="21801" ht="15.75" customHeight="1"/>
    <row r="21803" ht="15.75" customHeight="1"/>
    <row r="21805" ht="15.75" customHeight="1"/>
    <row r="21807" ht="15.75" customHeight="1"/>
    <row r="21809" ht="15.75" customHeight="1"/>
    <row r="21811" ht="15.75" customHeight="1"/>
    <row r="21813" ht="15.75" customHeight="1"/>
    <row r="21815" ht="15.75" customHeight="1"/>
    <row r="21817" ht="15.75" customHeight="1"/>
    <row r="21819" ht="15.75" customHeight="1"/>
    <row r="21821" ht="15.75" customHeight="1"/>
    <row r="21823" ht="15.75" customHeight="1"/>
    <row r="21825" ht="15.75" customHeight="1"/>
    <row r="21827" ht="15.75" customHeight="1"/>
    <row r="21829" ht="15.75" customHeight="1"/>
    <row r="21831" ht="15.75" customHeight="1"/>
    <row r="21833" ht="15.75" customHeight="1"/>
    <row r="21835" ht="15.75" customHeight="1"/>
    <row r="21837" ht="15.75" customHeight="1"/>
    <row r="21839" ht="15.75" customHeight="1"/>
    <row r="21841" ht="15.75" customHeight="1"/>
    <row r="21843" ht="15.75" customHeight="1"/>
    <row r="21845" ht="15.75" customHeight="1"/>
    <row r="21847" ht="15.75" customHeight="1"/>
    <row r="21849" ht="15.75" customHeight="1"/>
    <row r="21851" ht="15.75" customHeight="1"/>
    <row r="21853" ht="15.75" customHeight="1"/>
    <row r="21855" ht="15.75" customHeight="1"/>
    <row r="21857" ht="15.75" customHeight="1"/>
    <row r="21859" ht="15.75" customHeight="1"/>
    <row r="21861" ht="15.75" customHeight="1"/>
    <row r="21863" ht="15.75" customHeight="1"/>
    <row r="21865" ht="15.75" customHeight="1"/>
    <row r="21867" ht="15.75" customHeight="1"/>
    <row r="21869" ht="15.75" customHeight="1"/>
    <row r="21871" ht="15.75" customHeight="1"/>
    <row r="21873" ht="15.75" customHeight="1"/>
    <row r="21875" ht="15.75" customHeight="1"/>
    <row r="21877" ht="15.75" customHeight="1"/>
    <row r="21879" ht="15.75" customHeight="1"/>
    <row r="21881" ht="15.75" customHeight="1"/>
    <row r="21883" ht="15.75" customHeight="1"/>
    <row r="21885" ht="15.75" customHeight="1"/>
    <row r="21887" ht="15.75" customHeight="1"/>
    <row r="21889" ht="15.75" customHeight="1"/>
    <row r="21891" ht="15.75" customHeight="1"/>
    <row r="21893" ht="15.75" customHeight="1"/>
    <row r="21895" ht="15.75" customHeight="1"/>
    <row r="21897" ht="15.75" customHeight="1"/>
    <row r="21899" ht="15.75" customHeight="1"/>
    <row r="21901" ht="15.75" customHeight="1"/>
    <row r="21903" ht="15.75" customHeight="1"/>
    <row r="21905" ht="15.75" customHeight="1"/>
    <row r="21907" ht="15.75" customHeight="1"/>
    <row r="21909" ht="15.75" customHeight="1"/>
    <row r="21911" ht="15.75" customHeight="1"/>
    <row r="21913" ht="15.75" customHeight="1"/>
    <row r="21915" ht="15.75" customHeight="1"/>
    <row r="21917" ht="15.75" customHeight="1"/>
    <row r="21919" ht="15.75" customHeight="1"/>
    <row r="21921" ht="15.75" customHeight="1"/>
    <row r="21923" ht="15.75" customHeight="1"/>
    <row r="21925" ht="15.75" customHeight="1"/>
    <row r="21927" ht="15.75" customHeight="1"/>
    <row r="21929" ht="15.75" customHeight="1"/>
    <row r="21931" ht="15.75" customHeight="1"/>
    <row r="21933" ht="15.75" customHeight="1"/>
    <row r="21935" ht="15.75" customHeight="1"/>
    <row r="21937" ht="15.75" customHeight="1"/>
    <row r="21939" ht="15.75" customHeight="1"/>
    <row r="21941" ht="15.75" customHeight="1"/>
    <row r="21943" ht="15.75" customHeight="1"/>
    <row r="21945" ht="15.75" customHeight="1"/>
    <row r="21947" ht="15.75" customHeight="1"/>
    <row r="21949" ht="15.75" customHeight="1"/>
    <row r="21951" ht="15.75" customHeight="1"/>
    <row r="21953" ht="15.75" customHeight="1"/>
    <row r="21955" ht="15.75" customHeight="1"/>
    <row r="21957" ht="15.75" customHeight="1"/>
    <row r="21959" ht="15.75" customHeight="1"/>
    <row r="21961" ht="15.75" customHeight="1"/>
    <row r="21963" ht="15.75" customHeight="1"/>
    <row r="21965" ht="15.75" customHeight="1"/>
    <row r="21967" ht="15.75" customHeight="1"/>
    <row r="21969" ht="15.75" customHeight="1"/>
    <row r="21971" ht="15.75" customHeight="1"/>
    <row r="21973" ht="15.75" customHeight="1"/>
    <row r="21975" ht="15.75" customHeight="1"/>
    <row r="21977" ht="15.75" customHeight="1"/>
    <row r="21979" ht="15.75" customHeight="1"/>
    <row r="21981" ht="15.75" customHeight="1"/>
    <row r="21983" ht="15.75" customHeight="1"/>
    <row r="21985" ht="15.75" customHeight="1"/>
    <row r="21987" ht="15.75" customHeight="1"/>
    <row r="21989" ht="15.75" customHeight="1"/>
    <row r="21991" ht="15.75" customHeight="1"/>
    <row r="21993" ht="15.75" customHeight="1"/>
    <row r="21995" ht="15.75" customHeight="1"/>
    <row r="21997" ht="15.75" customHeight="1"/>
    <row r="21999" ht="15.75" customHeight="1"/>
    <row r="22001" ht="15.75" customHeight="1"/>
    <row r="22003" ht="15.75" customHeight="1"/>
    <row r="22005" ht="15.75" customHeight="1"/>
    <row r="22007" ht="15.75" customHeight="1"/>
    <row r="22009" ht="15.75" customHeight="1"/>
    <row r="22011" ht="15.75" customHeight="1"/>
    <row r="22013" ht="15.75" customHeight="1"/>
    <row r="22015" ht="15.75" customHeight="1"/>
    <row r="22017" ht="15.75" customHeight="1"/>
    <row r="22019" ht="15.75" customHeight="1"/>
    <row r="22021" ht="15.75" customHeight="1"/>
    <row r="22023" ht="15.75" customHeight="1"/>
    <row r="22025" ht="15.75" customHeight="1"/>
    <row r="22027" ht="15.75" customHeight="1"/>
    <row r="22029" ht="15.75" customHeight="1"/>
    <row r="22031" ht="15.75" customHeight="1"/>
    <row r="22033" ht="15.75" customHeight="1"/>
    <row r="22035" ht="15.75" customHeight="1"/>
    <row r="22037" ht="15.75" customHeight="1"/>
    <row r="22039" ht="15.75" customHeight="1"/>
    <row r="22041" ht="15.75" customHeight="1"/>
    <row r="22043" ht="15.75" customHeight="1"/>
    <row r="22045" ht="15.75" customHeight="1"/>
    <row r="22047" ht="15.75" customHeight="1"/>
    <row r="22049" ht="15.75" customHeight="1"/>
    <row r="22051" ht="15.75" customHeight="1"/>
    <row r="22053" ht="15.75" customHeight="1"/>
    <row r="22055" ht="15.75" customHeight="1"/>
    <row r="22057" ht="15.75" customHeight="1"/>
    <row r="22059" ht="15.75" customHeight="1"/>
    <row r="22061" ht="15.75" customHeight="1"/>
    <row r="22063" ht="15.75" customHeight="1"/>
    <row r="22065" ht="15.75" customHeight="1"/>
    <row r="22067" ht="15.75" customHeight="1"/>
    <row r="22069" ht="15.75" customHeight="1"/>
    <row r="22071" ht="15.75" customHeight="1"/>
    <row r="22073" ht="15.75" customHeight="1"/>
    <row r="22075" ht="15.75" customHeight="1"/>
    <row r="22077" ht="15.75" customHeight="1"/>
    <row r="22079" ht="15.75" customHeight="1"/>
    <row r="22081" ht="15.75" customHeight="1"/>
    <row r="22083" ht="15.75" customHeight="1"/>
    <row r="22085" ht="15.75" customHeight="1"/>
    <row r="22087" ht="15.75" customHeight="1"/>
    <row r="22089" ht="15.75" customHeight="1"/>
    <row r="22091" ht="15.75" customHeight="1"/>
    <row r="22093" ht="15.75" customHeight="1"/>
    <row r="22095" ht="15.75" customHeight="1"/>
    <row r="22097" ht="15.75" customHeight="1"/>
    <row r="22099" ht="15.75" customHeight="1"/>
    <row r="22101" ht="15.75" customHeight="1"/>
    <row r="22103" ht="15.75" customHeight="1"/>
    <row r="22105" ht="15.75" customHeight="1"/>
    <row r="22107" ht="15.75" customHeight="1"/>
    <row r="22109" ht="15.75" customHeight="1"/>
    <row r="22111" ht="15.75" customHeight="1"/>
    <row r="22113" ht="15.75" customHeight="1"/>
    <row r="22115" ht="15.75" customHeight="1"/>
    <row r="22117" ht="15.75" customHeight="1"/>
    <row r="22119" ht="15.75" customHeight="1"/>
    <row r="22121" ht="15.75" customHeight="1"/>
    <row r="22123" ht="15.75" customHeight="1"/>
    <row r="22125" ht="15.75" customHeight="1"/>
    <row r="22127" ht="15.75" customHeight="1"/>
    <row r="22129" ht="15.75" customHeight="1"/>
    <row r="22131" ht="15.75" customHeight="1"/>
    <row r="22133" ht="15.75" customHeight="1"/>
    <row r="22135" ht="15.75" customHeight="1"/>
    <row r="22137" ht="15.75" customHeight="1"/>
    <row r="22139" ht="15.75" customHeight="1"/>
    <row r="22141" ht="15.75" customHeight="1"/>
    <row r="22143" ht="15.75" customHeight="1"/>
    <row r="22145" ht="15.75" customHeight="1"/>
    <row r="22147" ht="15.75" customHeight="1"/>
    <row r="22149" ht="15.75" customHeight="1"/>
    <row r="22151" ht="15.75" customHeight="1"/>
    <row r="22153" ht="15.75" customHeight="1"/>
    <row r="22155" ht="15.75" customHeight="1"/>
    <row r="22157" ht="15.75" customHeight="1"/>
    <row r="22159" ht="15.75" customHeight="1"/>
    <row r="22161" ht="15.75" customHeight="1"/>
    <row r="22163" ht="15.75" customHeight="1"/>
    <row r="22165" ht="15.75" customHeight="1"/>
    <row r="22167" ht="15.75" customHeight="1"/>
    <row r="22169" ht="15.75" customHeight="1"/>
    <row r="22171" ht="15.75" customHeight="1"/>
    <row r="22173" ht="15.75" customHeight="1"/>
    <row r="22175" ht="15.75" customHeight="1"/>
    <row r="22177" ht="15.75" customHeight="1"/>
    <row r="22179" ht="15.75" customHeight="1"/>
    <row r="22181" ht="15.75" customHeight="1"/>
    <row r="22183" ht="15.75" customHeight="1"/>
    <row r="22185" ht="15.75" customHeight="1"/>
    <row r="22187" ht="15.75" customHeight="1"/>
    <row r="22189" ht="15.75" customHeight="1"/>
    <row r="22191" ht="15.75" customHeight="1"/>
    <row r="22193" ht="15.75" customHeight="1"/>
    <row r="22195" ht="15.75" customHeight="1"/>
    <row r="22197" ht="15.75" customHeight="1"/>
    <row r="22199" ht="15.75" customHeight="1"/>
    <row r="22201" ht="15.75" customHeight="1"/>
    <row r="22203" ht="15.75" customHeight="1"/>
    <row r="22205" ht="15.75" customHeight="1"/>
    <row r="22207" ht="15.75" customHeight="1"/>
    <row r="22209" ht="15.75" customHeight="1"/>
    <row r="22211" ht="15.75" customHeight="1"/>
    <row r="22213" ht="15.75" customHeight="1"/>
    <row r="22215" ht="15.75" customHeight="1"/>
    <row r="22217" ht="15.75" customHeight="1"/>
    <row r="22219" ht="15.75" customHeight="1"/>
    <row r="22221" ht="15.75" customHeight="1"/>
    <row r="22223" ht="15.75" customHeight="1"/>
    <row r="22225" ht="15.75" customHeight="1"/>
    <row r="22227" ht="15.75" customHeight="1"/>
    <row r="22229" ht="15.75" customHeight="1"/>
    <row r="22231" ht="15.75" customHeight="1"/>
    <row r="22233" ht="15.75" customHeight="1"/>
    <row r="22235" ht="15.75" customHeight="1"/>
    <row r="22237" ht="15.75" customHeight="1"/>
    <row r="22239" ht="15.75" customHeight="1"/>
    <row r="22241" ht="15.75" customHeight="1"/>
    <row r="22243" ht="15.75" customHeight="1"/>
    <row r="22245" ht="15.75" customHeight="1"/>
    <row r="22247" ht="15.75" customHeight="1"/>
    <row r="22249" ht="15.75" customHeight="1"/>
    <row r="22251" ht="15.75" customHeight="1"/>
    <row r="22253" ht="15.75" customHeight="1"/>
    <row r="22255" ht="15.75" customHeight="1"/>
    <row r="22257" ht="15.75" customHeight="1"/>
    <row r="22259" ht="15.75" customHeight="1"/>
    <row r="22261" ht="15.75" customHeight="1"/>
    <row r="22263" ht="15.75" customHeight="1"/>
    <row r="22265" ht="15.75" customHeight="1"/>
    <row r="22267" ht="15.75" customHeight="1"/>
    <row r="22269" ht="15.75" customHeight="1"/>
    <row r="22271" ht="15.75" customHeight="1"/>
    <row r="22273" ht="15.75" customHeight="1"/>
    <row r="22275" ht="15.75" customHeight="1"/>
    <row r="22277" ht="15.75" customHeight="1"/>
    <row r="22279" ht="15.75" customHeight="1"/>
    <row r="22281" ht="15.75" customHeight="1"/>
    <row r="22283" ht="15.75" customHeight="1"/>
    <row r="22285" ht="15.75" customHeight="1"/>
    <row r="22287" ht="15.75" customHeight="1"/>
    <row r="22289" ht="15.75" customHeight="1"/>
    <row r="22291" ht="15.75" customHeight="1"/>
    <row r="22293" ht="15.75" customHeight="1"/>
    <row r="22295" ht="15.75" customHeight="1"/>
    <row r="22297" ht="15.75" customHeight="1"/>
    <row r="22299" ht="15.75" customHeight="1"/>
    <row r="22301" ht="15.75" customHeight="1"/>
    <row r="22303" ht="15.75" customHeight="1"/>
    <row r="22305" ht="15.75" customHeight="1"/>
    <row r="22307" ht="15.75" customHeight="1"/>
    <row r="22309" ht="15.75" customHeight="1"/>
    <row r="22311" ht="15.75" customHeight="1"/>
    <row r="22313" ht="15.75" customHeight="1"/>
    <row r="22315" ht="15.75" customHeight="1"/>
    <row r="22317" ht="15.75" customHeight="1"/>
    <row r="22319" ht="15.75" customHeight="1"/>
    <row r="22321" ht="15.75" customHeight="1"/>
    <row r="22323" ht="15.75" customHeight="1"/>
    <row r="22325" ht="15.75" customHeight="1"/>
    <row r="22327" ht="15.75" customHeight="1"/>
    <row r="22329" ht="15.75" customHeight="1"/>
    <row r="22331" ht="15.75" customHeight="1"/>
    <row r="22333" ht="15.75" customHeight="1"/>
    <row r="22335" ht="15.75" customHeight="1"/>
    <row r="22337" ht="15.75" customHeight="1"/>
    <row r="22339" ht="15.75" customHeight="1"/>
    <row r="22341" ht="15.75" customHeight="1"/>
    <row r="22343" ht="15.75" customHeight="1"/>
    <row r="22345" ht="15.75" customHeight="1"/>
    <row r="22347" ht="15.75" customHeight="1"/>
    <row r="22349" ht="15.75" customHeight="1"/>
    <row r="22351" ht="15.75" customHeight="1"/>
    <row r="22353" ht="15.75" customHeight="1"/>
    <row r="22355" ht="15.75" customHeight="1"/>
    <row r="22357" ht="15.75" customHeight="1"/>
    <row r="22359" ht="15.75" customHeight="1"/>
    <row r="22361" ht="15.75" customHeight="1"/>
    <row r="22363" ht="15.75" customHeight="1"/>
    <row r="22365" ht="15.75" customHeight="1"/>
    <row r="22367" ht="15.75" customHeight="1"/>
    <row r="22369" ht="15.75" customHeight="1"/>
    <row r="22371" ht="15.75" customHeight="1"/>
    <row r="22373" ht="15.75" customHeight="1"/>
    <row r="22375" ht="15.75" customHeight="1"/>
    <row r="22377" ht="15.75" customHeight="1"/>
    <row r="22379" ht="15.75" customHeight="1"/>
    <row r="22381" ht="15.75" customHeight="1"/>
    <row r="22383" ht="15.75" customHeight="1"/>
    <row r="22385" ht="15.75" customHeight="1"/>
    <row r="22387" ht="15.75" customHeight="1"/>
    <row r="22389" ht="15.75" customHeight="1"/>
    <row r="22391" ht="15.75" customHeight="1"/>
    <row r="22393" ht="15.75" customHeight="1"/>
    <row r="22395" ht="15.75" customHeight="1"/>
    <row r="22397" ht="15.75" customHeight="1"/>
    <row r="22399" ht="15.75" customHeight="1"/>
    <row r="22401" ht="15.75" customHeight="1"/>
    <row r="22403" ht="15.75" customHeight="1"/>
    <row r="22405" ht="15.75" customHeight="1"/>
    <row r="22407" ht="15.75" customHeight="1"/>
    <row r="22409" ht="15.75" customHeight="1"/>
    <row r="22411" ht="15.75" customHeight="1"/>
    <row r="22413" ht="15.75" customHeight="1"/>
    <row r="22415" ht="15.75" customHeight="1"/>
    <row r="22417" ht="15.75" customHeight="1"/>
    <row r="22419" ht="15.75" customHeight="1"/>
    <row r="22421" ht="15.75" customHeight="1"/>
    <row r="22423" ht="15.75" customHeight="1"/>
    <row r="22425" ht="15.75" customHeight="1"/>
    <row r="22427" ht="15.75" customHeight="1"/>
    <row r="22429" ht="15.75" customHeight="1"/>
    <row r="22431" ht="15.75" customHeight="1"/>
    <row r="22433" ht="15.75" customHeight="1"/>
    <row r="22435" ht="15.75" customHeight="1"/>
    <row r="22437" ht="15.75" customHeight="1"/>
    <row r="22439" ht="15.75" customHeight="1"/>
    <row r="22441" ht="15.75" customHeight="1"/>
    <row r="22443" ht="15.75" customHeight="1"/>
    <row r="22445" ht="15.75" customHeight="1"/>
    <row r="22447" ht="15.75" customHeight="1"/>
    <row r="22449" ht="15.75" customHeight="1"/>
    <row r="22451" ht="15.75" customHeight="1"/>
    <row r="22453" ht="15.75" customHeight="1"/>
    <row r="22455" ht="15.75" customHeight="1"/>
    <row r="22457" ht="15.75" customHeight="1"/>
    <row r="22459" ht="15.75" customHeight="1"/>
    <row r="22461" ht="15.75" customHeight="1"/>
    <row r="22463" ht="15.75" customHeight="1"/>
    <row r="22465" ht="15.75" customHeight="1"/>
    <row r="22467" ht="15.75" customHeight="1"/>
    <row r="22469" ht="15.75" customHeight="1"/>
    <row r="22471" ht="15.75" customHeight="1"/>
    <row r="22473" ht="15.75" customHeight="1"/>
    <row r="22475" ht="15.75" customHeight="1"/>
    <row r="22477" ht="15.75" customHeight="1"/>
    <row r="22479" ht="15.75" customHeight="1"/>
    <row r="22481" ht="15.75" customHeight="1"/>
    <row r="22483" ht="15.75" customHeight="1"/>
    <row r="22485" ht="15.75" customHeight="1"/>
    <row r="22487" ht="15.75" customHeight="1"/>
    <row r="22489" ht="15.75" customHeight="1"/>
    <row r="22491" ht="15.75" customHeight="1"/>
    <row r="22493" ht="15.75" customHeight="1"/>
    <row r="22495" ht="15.75" customHeight="1"/>
    <row r="22497" ht="15.75" customHeight="1"/>
    <row r="22499" ht="15.75" customHeight="1"/>
    <row r="22501" ht="15.75" customHeight="1"/>
    <row r="22503" ht="15.75" customHeight="1"/>
    <row r="22505" ht="15.75" customHeight="1"/>
    <row r="22507" ht="15.75" customHeight="1"/>
    <row r="22509" ht="15.75" customHeight="1"/>
    <row r="22511" ht="15.75" customHeight="1"/>
    <row r="22513" ht="15.75" customHeight="1"/>
    <row r="22515" ht="15.75" customHeight="1"/>
    <row r="22517" ht="15.75" customHeight="1"/>
    <row r="22519" ht="15.75" customHeight="1"/>
    <row r="22521" ht="15.75" customHeight="1"/>
    <row r="22523" ht="15.75" customHeight="1"/>
    <row r="22525" ht="15.75" customHeight="1"/>
    <row r="22527" ht="15.75" customHeight="1"/>
    <row r="22529" ht="15.75" customHeight="1"/>
    <row r="22531" ht="15.75" customHeight="1"/>
    <row r="22533" ht="15.75" customHeight="1"/>
    <row r="22535" ht="15.75" customHeight="1"/>
    <row r="22537" ht="15.75" customHeight="1"/>
    <row r="22539" ht="15.75" customHeight="1"/>
    <row r="22541" ht="15.75" customHeight="1"/>
    <row r="22543" ht="15.75" customHeight="1"/>
    <row r="22545" ht="15.75" customHeight="1"/>
    <row r="22547" ht="15.75" customHeight="1"/>
    <row r="22549" ht="15.75" customHeight="1"/>
    <row r="22551" ht="15.75" customHeight="1"/>
    <row r="22553" ht="15.75" customHeight="1"/>
    <row r="22555" ht="15.75" customHeight="1"/>
    <row r="22557" ht="15.75" customHeight="1"/>
    <row r="22559" ht="15.75" customHeight="1"/>
    <row r="22561" ht="15.75" customHeight="1"/>
    <row r="22563" ht="15.75" customHeight="1"/>
    <row r="22565" ht="15.75" customHeight="1"/>
    <row r="22567" ht="15.75" customHeight="1"/>
    <row r="22569" ht="15.75" customHeight="1"/>
    <row r="22571" ht="15.75" customHeight="1"/>
    <row r="22573" ht="15.75" customHeight="1"/>
    <row r="22575" ht="15.75" customHeight="1"/>
    <row r="22577" ht="15.75" customHeight="1"/>
    <row r="22579" ht="15.75" customHeight="1"/>
    <row r="22581" ht="15.75" customHeight="1"/>
    <row r="22583" ht="15.75" customHeight="1"/>
    <row r="22585" ht="15.75" customHeight="1"/>
    <row r="22587" ht="15.75" customHeight="1"/>
    <row r="22589" ht="15.75" customHeight="1"/>
    <row r="22591" ht="15.75" customHeight="1"/>
    <row r="22593" ht="15.75" customHeight="1"/>
    <row r="22595" ht="15.75" customHeight="1"/>
    <row r="22597" ht="15.75" customHeight="1"/>
    <row r="22599" ht="15.75" customHeight="1"/>
    <row r="22601" ht="15.75" customHeight="1"/>
    <row r="22603" ht="15.75" customHeight="1"/>
    <row r="22605" ht="15.75" customHeight="1"/>
    <row r="22607" ht="15.75" customHeight="1"/>
    <row r="22609" ht="15.75" customHeight="1"/>
    <row r="22611" ht="15.75" customHeight="1"/>
    <row r="22613" ht="15.75" customHeight="1"/>
    <row r="22615" ht="15.75" customHeight="1"/>
    <row r="22617" ht="15.75" customHeight="1"/>
    <row r="22619" ht="15.75" customHeight="1"/>
    <row r="22621" ht="15.75" customHeight="1"/>
    <row r="22623" ht="15.75" customHeight="1"/>
    <row r="22625" ht="15.75" customHeight="1"/>
    <row r="22627" ht="15.75" customHeight="1"/>
    <row r="22629" ht="15.75" customHeight="1"/>
    <row r="22631" ht="15.75" customHeight="1"/>
    <row r="22633" ht="15.75" customHeight="1"/>
    <row r="22635" ht="15.75" customHeight="1"/>
    <row r="22637" ht="15.75" customHeight="1"/>
    <row r="22639" ht="15.75" customHeight="1"/>
    <row r="22641" ht="15.75" customHeight="1"/>
    <row r="22643" ht="15.75" customHeight="1"/>
    <row r="22645" ht="15.75" customHeight="1"/>
    <row r="22647" ht="15.75" customHeight="1"/>
    <row r="22649" ht="15.75" customHeight="1"/>
    <row r="22651" ht="15.75" customHeight="1"/>
    <row r="22653" ht="15.75" customHeight="1"/>
    <row r="22655" ht="15.75" customHeight="1"/>
    <row r="22657" ht="15.75" customHeight="1"/>
    <row r="22659" ht="15.75" customHeight="1"/>
    <row r="22661" ht="15.75" customHeight="1"/>
    <row r="22663" ht="15.75" customHeight="1"/>
    <row r="22665" ht="15.75" customHeight="1"/>
    <row r="22667" ht="15.75" customHeight="1"/>
    <row r="22669" ht="15.75" customHeight="1"/>
    <row r="22671" ht="15.75" customHeight="1"/>
    <row r="22673" ht="15.75" customHeight="1"/>
    <row r="22675" ht="15.75" customHeight="1"/>
    <row r="22677" ht="15.75" customHeight="1"/>
    <row r="22679" ht="15.75" customHeight="1"/>
    <row r="22681" ht="15.75" customHeight="1"/>
    <row r="22683" ht="15.75" customHeight="1"/>
    <row r="22685" ht="15.75" customHeight="1"/>
    <row r="22687" ht="15.75" customHeight="1"/>
    <row r="22689" ht="15.75" customHeight="1"/>
    <row r="22691" ht="15.75" customHeight="1"/>
    <row r="22693" ht="15.75" customHeight="1"/>
    <row r="22695" ht="15.75" customHeight="1"/>
    <row r="22697" ht="15.75" customHeight="1"/>
    <row r="22699" ht="15.75" customHeight="1"/>
    <row r="22701" ht="15.75" customHeight="1"/>
    <row r="22703" ht="15.75" customHeight="1"/>
    <row r="22705" ht="15.75" customHeight="1"/>
    <row r="22707" ht="15.75" customHeight="1"/>
    <row r="22709" ht="15.75" customHeight="1"/>
    <row r="22711" ht="15.75" customHeight="1"/>
    <row r="22713" ht="15.75" customHeight="1"/>
    <row r="22715" ht="15.75" customHeight="1"/>
    <row r="22717" ht="15.75" customHeight="1"/>
    <row r="22719" ht="15.75" customHeight="1"/>
    <row r="22721" ht="15.75" customHeight="1"/>
    <row r="22723" ht="15.75" customHeight="1"/>
    <row r="22725" ht="15.75" customHeight="1"/>
    <row r="22727" ht="15.75" customHeight="1"/>
    <row r="22729" ht="15.75" customHeight="1"/>
    <row r="22731" ht="15.75" customHeight="1"/>
    <row r="22733" ht="15.75" customHeight="1"/>
    <row r="22735" ht="15.75" customHeight="1"/>
    <row r="22737" ht="15.75" customHeight="1"/>
    <row r="22739" ht="15.75" customHeight="1"/>
    <row r="22741" ht="15.75" customHeight="1"/>
    <row r="22743" ht="15.75" customHeight="1"/>
    <row r="22745" ht="15.75" customHeight="1"/>
    <row r="22747" ht="15.75" customHeight="1"/>
    <row r="22749" ht="15.75" customHeight="1"/>
    <row r="22751" ht="15.75" customHeight="1"/>
    <row r="22753" ht="15.75" customHeight="1"/>
    <row r="22755" ht="15.75" customHeight="1"/>
    <row r="22757" ht="15.75" customHeight="1"/>
    <row r="22759" ht="15.75" customHeight="1"/>
    <row r="22761" ht="15.75" customHeight="1"/>
    <row r="22763" ht="15.75" customHeight="1"/>
    <row r="22765" ht="15.75" customHeight="1"/>
    <row r="22767" ht="15.75" customHeight="1"/>
    <row r="22769" ht="15.75" customHeight="1"/>
    <row r="22771" ht="15.75" customHeight="1"/>
    <row r="22773" ht="15.75" customHeight="1"/>
    <row r="22775" ht="15.75" customHeight="1"/>
    <row r="22777" ht="15.75" customHeight="1"/>
    <row r="22779" ht="15.75" customHeight="1"/>
    <row r="22781" ht="15.75" customHeight="1"/>
    <row r="22783" ht="15.75" customHeight="1"/>
    <row r="22785" ht="15.75" customHeight="1"/>
    <row r="22787" ht="15.75" customHeight="1"/>
    <row r="22789" ht="15.75" customHeight="1"/>
    <row r="22791" ht="15.75" customHeight="1"/>
    <row r="22793" ht="15.75" customHeight="1"/>
    <row r="22795" ht="15.75" customHeight="1"/>
    <row r="22797" ht="15.75" customHeight="1"/>
    <row r="22799" ht="15.75" customHeight="1"/>
    <row r="22801" ht="15.75" customHeight="1"/>
    <row r="22803" ht="15.75" customHeight="1"/>
    <row r="22805" ht="15.75" customHeight="1"/>
    <row r="22807" ht="15.75" customHeight="1"/>
    <row r="22809" ht="15.75" customHeight="1"/>
    <row r="22811" ht="15.75" customHeight="1"/>
    <row r="22813" ht="15.75" customHeight="1"/>
    <row r="22815" ht="15.75" customHeight="1"/>
    <row r="22817" ht="15.75" customHeight="1"/>
    <row r="22819" ht="15.75" customHeight="1"/>
    <row r="22821" ht="15.75" customHeight="1"/>
    <row r="22823" ht="15.75" customHeight="1"/>
    <row r="22825" ht="15.75" customHeight="1"/>
    <row r="22827" ht="15.75" customHeight="1"/>
    <row r="22829" ht="15.75" customHeight="1"/>
    <row r="22831" ht="15.75" customHeight="1"/>
    <row r="22833" ht="15.75" customHeight="1"/>
    <row r="22835" ht="15.75" customHeight="1"/>
    <row r="22837" ht="15.75" customHeight="1"/>
    <row r="22839" ht="15.75" customHeight="1"/>
    <row r="22841" ht="15.75" customHeight="1"/>
    <row r="22843" ht="15.75" customHeight="1"/>
    <row r="22845" ht="15.75" customHeight="1"/>
    <row r="22847" ht="15.75" customHeight="1"/>
    <row r="22849" ht="15.75" customHeight="1"/>
    <row r="22851" ht="15.75" customHeight="1"/>
    <row r="22853" ht="15.75" customHeight="1"/>
    <row r="22855" ht="15.75" customHeight="1"/>
    <row r="22857" ht="15.75" customHeight="1"/>
    <row r="22859" ht="15.75" customHeight="1"/>
    <row r="22861" ht="15.75" customHeight="1"/>
    <row r="22863" ht="15.75" customHeight="1"/>
    <row r="22865" ht="15.75" customHeight="1"/>
    <row r="22867" ht="15.75" customHeight="1"/>
    <row r="22869" ht="15.75" customHeight="1"/>
    <row r="22871" ht="15.75" customHeight="1"/>
    <row r="22873" ht="15.75" customHeight="1"/>
    <row r="22875" ht="15.75" customHeight="1"/>
    <row r="22877" ht="15.75" customHeight="1"/>
    <row r="22879" ht="15.75" customHeight="1"/>
    <row r="22881" ht="15.75" customHeight="1"/>
    <row r="22883" ht="15.75" customHeight="1"/>
    <row r="22885" ht="15.75" customHeight="1"/>
    <row r="22887" ht="15.75" customHeight="1"/>
    <row r="22889" ht="15.75" customHeight="1"/>
    <row r="22891" ht="15.75" customHeight="1"/>
    <row r="22893" ht="15.75" customHeight="1"/>
    <row r="22895" ht="15.75" customHeight="1"/>
    <row r="22897" ht="15.75" customHeight="1"/>
    <row r="22899" ht="15.75" customHeight="1"/>
    <row r="22901" ht="15.75" customHeight="1"/>
    <row r="22903" ht="15.75" customHeight="1"/>
    <row r="22905" ht="15.75" customHeight="1"/>
    <row r="22907" ht="15.75" customHeight="1"/>
    <row r="22909" ht="15.75" customHeight="1"/>
    <row r="22911" ht="15.75" customHeight="1"/>
    <row r="22913" ht="15.75" customHeight="1"/>
    <row r="22915" ht="15.75" customHeight="1"/>
    <row r="22917" ht="15.75" customHeight="1"/>
    <row r="22919" ht="15.75" customHeight="1"/>
    <row r="22921" ht="15.75" customHeight="1"/>
    <row r="22923" ht="15.75" customHeight="1"/>
    <row r="22925" ht="15.75" customHeight="1"/>
    <row r="22927" ht="15.75" customHeight="1"/>
    <row r="22929" ht="15.75" customHeight="1"/>
    <row r="22931" ht="15.75" customHeight="1"/>
    <row r="22933" ht="15.75" customHeight="1"/>
    <row r="22935" ht="15.75" customHeight="1"/>
    <row r="22937" ht="15.75" customHeight="1"/>
    <row r="22939" ht="15.75" customHeight="1"/>
    <row r="22941" ht="15.75" customHeight="1"/>
    <row r="22943" ht="15.75" customHeight="1"/>
    <row r="22945" ht="15.75" customHeight="1"/>
    <row r="22947" ht="15.75" customHeight="1"/>
    <row r="22949" ht="15.75" customHeight="1"/>
    <row r="22951" ht="15.75" customHeight="1"/>
    <row r="22953" ht="15.75" customHeight="1"/>
    <row r="22955" ht="15.75" customHeight="1"/>
    <row r="22957" ht="15.75" customHeight="1"/>
    <row r="22959" ht="15.75" customHeight="1"/>
    <row r="22961" ht="15.75" customHeight="1"/>
    <row r="22963" ht="15.75" customHeight="1"/>
    <row r="22965" ht="15.75" customHeight="1"/>
    <row r="22967" ht="15.75" customHeight="1"/>
    <row r="22969" ht="15.75" customHeight="1"/>
    <row r="22971" ht="15.75" customHeight="1"/>
    <row r="22973" ht="15.75" customHeight="1"/>
    <row r="22975" ht="15.75" customHeight="1"/>
    <row r="22977" ht="15.75" customHeight="1"/>
    <row r="22979" ht="15.75" customHeight="1"/>
    <row r="22981" ht="15.75" customHeight="1"/>
    <row r="22983" ht="15.75" customHeight="1"/>
    <row r="22985" ht="15.75" customHeight="1"/>
    <row r="22987" ht="15.75" customHeight="1"/>
    <row r="22989" ht="15.75" customHeight="1"/>
    <row r="22991" ht="15.75" customHeight="1"/>
    <row r="22993" ht="15.75" customHeight="1"/>
    <row r="22995" ht="15.75" customHeight="1"/>
    <row r="22997" ht="15.75" customHeight="1"/>
    <row r="22999" ht="15.75" customHeight="1"/>
    <row r="23001" ht="15.75" customHeight="1"/>
    <row r="23003" ht="15.75" customHeight="1"/>
    <row r="23005" ht="15.75" customHeight="1"/>
    <row r="23007" ht="15.75" customHeight="1"/>
    <row r="23009" ht="15.75" customHeight="1"/>
    <row r="23011" ht="15.75" customHeight="1"/>
    <row r="23013" ht="15.75" customHeight="1"/>
    <row r="23015" ht="15.75" customHeight="1"/>
    <row r="23017" ht="15.75" customHeight="1"/>
    <row r="23019" ht="15.75" customHeight="1"/>
    <row r="23021" ht="15.75" customHeight="1"/>
    <row r="23023" ht="15.75" customHeight="1"/>
    <row r="23025" ht="15.75" customHeight="1"/>
    <row r="23027" ht="15.75" customHeight="1"/>
    <row r="23029" ht="15.75" customHeight="1"/>
    <row r="23031" ht="15.75" customHeight="1"/>
    <row r="23033" ht="15.75" customHeight="1"/>
    <row r="23035" ht="15.75" customHeight="1"/>
    <row r="23037" ht="15.75" customHeight="1"/>
    <row r="23039" ht="15.75" customHeight="1"/>
    <row r="23041" ht="15.75" customHeight="1"/>
    <row r="23043" ht="15.75" customHeight="1"/>
    <row r="23045" ht="15.75" customHeight="1"/>
    <row r="23047" ht="15.75" customHeight="1"/>
    <row r="23049" ht="15.75" customHeight="1"/>
    <row r="23051" ht="15.75" customHeight="1"/>
    <row r="23053" ht="15.75" customHeight="1"/>
    <row r="23055" ht="15.75" customHeight="1"/>
    <row r="23057" ht="15.75" customHeight="1"/>
    <row r="23059" ht="15.75" customHeight="1"/>
    <row r="23061" ht="15.75" customHeight="1"/>
    <row r="23063" ht="15.75" customHeight="1"/>
    <row r="23065" ht="15.75" customHeight="1"/>
    <row r="23067" ht="15.75" customHeight="1"/>
    <row r="23069" ht="15.75" customHeight="1"/>
    <row r="23071" ht="15.75" customHeight="1"/>
    <row r="23073" ht="15.75" customHeight="1"/>
    <row r="23075" ht="15.75" customHeight="1"/>
    <row r="23077" ht="15.75" customHeight="1"/>
    <row r="23079" ht="15.75" customHeight="1"/>
    <row r="23081" ht="15.75" customHeight="1"/>
    <row r="23083" ht="15.75" customHeight="1"/>
    <row r="23085" ht="15.75" customHeight="1"/>
    <row r="23087" ht="15.75" customHeight="1"/>
    <row r="23089" ht="15.75" customHeight="1"/>
    <row r="23091" ht="15.75" customHeight="1"/>
    <row r="23093" ht="15.75" customHeight="1"/>
    <row r="23095" ht="15.75" customHeight="1"/>
    <row r="23097" ht="15.75" customHeight="1"/>
    <row r="23099" ht="15.75" customHeight="1"/>
    <row r="23101" ht="15.75" customHeight="1"/>
    <row r="23103" ht="15.75" customHeight="1"/>
    <row r="23105" ht="15.75" customHeight="1"/>
    <row r="23107" ht="15.75" customHeight="1"/>
    <row r="23109" ht="15.75" customHeight="1"/>
    <row r="23111" ht="15.75" customHeight="1"/>
    <row r="23113" ht="15.75" customHeight="1"/>
    <row r="23115" ht="15.75" customHeight="1"/>
    <row r="23117" ht="15.75" customHeight="1"/>
    <row r="23119" ht="15.75" customHeight="1"/>
    <row r="23121" ht="15.75" customHeight="1"/>
    <row r="23123" ht="15.75" customHeight="1"/>
    <row r="23125" ht="15.75" customHeight="1"/>
    <row r="23127" ht="15.75" customHeight="1"/>
    <row r="23129" ht="15.75" customHeight="1"/>
    <row r="23131" ht="15.75" customHeight="1"/>
    <row r="23133" ht="15.75" customHeight="1"/>
    <row r="23135" ht="15.75" customHeight="1"/>
    <row r="23137" ht="15.75" customHeight="1"/>
    <row r="23139" ht="15.75" customHeight="1"/>
    <row r="23141" ht="15.75" customHeight="1"/>
    <row r="23143" ht="15.75" customHeight="1"/>
    <row r="23145" ht="15.75" customHeight="1"/>
    <row r="23147" ht="15.75" customHeight="1"/>
    <row r="23149" ht="15.75" customHeight="1"/>
    <row r="23151" ht="15.75" customHeight="1"/>
    <row r="23153" ht="15.75" customHeight="1"/>
    <row r="23155" ht="15.75" customHeight="1"/>
    <row r="23157" ht="15.75" customHeight="1"/>
    <row r="23159" ht="15.75" customHeight="1"/>
    <row r="23161" ht="15.75" customHeight="1"/>
    <row r="23163" ht="15.75" customHeight="1"/>
    <row r="23165" ht="15.75" customHeight="1"/>
    <row r="23167" ht="15.75" customHeight="1"/>
    <row r="23169" ht="15.75" customHeight="1"/>
    <row r="23171" ht="15.75" customHeight="1"/>
    <row r="23173" ht="15.75" customHeight="1"/>
    <row r="23175" ht="15.75" customHeight="1"/>
    <row r="23177" ht="15.75" customHeight="1"/>
    <row r="23179" ht="15.75" customHeight="1"/>
    <row r="23181" ht="15.75" customHeight="1"/>
    <row r="23183" ht="15.75" customHeight="1"/>
    <row r="23185" ht="15.75" customHeight="1"/>
    <row r="23187" ht="15.75" customHeight="1"/>
    <row r="23189" ht="15.75" customHeight="1"/>
    <row r="23191" ht="15.75" customHeight="1"/>
    <row r="23193" ht="15.75" customHeight="1"/>
    <row r="23195" ht="15.75" customHeight="1"/>
    <row r="23197" ht="15.75" customHeight="1"/>
    <row r="23199" ht="15.75" customHeight="1"/>
    <row r="23201" ht="15.75" customHeight="1"/>
    <row r="23203" ht="15.75" customHeight="1"/>
    <row r="23205" ht="15.75" customHeight="1"/>
    <row r="23207" ht="15.75" customHeight="1"/>
    <row r="23209" ht="15.75" customHeight="1"/>
    <row r="23211" ht="15.75" customHeight="1"/>
    <row r="23213" ht="15.75" customHeight="1"/>
    <row r="23215" ht="15.75" customHeight="1"/>
    <row r="23217" ht="15.75" customHeight="1"/>
    <row r="23219" ht="15.75" customHeight="1"/>
    <row r="23221" ht="15.75" customHeight="1"/>
    <row r="23223" ht="15.75" customHeight="1"/>
    <row r="23225" ht="15.75" customHeight="1"/>
    <row r="23227" ht="15.75" customHeight="1"/>
    <row r="23229" ht="15.75" customHeight="1"/>
    <row r="23231" ht="15.75" customHeight="1"/>
    <row r="23233" ht="15.75" customHeight="1"/>
    <row r="23235" ht="15.75" customHeight="1"/>
    <row r="23237" ht="15.75" customHeight="1"/>
    <row r="23239" ht="15.75" customHeight="1"/>
    <row r="23241" ht="15.75" customHeight="1"/>
    <row r="23243" ht="15.75" customHeight="1"/>
    <row r="23245" ht="15.75" customHeight="1"/>
    <row r="23247" ht="15.75" customHeight="1"/>
    <row r="23249" ht="15.75" customHeight="1"/>
    <row r="23251" ht="15.75" customHeight="1"/>
    <row r="23253" ht="15.75" customHeight="1"/>
    <row r="23255" ht="15.75" customHeight="1"/>
    <row r="23257" ht="15.75" customHeight="1"/>
    <row r="23259" ht="15.75" customHeight="1"/>
    <row r="23261" ht="15.75" customHeight="1"/>
    <row r="23263" ht="15.75" customHeight="1"/>
    <row r="23265" ht="15.75" customHeight="1"/>
    <row r="23267" ht="15.75" customHeight="1"/>
    <row r="23269" ht="15.75" customHeight="1"/>
    <row r="23271" ht="15.75" customHeight="1"/>
    <row r="23273" ht="15.75" customHeight="1"/>
    <row r="23275" ht="15.75" customHeight="1"/>
    <row r="23277" ht="15.75" customHeight="1"/>
    <row r="23279" ht="15.75" customHeight="1"/>
    <row r="23281" ht="15.75" customHeight="1"/>
    <row r="23283" ht="15.75" customHeight="1"/>
    <row r="23285" ht="15.75" customHeight="1"/>
    <row r="23287" ht="15.75" customHeight="1"/>
    <row r="23289" ht="15.75" customHeight="1"/>
    <row r="23291" ht="15.75" customHeight="1"/>
    <row r="23293" ht="15.75" customHeight="1"/>
    <row r="23295" ht="15.75" customHeight="1"/>
    <row r="23297" ht="15.75" customHeight="1"/>
    <row r="23299" ht="15.75" customHeight="1"/>
    <row r="23301" ht="15.75" customHeight="1"/>
    <row r="23303" ht="15.75" customHeight="1"/>
    <row r="23305" ht="15.75" customHeight="1"/>
    <row r="23307" ht="15.75" customHeight="1"/>
    <row r="23309" ht="15.75" customHeight="1"/>
    <row r="23311" ht="15.75" customHeight="1"/>
    <row r="23313" ht="15.75" customHeight="1"/>
    <row r="23315" ht="15.75" customHeight="1"/>
    <row r="23317" ht="15.75" customHeight="1"/>
    <row r="23319" ht="15.75" customHeight="1"/>
    <row r="23321" ht="15.75" customHeight="1"/>
    <row r="23323" ht="15.75" customHeight="1"/>
    <row r="23325" ht="15.75" customHeight="1"/>
    <row r="23327" ht="15.75" customHeight="1"/>
    <row r="23329" ht="15.75" customHeight="1"/>
    <row r="23331" ht="15.75" customHeight="1"/>
    <row r="23333" ht="15.75" customHeight="1"/>
    <row r="23335" ht="15.75" customHeight="1"/>
    <row r="23337" ht="15.75" customHeight="1"/>
    <row r="23339" ht="15.75" customHeight="1"/>
    <row r="23341" ht="15.75" customHeight="1"/>
    <row r="23343" ht="15.75" customHeight="1"/>
    <row r="23345" ht="15.75" customHeight="1"/>
    <row r="23347" ht="15.75" customHeight="1"/>
    <row r="23349" ht="15.75" customHeight="1"/>
    <row r="23351" ht="15.75" customHeight="1"/>
    <row r="23353" ht="15.75" customHeight="1"/>
    <row r="23355" ht="15.75" customHeight="1"/>
    <row r="23357" ht="15.75" customHeight="1"/>
    <row r="23359" ht="15.75" customHeight="1"/>
    <row r="23361" ht="15.75" customHeight="1"/>
    <row r="23363" ht="15.75" customHeight="1"/>
    <row r="23365" ht="15.75" customHeight="1"/>
    <row r="23367" ht="15.75" customHeight="1"/>
    <row r="23369" ht="15.75" customHeight="1"/>
    <row r="23371" ht="15.75" customHeight="1"/>
    <row r="23373" ht="15.75" customHeight="1"/>
    <row r="23375" ht="15.75" customHeight="1"/>
    <row r="23377" ht="15.75" customHeight="1"/>
    <row r="23379" ht="15.75" customHeight="1"/>
    <row r="23381" ht="15.75" customHeight="1"/>
    <row r="23383" ht="15.75" customHeight="1"/>
    <row r="23385" ht="15.75" customHeight="1"/>
    <row r="23387" ht="15.75" customHeight="1"/>
    <row r="23389" ht="15.75" customHeight="1"/>
    <row r="23391" ht="15.75" customHeight="1"/>
    <row r="23393" ht="15.75" customHeight="1"/>
    <row r="23395" ht="15.75" customHeight="1"/>
    <row r="23397" ht="15.75" customHeight="1"/>
    <row r="23399" ht="15.75" customHeight="1"/>
    <row r="23401" ht="15.75" customHeight="1"/>
    <row r="23403" ht="15.75" customHeight="1"/>
    <row r="23405" ht="15.75" customHeight="1"/>
    <row r="23407" ht="15.75" customHeight="1"/>
    <row r="23409" ht="15.75" customHeight="1"/>
    <row r="23411" ht="15.75" customHeight="1"/>
    <row r="23413" ht="15.75" customHeight="1"/>
    <row r="23415" ht="15.75" customHeight="1"/>
    <row r="23417" ht="15.75" customHeight="1"/>
    <row r="23419" ht="15.75" customHeight="1"/>
    <row r="23421" ht="15.75" customHeight="1"/>
    <row r="23423" ht="15.75" customHeight="1"/>
    <row r="23425" ht="15.75" customHeight="1"/>
    <row r="23427" ht="15.75" customHeight="1"/>
    <row r="23429" ht="15.75" customHeight="1"/>
    <row r="23431" ht="15.75" customHeight="1"/>
    <row r="23433" ht="15.75" customHeight="1"/>
    <row r="23435" ht="15.75" customHeight="1"/>
    <row r="23437" ht="15.75" customHeight="1"/>
    <row r="23439" ht="15.75" customHeight="1"/>
    <row r="23441" ht="15.75" customHeight="1"/>
    <row r="23443" ht="15.75" customHeight="1"/>
    <row r="23445" ht="15.75" customHeight="1"/>
    <row r="23447" ht="15.75" customHeight="1"/>
    <row r="23449" ht="15.75" customHeight="1"/>
    <row r="23451" ht="15.75" customHeight="1"/>
    <row r="23453" ht="15.75" customHeight="1"/>
    <row r="23455" ht="15.75" customHeight="1"/>
    <row r="23457" ht="15.75" customHeight="1"/>
    <row r="23459" ht="15.75" customHeight="1"/>
    <row r="23461" ht="15.75" customHeight="1"/>
    <row r="23463" ht="15.75" customHeight="1"/>
    <row r="23465" ht="15.75" customHeight="1"/>
    <row r="23467" ht="15.75" customHeight="1"/>
    <row r="23469" ht="15.75" customHeight="1"/>
    <row r="23471" ht="15.75" customHeight="1"/>
    <row r="23473" ht="15.75" customHeight="1"/>
    <row r="23475" ht="15.75" customHeight="1"/>
    <row r="23477" ht="15.75" customHeight="1"/>
    <row r="23479" ht="15.75" customHeight="1"/>
    <row r="23481" ht="15.75" customHeight="1"/>
    <row r="23483" ht="15.75" customHeight="1"/>
    <row r="23485" ht="15.75" customHeight="1"/>
    <row r="23487" ht="15.75" customHeight="1"/>
    <row r="23489" ht="15.75" customHeight="1"/>
    <row r="23491" ht="15.75" customHeight="1"/>
    <row r="23493" ht="15.75" customHeight="1"/>
    <row r="23495" ht="15.75" customHeight="1"/>
    <row r="23497" ht="15.75" customHeight="1"/>
    <row r="23499" ht="15.75" customHeight="1"/>
    <row r="23501" ht="15.75" customHeight="1"/>
    <row r="23503" ht="15.75" customHeight="1"/>
    <row r="23505" ht="15.75" customHeight="1"/>
    <row r="23507" ht="15.75" customHeight="1"/>
    <row r="23509" ht="15.75" customHeight="1"/>
    <row r="23511" ht="15.75" customHeight="1"/>
    <row r="23513" ht="15.75" customHeight="1"/>
    <row r="23515" ht="15.75" customHeight="1"/>
    <row r="23517" ht="15.75" customHeight="1"/>
    <row r="23519" ht="15.75" customHeight="1"/>
    <row r="23521" ht="15.75" customHeight="1"/>
    <row r="23523" ht="15.75" customHeight="1"/>
    <row r="23525" ht="15.75" customHeight="1"/>
    <row r="23527" ht="15.75" customHeight="1"/>
    <row r="23529" ht="15.75" customHeight="1"/>
    <row r="23531" ht="15.75" customHeight="1"/>
    <row r="23533" ht="15.75" customHeight="1"/>
    <row r="23535" ht="15.75" customHeight="1"/>
    <row r="23537" ht="15.75" customHeight="1"/>
    <row r="23539" ht="15.75" customHeight="1"/>
    <row r="23541" ht="15.75" customHeight="1"/>
    <row r="23543" ht="15.75" customHeight="1"/>
    <row r="23545" ht="15.75" customHeight="1"/>
    <row r="23547" ht="15.75" customHeight="1"/>
    <row r="23549" ht="15.75" customHeight="1"/>
    <row r="23551" ht="15.75" customHeight="1"/>
    <row r="23553" ht="15.75" customHeight="1"/>
    <row r="23555" ht="15.75" customHeight="1"/>
    <row r="23557" ht="15.75" customHeight="1"/>
    <row r="23559" ht="15.75" customHeight="1"/>
    <row r="23561" ht="15.75" customHeight="1"/>
    <row r="23563" ht="15.75" customHeight="1"/>
    <row r="23565" ht="15.75" customHeight="1"/>
    <row r="23567" ht="15.75" customHeight="1"/>
    <row r="23569" ht="15.75" customHeight="1"/>
    <row r="23571" ht="15.75" customHeight="1"/>
    <row r="23573" ht="15.75" customHeight="1"/>
    <row r="23575" ht="15.75" customHeight="1"/>
    <row r="23577" ht="15.75" customHeight="1"/>
    <row r="23579" ht="15.75" customHeight="1"/>
    <row r="23581" ht="15.75" customHeight="1"/>
    <row r="23583" ht="15.75" customHeight="1"/>
    <row r="23585" ht="15.75" customHeight="1"/>
    <row r="23587" ht="15.75" customHeight="1"/>
    <row r="23589" ht="15.75" customHeight="1"/>
    <row r="23591" ht="15.75" customHeight="1"/>
    <row r="23593" ht="15.75" customHeight="1"/>
    <row r="23595" ht="15.75" customHeight="1"/>
    <row r="23597" ht="15.75" customHeight="1"/>
    <row r="23599" ht="15.75" customHeight="1"/>
    <row r="23601" ht="15.75" customHeight="1"/>
    <row r="23603" ht="15.75" customHeight="1"/>
    <row r="23605" ht="15.75" customHeight="1"/>
    <row r="23607" ht="15.75" customHeight="1"/>
    <row r="23609" ht="15.75" customHeight="1"/>
    <row r="23611" ht="15.75" customHeight="1"/>
    <row r="23613" ht="15.75" customHeight="1"/>
    <row r="23615" ht="15.75" customHeight="1"/>
    <row r="23617" ht="15.75" customHeight="1"/>
    <row r="23619" ht="15.75" customHeight="1"/>
    <row r="23621" ht="15.75" customHeight="1"/>
    <row r="23623" ht="15.75" customHeight="1"/>
    <row r="23625" ht="15.75" customHeight="1"/>
    <row r="23627" ht="15.75" customHeight="1"/>
    <row r="23629" ht="15.75" customHeight="1"/>
    <row r="23631" ht="15.75" customHeight="1"/>
    <row r="23633" ht="15.75" customHeight="1"/>
    <row r="23635" ht="15.75" customHeight="1"/>
    <row r="23637" ht="15.75" customHeight="1"/>
    <row r="23639" ht="15.75" customHeight="1"/>
    <row r="23641" ht="15.75" customHeight="1"/>
    <row r="23643" ht="15.75" customHeight="1"/>
    <row r="23645" ht="15.75" customHeight="1"/>
    <row r="23647" ht="15.75" customHeight="1"/>
    <row r="23649" ht="15.75" customHeight="1"/>
    <row r="23651" ht="15.75" customHeight="1"/>
    <row r="23653" ht="15.75" customHeight="1"/>
    <row r="23655" ht="15.75" customHeight="1"/>
    <row r="23657" ht="15.75" customHeight="1"/>
    <row r="23659" ht="15.75" customHeight="1"/>
    <row r="23661" ht="15.75" customHeight="1"/>
    <row r="23663" ht="15.75" customHeight="1"/>
    <row r="23665" ht="15.75" customHeight="1"/>
    <row r="23667" ht="15.75" customHeight="1"/>
    <row r="23669" ht="15.75" customHeight="1"/>
    <row r="23671" ht="15.75" customHeight="1"/>
    <row r="23673" ht="15.75" customHeight="1"/>
    <row r="23675" ht="15.75" customHeight="1"/>
    <row r="23677" ht="15.75" customHeight="1"/>
    <row r="23679" ht="15.75" customHeight="1"/>
    <row r="23681" ht="15.75" customHeight="1"/>
    <row r="23683" ht="15.75" customHeight="1"/>
    <row r="23685" ht="15.75" customHeight="1"/>
    <row r="23687" ht="15.75" customHeight="1"/>
    <row r="23689" ht="15.75" customHeight="1"/>
    <row r="23691" ht="15.75" customHeight="1"/>
    <row r="23693" ht="15.75" customHeight="1"/>
    <row r="23695" ht="15.75" customHeight="1"/>
    <row r="23697" ht="15.75" customHeight="1"/>
    <row r="23699" ht="15.75" customHeight="1"/>
    <row r="23701" ht="15.75" customHeight="1"/>
    <row r="23703" ht="15.75" customHeight="1"/>
    <row r="23705" ht="15.75" customHeight="1"/>
    <row r="23707" ht="15.75" customHeight="1"/>
    <row r="23709" ht="15.75" customHeight="1"/>
    <row r="23711" ht="15.75" customHeight="1"/>
    <row r="23713" ht="15.75" customHeight="1"/>
    <row r="23715" ht="15.75" customHeight="1"/>
    <row r="23717" ht="15.75" customHeight="1"/>
    <row r="23719" ht="15.75" customHeight="1"/>
    <row r="23721" ht="15.75" customHeight="1"/>
    <row r="23723" ht="15.75" customHeight="1"/>
    <row r="23725" ht="15.75" customHeight="1"/>
    <row r="23727" ht="15.75" customHeight="1"/>
    <row r="23729" ht="15.75" customHeight="1"/>
    <row r="23731" ht="15.75" customHeight="1"/>
    <row r="23733" ht="15.75" customHeight="1"/>
    <row r="23735" ht="15.75" customHeight="1"/>
    <row r="23737" ht="15.75" customHeight="1"/>
    <row r="23739" ht="15.75" customHeight="1"/>
    <row r="23741" ht="15.75" customHeight="1"/>
    <row r="23743" ht="15.75" customHeight="1"/>
    <row r="23745" ht="15.75" customHeight="1"/>
    <row r="23747" ht="15.75" customHeight="1"/>
    <row r="23749" ht="15.75" customHeight="1"/>
    <row r="23751" ht="15.75" customHeight="1"/>
    <row r="23753" ht="15.75" customHeight="1"/>
    <row r="23755" ht="15.75" customHeight="1"/>
    <row r="23757" ht="15.75" customHeight="1"/>
    <row r="23759" ht="15.75" customHeight="1"/>
    <row r="23761" ht="15.75" customHeight="1"/>
    <row r="23763" ht="15.75" customHeight="1"/>
    <row r="23765" ht="15.75" customHeight="1"/>
    <row r="23767" ht="15.75" customHeight="1"/>
    <row r="23769" ht="15.75" customHeight="1"/>
    <row r="23771" ht="15.75" customHeight="1"/>
    <row r="23773" ht="15.75" customHeight="1"/>
    <row r="23775" ht="15.75" customHeight="1"/>
    <row r="23777" ht="15.75" customHeight="1"/>
    <row r="23779" ht="15.75" customHeight="1"/>
    <row r="23781" ht="15.75" customHeight="1"/>
    <row r="23783" ht="15.75" customHeight="1"/>
    <row r="23785" ht="15.75" customHeight="1"/>
    <row r="23787" ht="15.75" customHeight="1"/>
    <row r="23789" ht="15.75" customHeight="1"/>
    <row r="23791" ht="15.75" customHeight="1"/>
    <row r="23793" ht="15.75" customHeight="1"/>
    <row r="23795" ht="15.75" customHeight="1"/>
    <row r="23797" ht="15.75" customHeight="1"/>
    <row r="23799" ht="15.75" customHeight="1"/>
    <row r="23801" ht="15.75" customHeight="1"/>
    <row r="23803" ht="15.75" customHeight="1"/>
    <row r="23805" ht="15.75" customHeight="1"/>
    <row r="23807" ht="15.75" customHeight="1"/>
    <row r="23809" ht="15.75" customHeight="1"/>
    <row r="23811" ht="15.75" customHeight="1"/>
    <row r="23813" ht="15.75" customHeight="1"/>
    <row r="23815" ht="15.75" customHeight="1"/>
    <row r="23817" ht="15.75" customHeight="1"/>
    <row r="23819" ht="15.75" customHeight="1"/>
    <row r="23821" ht="15.75" customHeight="1"/>
    <row r="23823" ht="15.75" customHeight="1"/>
    <row r="23825" ht="15.75" customHeight="1"/>
    <row r="23827" ht="15.75" customHeight="1"/>
    <row r="23829" ht="15.75" customHeight="1"/>
    <row r="23831" ht="15.75" customHeight="1"/>
    <row r="23833" ht="15.75" customHeight="1"/>
    <row r="23835" ht="15.75" customHeight="1"/>
    <row r="23837" ht="15.75" customHeight="1"/>
    <row r="23839" ht="15.75" customHeight="1"/>
    <row r="23841" ht="15.75" customHeight="1"/>
    <row r="23843" ht="15.75" customHeight="1"/>
    <row r="23845" ht="15.75" customHeight="1"/>
    <row r="23847" ht="15.75" customHeight="1"/>
    <row r="23849" ht="15.75" customHeight="1"/>
    <row r="23851" ht="15.75" customHeight="1"/>
    <row r="23853" ht="15.75" customHeight="1"/>
    <row r="23855" ht="15.75" customHeight="1"/>
    <row r="23857" ht="15.75" customHeight="1"/>
    <row r="23859" ht="15.75" customHeight="1"/>
    <row r="23861" ht="15.75" customHeight="1"/>
    <row r="23863" ht="15.75" customHeight="1"/>
    <row r="23865" ht="15.75" customHeight="1"/>
    <row r="23867" ht="15.75" customHeight="1"/>
    <row r="23869" ht="15.75" customHeight="1"/>
    <row r="23871" ht="15.75" customHeight="1"/>
    <row r="23873" ht="15.75" customHeight="1"/>
    <row r="23875" ht="15.75" customHeight="1"/>
    <row r="23877" ht="15.75" customHeight="1"/>
    <row r="23879" ht="15.75" customHeight="1"/>
    <row r="23881" ht="15.75" customHeight="1"/>
    <row r="23883" ht="15.75" customHeight="1"/>
    <row r="23885" ht="15.75" customHeight="1"/>
    <row r="23887" ht="15.75" customHeight="1"/>
    <row r="23889" ht="15.75" customHeight="1"/>
    <row r="23891" ht="15.75" customHeight="1"/>
    <row r="23893" ht="15.75" customHeight="1"/>
    <row r="23895" ht="15.75" customHeight="1"/>
    <row r="23897" ht="15.75" customHeight="1"/>
    <row r="23899" ht="15.75" customHeight="1"/>
    <row r="23901" ht="15.75" customHeight="1"/>
    <row r="23903" ht="15.75" customHeight="1"/>
    <row r="23905" ht="15.75" customHeight="1"/>
    <row r="23907" ht="15.75" customHeight="1"/>
    <row r="23909" ht="15.75" customHeight="1"/>
    <row r="23911" ht="15.75" customHeight="1"/>
    <row r="23913" ht="15.75" customHeight="1"/>
    <row r="23915" ht="15.75" customHeight="1"/>
    <row r="23917" ht="15.75" customHeight="1"/>
    <row r="23919" ht="15.75" customHeight="1"/>
    <row r="23921" ht="15.75" customHeight="1"/>
    <row r="23923" ht="15.75" customHeight="1"/>
    <row r="23925" ht="15.75" customHeight="1"/>
    <row r="23927" ht="15.75" customHeight="1"/>
    <row r="23929" ht="15.75" customHeight="1"/>
    <row r="23931" ht="15.75" customHeight="1"/>
    <row r="23933" ht="15.75" customHeight="1"/>
    <row r="23935" ht="15.75" customHeight="1"/>
    <row r="23937" ht="15.75" customHeight="1"/>
    <row r="23939" ht="15.75" customHeight="1"/>
    <row r="23941" ht="15.75" customHeight="1"/>
    <row r="23943" ht="15.75" customHeight="1"/>
    <row r="23945" ht="15.75" customHeight="1"/>
    <row r="23947" ht="15.75" customHeight="1"/>
    <row r="23949" ht="15.75" customHeight="1"/>
    <row r="23951" ht="15.75" customHeight="1"/>
    <row r="23953" ht="15.75" customHeight="1"/>
    <row r="23955" ht="15.75" customHeight="1"/>
    <row r="23957" ht="15.75" customHeight="1"/>
    <row r="23959" ht="15.75" customHeight="1"/>
    <row r="23961" ht="15.75" customHeight="1"/>
    <row r="23963" ht="15.75" customHeight="1"/>
    <row r="23965" ht="15.75" customHeight="1"/>
    <row r="23967" ht="15.75" customHeight="1"/>
    <row r="23969" ht="15.75" customHeight="1"/>
    <row r="23971" ht="15.75" customHeight="1"/>
    <row r="23973" ht="15.75" customHeight="1"/>
    <row r="23975" ht="15.75" customHeight="1"/>
    <row r="23977" ht="15.75" customHeight="1"/>
    <row r="23979" ht="15.75" customHeight="1"/>
    <row r="23981" ht="15.75" customHeight="1"/>
    <row r="23983" ht="15.75" customHeight="1"/>
    <row r="23985" ht="15.75" customHeight="1"/>
    <row r="23987" ht="15.75" customHeight="1"/>
    <row r="23989" ht="15.75" customHeight="1"/>
    <row r="23991" ht="15.75" customHeight="1"/>
    <row r="23993" ht="15.75" customHeight="1"/>
    <row r="23995" ht="15.75" customHeight="1"/>
    <row r="23997" ht="15.75" customHeight="1"/>
    <row r="23999" ht="15.75" customHeight="1"/>
    <row r="24001" ht="15.75" customHeight="1"/>
    <row r="24003" ht="15.75" customHeight="1"/>
    <row r="24005" ht="15.75" customHeight="1"/>
    <row r="24007" ht="15.75" customHeight="1"/>
    <row r="24009" ht="15.75" customHeight="1"/>
    <row r="24011" ht="15.75" customHeight="1"/>
    <row r="24013" ht="15.75" customHeight="1"/>
    <row r="24015" ht="15.75" customHeight="1"/>
    <row r="24017" ht="15.75" customHeight="1"/>
    <row r="24019" ht="15.75" customHeight="1"/>
    <row r="24021" ht="15.75" customHeight="1"/>
    <row r="24023" ht="15.75" customHeight="1"/>
    <row r="24025" ht="15.75" customHeight="1"/>
    <row r="24027" ht="15.75" customHeight="1"/>
    <row r="24029" ht="15.75" customHeight="1"/>
    <row r="24031" ht="15.75" customHeight="1"/>
    <row r="24033" ht="15.75" customHeight="1"/>
    <row r="24035" ht="15.75" customHeight="1"/>
    <row r="24037" ht="15.75" customHeight="1"/>
    <row r="24039" ht="15.75" customHeight="1"/>
    <row r="24041" ht="15.75" customHeight="1"/>
    <row r="24043" ht="15.75" customHeight="1"/>
    <row r="24045" ht="15.75" customHeight="1"/>
    <row r="24047" ht="15.75" customHeight="1"/>
    <row r="24049" ht="15.75" customHeight="1"/>
    <row r="24051" ht="15.75" customHeight="1"/>
    <row r="24053" ht="15.75" customHeight="1"/>
    <row r="24055" ht="15.75" customHeight="1"/>
    <row r="24057" ht="15.75" customHeight="1"/>
    <row r="24059" ht="15.75" customHeight="1"/>
    <row r="24061" ht="15.75" customHeight="1"/>
    <row r="24063" ht="15.75" customHeight="1"/>
    <row r="24065" ht="15.75" customHeight="1"/>
    <row r="24067" ht="15.75" customHeight="1"/>
    <row r="24069" ht="15.75" customHeight="1"/>
    <row r="24071" ht="15.75" customHeight="1"/>
    <row r="24073" ht="15.75" customHeight="1"/>
    <row r="24075" ht="15.75" customHeight="1"/>
    <row r="24077" ht="15.75" customHeight="1"/>
    <row r="24079" ht="15.75" customHeight="1"/>
    <row r="24081" ht="15.75" customHeight="1"/>
    <row r="24083" ht="15.75" customHeight="1"/>
    <row r="24085" ht="15.75" customHeight="1"/>
    <row r="24087" ht="15.75" customHeight="1"/>
    <row r="24089" ht="15.75" customHeight="1"/>
    <row r="24091" ht="15.75" customHeight="1"/>
    <row r="24093" ht="15.75" customHeight="1"/>
    <row r="24095" ht="15.75" customHeight="1"/>
    <row r="24097" ht="15.75" customHeight="1"/>
    <row r="24099" ht="15.75" customHeight="1"/>
    <row r="24101" ht="15.75" customHeight="1"/>
    <row r="24103" ht="15.75" customHeight="1"/>
    <row r="24105" ht="15.75" customHeight="1"/>
    <row r="24107" ht="15.75" customHeight="1"/>
    <row r="24109" ht="15.75" customHeight="1"/>
    <row r="24111" ht="15.75" customHeight="1"/>
    <row r="24113" ht="15.75" customHeight="1"/>
    <row r="24115" ht="15.75" customHeight="1"/>
    <row r="24117" ht="15.75" customHeight="1"/>
    <row r="24119" ht="15.75" customHeight="1"/>
    <row r="24121" ht="15.75" customHeight="1"/>
    <row r="24123" ht="15.75" customHeight="1"/>
    <row r="24125" ht="15.75" customHeight="1"/>
    <row r="24127" ht="15.75" customHeight="1"/>
    <row r="24129" ht="15.75" customHeight="1"/>
    <row r="24131" ht="15.75" customHeight="1"/>
    <row r="24133" ht="15.75" customHeight="1"/>
    <row r="24135" ht="15.75" customHeight="1"/>
    <row r="24137" ht="15.75" customHeight="1"/>
    <row r="24139" ht="15.75" customHeight="1"/>
    <row r="24141" ht="15.75" customHeight="1"/>
    <row r="24143" ht="15.75" customHeight="1"/>
    <row r="24145" ht="15.75" customHeight="1"/>
    <row r="24147" ht="15.75" customHeight="1"/>
    <row r="24149" ht="15.75" customHeight="1"/>
    <row r="24151" ht="15.75" customHeight="1"/>
    <row r="24153" ht="15.75" customHeight="1"/>
    <row r="24155" ht="15.75" customHeight="1"/>
    <row r="24157" ht="15.75" customHeight="1"/>
    <row r="24159" ht="15.75" customHeight="1"/>
    <row r="24161" ht="15.75" customHeight="1"/>
    <row r="24163" ht="15.75" customHeight="1"/>
    <row r="24165" ht="15.75" customHeight="1"/>
    <row r="24167" ht="15.75" customHeight="1"/>
    <row r="24169" ht="15.75" customHeight="1"/>
    <row r="24171" ht="15.75" customHeight="1"/>
    <row r="24173" ht="15.75" customHeight="1"/>
    <row r="24175" ht="15.75" customHeight="1"/>
    <row r="24177" ht="15.75" customHeight="1"/>
    <row r="24179" ht="15.75" customHeight="1"/>
    <row r="24181" ht="15.75" customHeight="1"/>
    <row r="24183" ht="15.75" customHeight="1"/>
    <row r="24185" ht="15.75" customHeight="1"/>
    <row r="24187" ht="15.75" customHeight="1"/>
    <row r="24189" ht="15.75" customHeight="1"/>
    <row r="24191" ht="15.75" customHeight="1"/>
    <row r="24193" ht="15.75" customHeight="1"/>
    <row r="24195" ht="15.75" customHeight="1"/>
    <row r="24197" ht="15.75" customHeight="1"/>
    <row r="24199" ht="15.75" customHeight="1"/>
    <row r="24201" ht="15.75" customHeight="1"/>
    <row r="24203" ht="15.75" customHeight="1"/>
    <row r="24205" ht="15.75" customHeight="1"/>
    <row r="24207" ht="15.75" customHeight="1"/>
    <row r="24209" ht="15.75" customHeight="1"/>
    <row r="24211" ht="15.75" customHeight="1"/>
    <row r="24213" ht="15.75" customHeight="1"/>
    <row r="24215" ht="15.75" customHeight="1"/>
    <row r="24217" ht="15.75" customHeight="1"/>
    <row r="24219" ht="15.75" customHeight="1"/>
    <row r="24221" ht="15.75" customHeight="1"/>
    <row r="24223" ht="15.75" customHeight="1"/>
    <row r="24225" ht="15.75" customHeight="1"/>
    <row r="24227" ht="15.75" customHeight="1"/>
    <row r="24229" ht="15.75" customHeight="1"/>
    <row r="24231" ht="15.75" customHeight="1"/>
    <row r="24233" ht="15.75" customHeight="1"/>
    <row r="24235" ht="15.75" customHeight="1"/>
    <row r="24237" ht="15.75" customHeight="1"/>
    <row r="24239" ht="15.75" customHeight="1"/>
    <row r="24241" ht="15.75" customHeight="1"/>
    <row r="24243" ht="15.75" customHeight="1"/>
    <row r="24245" ht="15.75" customHeight="1"/>
    <row r="24247" ht="15.75" customHeight="1"/>
    <row r="24249" ht="15.75" customHeight="1"/>
    <row r="24251" ht="15.75" customHeight="1"/>
    <row r="24253" ht="15.75" customHeight="1"/>
    <row r="24255" ht="15.75" customHeight="1"/>
    <row r="24257" ht="15.75" customHeight="1"/>
    <row r="24259" ht="15.75" customHeight="1"/>
    <row r="24261" ht="15.75" customHeight="1"/>
    <row r="24263" ht="15.75" customHeight="1"/>
    <row r="24265" ht="15.75" customHeight="1"/>
    <row r="24267" ht="15.75" customHeight="1"/>
    <row r="24269" ht="15.75" customHeight="1"/>
    <row r="24271" ht="15.75" customHeight="1"/>
    <row r="24273" ht="15.75" customHeight="1"/>
    <row r="24275" ht="15.75" customHeight="1"/>
    <row r="24277" ht="15.75" customHeight="1"/>
    <row r="24279" ht="15.75" customHeight="1"/>
    <row r="24281" ht="15.75" customHeight="1"/>
    <row r="24283" ht="15.75" customHeight="1"/>
    <row r="24285" ht="15.75" customHeight="1"/>
    <row r="24287" ht="15.75" customHeight="1"/>
    <row r="24289" ht="15.75" customHeight="1"/>
    <row r="24291" ht="15.75" customHeight="1"/>
    <row r="24293" ht="15.75" customHeight="1"/>
    <row r="24295" ht="15.75" customHeight="1"/>
    <row r="24297" ht="15.75" customHeight="1"/>
    <row r="24299" ht="15.75" customHeight="1"/>
    <row r="24301" ht="15.75" customHeight="1"/>
    <row r="24303" ht="15.75" customHeight="1"/>
    <row r="24305" ht="15.75" customHeight="1"/>
    <row r="24307" ht="15.75" customHeight="1"/>
    <row r="24309" ht="15.75" customHeight="1"/>
    <row r="24311" ht="15.75" customHeight="1"/>
    <row r="24313" ht="15.75" customHeight="1"/>
    <row r="24315" ht="15.75" customHeight="1"/>
    <row r="24317" ht="15.75" customHeight="1"/>
    <row r="24319" ht="15.75" customHeight="1"/>
    <row r="24321" ht="15.75" customHeight="1"/>
    <row r="24323" ht="15.75" customHeight="1"/>
    <row r="24325" ht="15.75" customHeight="1"/>
    <row r="24327" ht="15.75" customHeight="1"/>
    <row r="24329" ht="15.75" customHeight="1"/>
    <row r="24331" ht="15.75" customHeight="1"/>
    <row r="24333" ht="15.75" customHeight="1"/>
    <row r="24335" ht="15.75" customHeight="1"/>
    <row r="24337" ht="15.75" customHeight="1"/>
    <row r="24339" ht="15.75" customHeight="1"/>
    <row r="24341" ht="15.75" customHeight="1"/>
    <row r="24343" ht="15.75" customHeight="1"/>
    <row r="24345" ht="15.75" customHeight="1"/>
    <row r="24347" ht="15.75" customHeight="1"/>
    <row r="24349" ht="15.75" customHeight="1"/>
    <row r="24351" ht="15.75" customHeight="1"/>
    <row r="24353" ht="15.75" customHeight="1"/>
    <row r="24355" ht="15.75" customHeight="1"/>
    <row r="24357" ht="15.75" customHeight="1"/>
    <row r="24359" ht="15.75" customHeight="1"/>
    <row r="24361" ht="15.75" customHeight="1"/>
    <row r="24363" ht="15.75" customHeight="1"/>
    <row r="24365" ht="15.75" customHeight="1"/>
    <row r="24367" ht="15.75" customHeight="1"/>
    <row r="24369" ht="15.75" customHeight="1"/>
    <row r="24371" ht="15.75" customHeight="1"/>
    <row r="24373" ht="15.75" customHeight="1"/>
    <row r="24375" ht="15.75" customHeight="1"/>
    <row r="24377" ht="15.75" customHeight="1"/>
    <row r="24379" ht="15.75" customHeight="1"/>
    <row r="24381" ht="15.75" customHeight="1"/>
    <row r="24383" ht="15.75" customHeight="1"/>
    <row r="24385" ht="15.75" customHeight="1"/>
    <row r="24387" ht="15.75" customHeight="1"/>
    <row r="24389" ht="15.75" customHeight="1"/>
    <row r="24391" ht="15.75" customHeight="1"/>
    <row r="24393" ht="15.75" customHeight="1"/>
    <row r="24395" ht="15.75" customHeight="1"/>
    <row r="24397" ht="15.75" customHeight="1"/>
    <row r="24399" ht="15.75" customHeight="1"/>
    <row r="24401" ht="15.75" customHeight="1"/>
    <row r="24403" ht="15.75" customHeight="1"/>
    <row r="24405" ht="15.75" customHeight="1"/>
    <row r="24407" ht="15.75" customHeight="1"/>
    <row r="24409" ht="15.75" customHeight="1"/>
    <row r="24411" ht="15.75" customHeight="1"/>
    <row r="24413" ht="15.75" customHeight="1"/>
    <row r="24415" ht="15.75" customHeight="1"/>
    <row r="24417" ht="15.75" customHeight="1"/>
    <row r="24419" ht="15.75" customHeight="1"/>
    <row r="24421" ht="15.75" customHeight="1"/>
    <row r="24423" ht="15.75" customHeight="1"/>
    <row r="24425" ht="15.75" customHeight="1"/>
    <row r="24427" ht="15.75" customHeight="1"/>
    <row r="24429" ht="15.75" customHeight="1"/>
    <row r="24431" ht="15.75" customHeight="1"/>
    <row r="24433" ht="15.75" customHeight="1"/>
    <row r="24435" ht="15.75" customHeight="1"/>
    <row r="24437" ht="15.75" customHeight="1"/>
    <row r="24439" ht="15.75" customHeight="1"/>
    <row r="24441" ht="15.75" customHeight="1"/>
    <row r="24443" ht="15.75" customHeight="1"/>
    <row r="24445" ht="15.75" customHeight="1"/>
    <row r="24447" ht="15.75" customHeight="1"/>
    <row r="24449" ht="15.75" customHeight="1"/>
    <row r="24451" ht="15.75" customHeight="1"/>
    <row r="24453" ht="15.75" customHeight="1"/>
    <row r="24455" ht="15.75" customHeight="1"/>
    <row r="24457" ht="15.75" customHeight="1"/>
    <row r="24459" ht="15.75" customHeight="1"/>
    <row r="24461" ht="15.75" customHeight="1"/>
    <row r="24463" ht="15.75" customHeight="1"/>
    <row r="24465" ht="15.75" customHeight="1"/>
    <row r="24467" ht="15.75" customHeight="1"/>
    <row r="24469" ht="15.75" customHeight="1"/>
    <row r="24471" ht="15.75" customHeight="1"/>
    <row r="24473" ht="15.75" customHeight="1"/>
    <row r="24475" ht="15.75" customHeight="1"/>
    <row r="24477" ht="15.75" customHeight="1"/>
    <row r="24479" ht="15.75" customHeight="1"/>
    <row r="24481" ht="15.75" customHeight="1"/>
    <row r="24483" ht="15.75" customHeight="1"/>
    <row r="24485" ht="15.75" customHeight="1"/>
    <row r="24487" ht="15.75" customHeight="1"/>
    <row r="24489" ht="15.75" customHeight="1"/>
    <row r="24491" ht="15.75" customHeight="1"/>
    <row r="24493" ht="15.75" customHeight="1"/>
    <row r="24495" ht="15.75" customHeight="1"/>
    <row r="24497" ht="15.75" customHeight="1"/>
    <row r="24499" ht="15.75" customHeight="1"/>
    <row r="24501" ht="15.75" customHeight="1"/>
    <row r="24503" ht="15.75" customHeight="1"/>
    <row r="24505" ht="15.75" customHeight="1"/>
    <row r="24507" ht="15.75" customHeight="1"/>
    <row r="24509" ht="15.75" customHeight="1"/>
    <row r="24511" ht="15.75" customHeight="1"/>
    <row r="24513" ht="15.75" customHeight="1"/>
    <row r="24515" ht="15.75" customHeight="1"/>
    <row r="24517" ht="15.75" customHeight="1"/>
    <row r="24519" ht="15.75" customHeight="1"/>
    <row r="24521" ht="15.75" customHeight="1"/>
    <row r="24523" ht="15.75" customHeight="1"/>
    <row r="24525" ht="15.75" customHeight="1"/>
    <row r="24527" ht="15.75" customHeight="1"/>
    <row r="24529" ht="15.75" customHeight="1"/>
    <row r="24531" ht="15.75" customHeight="1"/>
    <row r="24533" ht="15.75" customHeight="1"/>
    <row r="24535" ht="15.75" customHeight="1"/>
    <row r="24537" ht="15.75" customHeight="1"/>
    <row r="24539" ht="15.75" customHeight="1"/>
    <row r="24541" ht="15.75" customHeight="1"/>
    <row r="24543" ht="15.75" customHeight="1"/>
    <row r="24545" ht="15.75" customHeight="1"/>
    <row r="24547" ht="15.75" customHeight="1"/>
    <row r="24549" ht="15.75" customHeight="1"/>
    <row r="24551" ht="15.75" customHeight="1"/>
    <row r="24553" ht="15.75" customHeight="1"/>
    <row r="24555" ht="15.75" customHeight="1"/>
    <row r="24557" ht="15.75" customHeight="1"/>
    <row r="24559" ht="15.75" customHeight="1"/>
    <row r="24561" ht="15.75" customHeight="1"/>
    <row r="24563" ht="15.75" customHeight="1"/>
    <row r="24565" ht="15.75" customHeight="1"/>
    <row r="24567" ht="15.75" customHeight="1"/>
    <row r="24569" ht="15.75" customHeight="1"/>
    <row r="24571" ht="15.75" customHeight="1"/>
    <row r="24573" ht="15.75" customHeight="1"/>
    <row r="24575" ht="15.75" customHeight="1"/>
    <row r="24577" ht="15.75" customHeight="1"/>
    <row r="24579" ht="15.75" customHeight="1"/>
    <row r="24581" ht="15.75" customHeight="1"/>
    <row r="24583" ht="15.75" customHeight="1"/>
    <row r="24585" ht="15.75" customHeight="1"/>
    <row r="24587" ht="15.75" customHeight="1"/>
    <row r="24589" ht="15.75" customHeight="1"/>
    <row r="24591" ht="15.75" customHeight="1"/>
    <row r="24593" ht="15.75" customHeight="1"/>
    <row r="24595" ht="15.75" customHeight="1"/>
    <row r="24597" ht="15.75" customHeight="1"/>
    <row r="24599" ht="15.75" customHeight="1"/>
    <row r="24601" ht="15.75" customHeight="1"/>
    <row r="24603" ht="15.75" customHeight="1"/>
    <row r="24605" ht="15.75" customHeight="1"/>
    <row r="24607" ht="15.75" customHeight="1"/>
    <row r="24609" ht="15.75" customHeight="1"/>
    <row r="24611" ht="15.75" customHeight="1"/>
    <row r="24613" ht="15.75" customHeight="1"/>
    <row r="24615" ht="15.75" customHeight="1"/>
    <row r="24617" ht="15.75" customHeight="1"/>
    <row r="24619" ht="15.75" customHeight="1"/>
    <row r="24621" ht="15.75" customHeight="1"/>
    <row r="24623" ht="15.75" customHeight="1"/>
    <row r="24625" ht="15.75" customHeight="1"/>
    <row r="24627" ht="15.75" customHeight="1"/>
    <row r="24629" ht="15.75" customHeight="1"/>
    <row r="24631" ht="15.75" customHeight="1"/>
    <row r="24633" ht="15.75" customHeight="1"/>
    <row r="24635" ht="15.75" customHeight="1"/>
    <row r="24637" ht="15.75" customHeight="1"/>
    <row r="24639" ht="15.75" customHeight="1"/>
    <row r="24641" ht="15.75" customHeight="1"/>
    <row r="24643" ht="15.75" customHeight="1"/>
    <row r="24645" ht="15.75" customHeight="1"/>
    <row r="24647" ht="15.75" customHeight="1"/>
    <row r="24649" ht="15.75" customHeight="1"/>
    <row r="24651" ht="15.75" customHeight="1"/>
    <row r="24653" ht="15.75" customHeight="1"/>
    <row r="24655" ht="15.75" customHeight="1"/>
    <row r="24657" ht="15.75" customHeight="1"/>
    <row r="24659" ht="15.75" customHeight="1"/>
    <row r="24661" ht="15.75" customHeight="1"/>
    <row r="24663" ht="15.75" customHeight="1"/>
    <row r="24665" ht="15.75" customHeight="1"/>
    <row r="24667" ht="15.75" customHeight="1"/>
    <row r="24669" ht="15.75" customHeight="1"/>
    <row r="24671" ht="15.75" customHeight="1"/>
    <row r="24673" ht="15.75" customHeight="1"/>
    <row r="24675" ht="15.75" customHeight="1"/>
    <row r="24677" ht="15.75" customHeight="1"/>
    <row r="24679" ht="15.75" customHeight="1"/>
    <row r="24681" ht="15.75" customHeight="1"/>
    <row r="24683" ht="15.75" customHeight="1"/>
    <row r="24685" ht="15.75" customHeight="1"/>
    <row r="24687" ht="15.75" customHeight="1"/>
    <row r="24689" ht="15.75" customHeight="1"/>
    <row r="24691" ht="15.75" customHeight="1"/>
    <row r="24693" ht="15.75" customHeight="1"/>
    <row r="24695" ht="15.75" customHeight="1"/>
    <row r="24697" ht="15.75" customHeight="1"/>
    <row r="24699" ht="15.75" customHeight="1"/>
    <row r="24701" ht="15.75" customHeight="1"/>
    <row r="24703" ht="15.75" customHeight="1"/>
    <row r="24705" ht="15.75" customHeight="1"/>
    <row r="24707" ht="15.75" customHeight="1"/>
    <row r="24709" ht="15.75" customHeight="1"/>
    <row r="24711" ht="15.75" customHeight="1"/>
    <row r="24713" ht="15.75" customHeight="1"/>
    <row r="24715" ht="15.75" customHeight="1"/>
    <row r="24717" ht="15.75" customHeight="1"/>
    <row r="24719" ht="15.75" customHeight="1"/>
    <row r="24721" ht="15.75" customHeight="1"/>
    <row r="24723" ht="15.75" customHeight="1"/>
    <row r="24725" ht="15.75" customHeight="1"/>
    <row r="24727" ht="15.75" customHeight="1"/>
    <row r="24729" ht="15.75" customHeight="1"/>
    <row r="24731" ht="15.75" customHeight="1"/>
    <row r="24733" ht="15.75" customHeight="1"/>
    <row r="24735" ht="15.75" customHeight="1"/>
    <row r="24737" ht="15.75" customHeight="1"/>
    <row r="24739" ht="15.75" customHeight="1"/>
    <row r="24741" ht="15.75" customHeight="1"/>
    <row r="24743" ht="15.75" customHeight="1"/>
    <row r="24745" ht="15.75" customHeight="1"/>
    <row r="24747" ht="15.75" customHeight="1"/>
    <row r="24749" ht="15.75" customHeight="1"/>
    <row r="24751" ht="15.75" customHeight="1"/>
    <row r="24753" ht="15.75" customHeight="1"/>
    <row r="24755" ht="15.75" customHeight="1"/>
    <row r="24757" ht="15.75" customHeight="1"/>
    <row r="24759" ht="15.75" customHeight="1"/>
    <row r="24761" ht="15.75" customHeight="1"/>
    <row r="24763" ht="15.75" customHeight="1"/>
    <row r="24765" ht="15.75" customHeight="1"/>
    <row r="24767" ht="15.75" customHeight="1"/>
    <row r="24769" ht="15.75" customHeight="1"/>
    <row r="24771" ht="15.75" customHeight="1"/>
    <row r="24773" ht="15.75" customHeight="1"/>
    <row r="24775" ht="15.75" customHeight="1"/>
    <row r="24777" ht="15.75" customHeight="1"/>
    <row r="24779" ht="15.75" customHeight="1"/>
    <row r="24781" ht="15.75" customHeight="1"/>
    <row r="24783" ht="15.75" customHeight="1"/>
    <row r="24785" ht="15.75" customHeight="1"/>
    <row r="24787" ht="15.75" customHeight="1"/>
    <row r="24789" ht="15.75" customHeight="1"/>
    <row r="24791" ht="15.75" customHeight="1"/>
    <row r="24793" ht="15.75" customHeight="1"/>
    <row r="24795" ht="15.75" customHeight="1"/>
    <row r="24797" ht="15.75" customHeight="1"/>
    <row r="24799" ht="15.75" customHeight="1"/>
    <row r="24801" ht="15.75" customHeight="1"/>
    <row r="24803" ht="15.75" customHeight="1"/>
    <row r="24805" ht="15.75" customHeight="1"/>
    <row r="24807" ht="15.75" customHeight="1"/>
    <row r="24809" ht="15.75" customHeight="1"/>
    <row r="24811" ht="15.75" customHeight="1"/>
    <row r="24813" ht="15.75" customHeight="1"/>
    <row r="24815" ht="15.75" customHeight="1"/>
    <row r="24817" ht="15.75" customHeight="1"/>
    <row r="24819" ht="15.75" customHeight="1"/>
    <row r="24821" ht="15.75" customHeight="1"/>
    <row r="24823" ht="15.75" customHeight="1"/>
    <row r="24825" ht="15.75" customHeight="1"/>
    <row r="24827" ht="15.75" customHeight="1"/>
    <row r="24829" ht="15.75" customHeight="1"/>
    <row r="24831" ht="15.75" customHeight="1"/>
    <row r="24833" ht="15.75" customHeight="1"/>
    <row r="24835" ht="15.75" customHeight="1"/>
    <row r="24837" ht="15.75" customHeight="1"/>
    <row r="24839" ht="15.75" customHeight="1"/>
    <row r="24841" ht="15.75" customHeight="1"/>
    <row r="24843" ht="15.75" customHeight="1"/>
    <row r="24845" ht="15.75" customHeight="1"/>
    <row r="24847" ht="15.75" customHeight="1"/>
    <row r="24849" ht="15.75" customHeight="1"/>
    <row r="24851" ht="15.75" customHeight="1"/>
    <row r="24853" ht="15.75" customHeight="1"/>
    <row r="24855" ht="15.75" customHeight="1"/>
    <row r="24857" ht="15.75" customHeight="1"/>
    <row r="24859" ht="15.75" customHeight="1"/>
    <row r="24861" ht="15.75" customHeight="1"/>
    <row r="24863" ht="15.75" customHeight="1"/>
    <row r="24865" ht="15.75" customHeight="1"/>
    <row r="24867" ht="15.75" customHeight="1"/>
    <row r="24869" ht="15.75" customHeight="1"/>
    <row r="24871" ht="15.75" customHeight="1"/>
    <row r="24873" ht="15.75" customHeight="1"/>
    <row r="24875" ht="15.75" customHeight="1"/>
    <row r="24877" ht="15.75" customHeight="1"/>
    <row r="24879" ht="15.75" customHeight="1"/>
    <row r="24881" ht="15.75" customHeight="1"/>
    <row r="24883" ht="15.75" customHeight="1"/>
    <row r="24885" ht="15.75" customHeight="1"/>
    <row r="24887" ht="15.75" customHeight="1"/>
    <row r="24889" ht="15.75" customHeight="1"/>
    <row r="24891" ht="15.75" customHeight="1"/>
    <row r="24893" ht="15.75" customHeight="1"/>
    <row r="24895" ht="15.75" customHeight="1"/>
    <row r="24897" ht="15.75" customHeight="1"/>
    <row r="24899" ht="15.75" customHeight="1"/>
    <row r="24901" ht="15.75" customHeight="1"/>
    <row r="24903" ht="15.75" customHeight="1"/>
    <row r="24905" ht="15.75" customHeight="1"/>
    <row r="24907" ht="15.75" customHeight="1"/>
    <row r="24909" ht="15.75" customHeight="1"/>
    <row r="24911" ht="15.75" customHeight="1"/>
    <row r="24913" ht="15.75" customHeight="1"/>
    <row r="24915" ht="15.75" customHeight="1"/>
    <row r="24917" ht="15.75" customHeight="1"/>
    <row r="24919" ht="15.75" customHeight="1"/>
    <row r="24921" ht="15.75" customHeight="1"/>
    <row r="24923" ht="15.75" customHeight="1"/>
    <row r="24925" ht="15.75" customHeight="1"/>
    <row r="24927" ht="15.75" customHeight="1"/>
    <row r="24929" ht="15.75" customHeight="1"/>
    <row r="24931" ht="15.75" customHeight="1"/>
    <row r="24933" ht="15.75" customHeight="1"/>
    <row r="24935" ht="15.75" customHeight="1"/>
    <row r="24937" ht="15.75" customHeight="1"/>
    <row r="24939" ht="15.75" customHeight="1"/>
    <row r="24941" ht="15.75" customHeight="1"/>
    <row r="24943" ht="15.75" customHeight="1"/>
    <row r="24945" ht="15.75" customHeight="1"/>
    <row r="24947" ht="15.75" customHeight="1"/>
    <row r="24949" ht="15.75" customHeight="1"/>
    <row r="24951" ht="15.75" customHeight="1"/>
    <row r="24953" ht="15.75" customHeight="1"/>
    <row r="24955" ht="15.75" customHeight="1"/>
    <row r="24957" ht="15.75" customHeight="1"/>
    <row r="24959" ht="15.75" customHeight="1"/>
    <row r="24961" ht="15.75" customHeight="1"/>
    <row r="24963" ht="15.75" customHeight="1"/>
    <row r="24965" ht="15.75" customHeight="1"/>
    <row r="24967" ht="15.75" customHeight="1"/>
    <row r="24969" ht="15.75" customHeight="1"/>
    <row r="24971" ht="15.75" customHeight="1"/>
    <row r="24973" ht="15.75" customHeight="1"/>
    <row r="24975" ht="15.75" customHeight="1"/>
    <row r="24977" ht="15.75" customHeight="1"/>
    <row r="24979" ht="15.75" customHeight="1"/>
    <row r="24981" ht="15.75" customHeight="1"/>
    <row r="24983" ht="15.75" customHeight="1"/>
    <row r="24985" ht="15.75" customHeight="1"/>
    <row r="24987" ht="15.75" customHeight="1"/>
    <row r="24989" ht="15.75" customHeight="1"/>
    <row r="24991" ht="15.75" customHeight="1"/>
    <row r="24993" ht="15.75" customHeight="1"/>
    <row r="24995" ht="15.75" customHeight="1"/>
    <row r="24997" ht="15.75" customHeight="1"/>
    <row r="24999" ht="15.75" customHeight="1"/>
    <row r="25001" ht="15.75" customHeight="1"/>
    <row r="25003" ht="15.75" customHeight="1"/>
    <row r="25005" ht="15.75" customHeight="1"/>
    <row r="25007" ht="15.75" customHeight="1"/>
    <row r="25009" ht="15.75" customHeight="1"/>
    <row r="25011" ht="15.75" customHeight="1"/>
    <row r="25013" ht="15.75" customHeight="1"/>
    <row r="25015" ht="15.75" customHeight="1"/>
    <row r="25017" ht="15.75" customHeight="1"/>
    <row r="25019" ht="15.75" customHeight="1"/>
    <row r="25021" ht="15.75" customHeight="1"/>
    <row r="25023" ht="15.75" customHeight="1"/>
    <row r="25025" ht="15.75" customHeight="1"/>
    <row r="25027" ht="15.75" customHeight="1"/>
    <row r="25029" ht="15.75" customHeight="1"/>
    <row r="25031" ht="15.75" customHeight="1"/>
    <row r="25033" ht="15.75" customHeight="1"/>
    <row r="25035" ht="15.75" customHeight="1"/>
    <row r="25037" ht="15.75" customHeight="1"/>
    <row r="25039" ht="15.75" customHeight="1"/>
    <row r="25041" ht="15.75" customHeight="1"/>
    <row r="25043" ht="15.75" customHeight="1"/>
    <row r="25045" ht="15.75" customHeight="1"/>
    <row r="25047" ht="15.75" customHeight="1"/>
    <row r="25049" ht="15.75" customHeight="1"/>
    <row r="25051" ht="15.75" customHeight="1"/>
    <row r="25053" ht="15.75" customHeight="1"/>
    <row r="25055" ht="15.75" customHeight="1"/>
    <row r="25057" ht="15.75" customHeight="1"/>
    <row r="25059" ht="15.75" customHeight="1"/>
    <row r="25061" ht="15.75" customHeight="1"/>
    <row r="25063" ht="15.75" customHeight="1"/>
    <row r="25065" ht="15.75" customHeight="1"/>
    <row r="25067" ht="15.75" customHeight="1"/>
    <row r="25069" ht="15.75" customHeight="1"/>
    <row r="25071" ht="15.75" customHeight="1"/>
    <row r="25073" ht="15.75" customHeight="1"/>
    <row r="25075" ht="15.75" customHeight="1"/>
    <row r="25077" ht="15.75" customHeight="1"/>
    <row r="25079" ht="15.75" customHeight="1"/>
    <row r="25081" ht="15.75" customHeight="1"/>
    <row r="25083" ht="15.75" customHeight="1"/>
    <row r="25085" ht="15.75" customHeight="1"/>
    <row r="25087" ht="15.75" customHeight="1"/>
    <row r="25089" ht="15.75" customHeight="1"/>
    <row r="25091" ht="15.75" customHeight="1"/>
    <row r="25093" ht="15.75" customHeight="1"/>
    <row r="25095" ht="15.75" customHeight="1"/>
    <row r="25097" ht="15.75" customHeight="1"/>
    <row r="25099" ht="15.75" customHeight="1"/>
    <row r="25101" ht="15.75" customHeight="1"/>
    <row r="25103" ht="15.75" customHeight="1"/>
    <row r="25105" ht="15.75" customHeight="1"/>
    <row r="25107" ht="15.75" customHeight="1"/>
    <row r="25109" ht="15.75" customHeight="1"/>
    <row r="25111" ht="15.75" customHeight="1"/>
    <row r="25113" ht="15.75" customHeight="1"/>
    <row r="25115" ht="15.75" customHeight="1"/>
    <row r="25117" ht="15.75" customHeight="1"/>
    <row r="25119" ht="15.75" customHeight="1"/>
    <row r="25121" ht="15.75" customHeight="1"/>
    <row r="25123" ht="15.75" customHeight="1"/>
    <row r="25125" ht="15.75" customHeight="1"/>
    <row r="25127" ht="15.75" customHeight="1"/>
    <row r="25129" ht="15.75" customHeight="1"/>
    <row r="25131" ht="15.75" customHeight="1"/>
    <row r="25133" ht="15.75" customHeight="1"/>
    <row r="25135" ht="15.75" customHeight="1"/>
    <row r="25137" ht="15.75" customHeight="1"/>
    <row r="25139" ht="15.75" customHeight="1"/>
    <row r="25141" ht="15.75" customHeight="1"/>
    <row r="25143" ht="15.75" customHeight="1"/>
    <row r="25145" ht="15.75" customHeight="1"/>
    <row r="25147" ht="15.75" customHeight="1"/>
    <row r="25149" ht="15.75" customHeight="1"/>
    <row r="25151" ht="15.75" customHeight="1"/>
    <row r="25153" ht="15.75" customHeight="1"/>
    <row r="25155" ht="15.75" customHeight="1"/>
    <row r="25157" ht="15.75" customHeight="1"/>
    <row r="25159" ht="15.75" customHeight="1"/>
    <row r="25161" ht="15.75" customHeight="1"/>
    <row r="25163" ht="15.75" customHeight="1"/>
    <row r="25165" ht="15.75" customHeight="1"/>
    <row r="25167" ht="15.75" customHeight="1"/>
    <row r="25169" ht="15.75" customHeight="1"/>
    <row r="25171" ht="15.75" customHeight="1"/>
    <row r="25173" ht="15.75" customHeight="1"/>
    <row r="25175" ht="15.75" customHeight="1"/>
    <row r="25177" ht="15.75" customHeight="1"/>
    <row r="25179" ht="15.75" customHeight="1"/>
    <row r="25181" ht="15.75" customHeight="1"/>
    <row r="25183" ht="15.75" customHeight="1"/>
    <row r="25185" ht="15.75" customHeight="1"/>
    <row r="25187" ht="15.75" customHeight="1"/>
    <row r="25189" ht="15.75" customHeight="1"/>
    <row r="25191" ht="15.75" customHeight="1"/>
    <row r="25193" ht="15.75" customHeight="1"/>
    <row r="25195" ht="15.75" customHeight="1"/>
    <row r="25197" ht="15.75" customHeight="1"/>
    <row r="25199" ht="15.75" customHeight="1"/>
    <row r="25201" ht="15.75" customHeight="1"/>
    <row r="25203" ht="15.75" customHeight="1"/>
    <row r="25205" ht="15.75" customHeight="1"/>
    <row r="25207" ht="15.75" customHeight="1"/>
    <row r="25209" ht="15.75" customHeight="1"/>
    <row r="25211" ht="15.75" customHeight="1"/>
    <row r="25213" ht="15.75" customHeight="1"/>
    <row r="25215" ht="15.75" customHeight="1"/>
    <row r="25217" ht="15.75" customHeight="1"/>
    <row r="25219" ht="15.75" customHeight="1"/>
    <row r="25221" ht="15.75" customHeight="1"/>
    <row r="25223" ht="15.75" customHeight="1"/>
    <row r="25225" ht="15.75" customHeight="1"/>
    <row r="25227" ht="15.75" customHeight="1"/>
    <row r="25229" ht="15.75" customHeight="1"/>
    <row r="25231" ht="15.75" customHeight="1"/>
    <row r="25233" ht="15.75" customHeight="1"/>
    <row r="25235" ht="15.75" customHeight="1"/>
    <row r="25237" ht="15.75" customHeight="1"/>
    <row r="25239" ht="15.75" customHeight="1"/>
    <row r="25241" ht="15.75" customHeight="1"/>
    <row r="25243" ht="15.75" customHeight="1"/>
    <row r="25245" ht="15.75" customHeight="1"/>
    <row r="25247" ht="15.75" customHeight="1"/>
    <row r="25249" ht="15.75" customHeight="1"/>
    <row r="25251" ht="15.75" customHeight="1"/>
    <row r="25253" ht="15.75" customHeight="1"/>
    <row r="25255" ht="15.75" customHeight="1"/>
    <row r="25257" ht="15.75" customHeight="1"/>
    <row r="25259" ht="15.75" customHeight="1"/>
    <row r="25261" ht="15.75" customHeight="1"/>
    <row r="25263" ht="15.75" customHeight="1"/>
    <row r="25265" ht="15.75" customHeight="1"/>
    <row r="25267" ht="15.75" customHeight="1"/>
    <row r="25269" ht="15.75" customHeight="1"/>
    <row r="25271" ht="15.75" customHeight="1"/>
    <row r="25273" ht="15.75" customHeight="1"/>
    <row r="25275" ht="15.75" customHeight="1"/>
    <row r="25277" ht="15.75" customHeight="1"/>
    <row r="25279" ht="15.75" customHeight="1"/>
    <row r="25281" ht="15.75" customHeight="1"/>
    <row r="25283" ht="15.75" customHeight="1"/>
    <row r="25285" ht="15.75" customHeight="1"/>
    <row r="25287" ht="15.75" customHeight="1"/>
    <row r="25289" ht="15.75" customHeight="1"/>
    <row r="25291" ht="15.75" customHeight="1"/>
    <row r="25293" ht="15.75" customHeight="1"/>
    <row r="25295" ht="15.75" customHeight="1"/>
    <row r="25297" ht="15.75" customHeight="1"/>
    <row r="25299" ht="15.75" customHeight="1"/>
    <row r="25301" ht="15.75" customHeight="1"/>
    <row r="25303" ht="15.75" customHeight="1"/>
    <row r="25305" ht="15.75" customHeight="1"/>
    <row r="25307" ht="15.75" customHeight="1"/>
    <row r="25309" ht="15.75" customHeight="1"/>
    <row r="25311" ht="15.75" customHeight="1"/>
    <row r="25313" ht="15.75" customHeight="1"/>
    <row r="25315" ht="15.75" customHeight="1"/>
    <row r="25317" ht="15.75" customHeight="1"/>
    <row r="25319" ht="15.75" customHeight="1"/>
    <row r="25321" ht="15.75" customHeight="1"/>
    <row r="25323" ht="15.75" customHeight="1"/>
    <row r="25325" ht="15.75" customHeight="1"/>
    <row r="25327" ht="15.75" customHeight="1"/>
    <row r="25329" ht="15.75" customHeight="1"/>
    <row r="25331" ht="15.75" customHeight="1"/>
    <row r="25333" ht="15.75" customHeight="1"/>
    <row r="25335" ht="15.75" customHeight="1"/>
    <row r="25337" ht="15.75" customHeight="1"/>
    <row r="25339" ht="15.75" customHeight="1"/>
    <row r="25341" ht="15.75" customHeight="1"/>
    <row r="25343" ht="15.75" customHeight="1"/>
    <row r="25345" ht="15.75" customHeight="1"/>
    <row r="25347" ht="15.75" customHeight="1"/>
    <row r="25349" ht="15.75" customHeight="1"/>
    <row r="25351" ht="15.75" customHeight="1"/>
    <row r="25353" ht="15.75" customHeight="1"/>
    <row r="25355" ht="15.75" customHeight="1"/>
    <row r="25357" ht="15.75" customHeight="1"/>
    <row r="25359" ht="15.75" customHeight="1"/>
    <row r="25361" ht="15.75" customHeight="1"/>
    <row r="25363" ht="15.75" customHeight="1"/>
    <row r="25365" ht="15.75" customHeight="1"/>
    <row r="25367" ht="15.75" customHeight="1"/>
    <row r="25369" ht="15.75" customHeight="1"/>
    <row r="25371" ht="15.75" customHeight="1"/>
    <row r="25373" ht="15.75" customHeight="1"/>
    <row r="25375" ht="15.75" customHeight="1"/>
    <row r="25377" ht="15.75" customHeight="1"/>
    <row r="25379" ht="15.75" customHeight="1"/>
    <row r="25381" ht="15.75" customHeight="1"/>
    <row r="25383" ht="15.75" customHeight="1"/>
    <row r="25385" ht="15.75" customHeight="1"/>
    <row r="25387" ht="15.75" customHeight="1"/>
    <row r="25389" ht="15.75" customHeight="1"/>
    <row r="25391" ht="15.75" customHeight="1"/>
    <row r="25393" ht="15.75" customHeight="1"/>
    <row r="25395" ht="15.75" customHeight="1"/>
    <row r="25397" ht="15.75" customHeight="1"/>
    <row r="25399" ht="15.75" customHeight="1"/>
    <row r="25401" ht="15.75" customHeight="1"/>
    <row r="25403" ht="15.75" customHeight="1"/>
    <row r="25405" ht="15.75" customHeight="1"/>
    <row r="25407" ht="15.75" customHeight="1"/>
    <row r="25409" ht="15.75" customHeight="1"/>
    <row r="25411" ht="15.75" customHeight="1"/>
    <row r="25413" ht="15.75" customHeight="1"/>
    <row r="25415" ht="15.75" customHeight="1"/>
    <row r="25417" ht="15.75" customHeight="1"/>
    <row r="25419" ht="15.75" customHeight="1"/>
    <row r="25421" ht="15.75" customHeight="1"/>
    <row r="25423" ht="15.75" customHeight="1"/>
    <row r="25425" ht="15.75" customHeight="1"/>
    <row r="25427" ht="15.75" customHeight="1"/>
    <row r="25429" ht="15.75" customHeight="1"/>
    <row r="25431" ht="15.75" customHeight="1"/>
    <row r="25433" ht="15.75" customHeight="1"/>
    <row r="25435" ht="15.75" customHeight="1"/>
    <row r="25437" ht="15.75" customHeight="1"/>
    <row r="25439" ht="15.75" customHeight="1"/>
    <row r="25441" ht="15.75" customHeight="1"/>
    <row r="25443" ht="15.75" customHeight="1"/>
    <row r="25445" ht="15.75" customHeight="1"/>
    <row r="25447" ht="15.75" customHeight="1"/>
    <row r="25449" ht="15.75" customHeight="1"/>
    <row r="25451" ht="15.75" customHeight="1"/>
    <row r="25453" ht="15.75" customHeight="1"/>
    <row r="25455" ht="15.75" customHeight="1"/>
    <row r="25457" ht="15.75" customHeight="1"/>
    <row r="25459" ht="15.75" customHeight="1"/>
    <row r="25461" ht="15.75" customHeight="1"/>
    <row r="25463" ht="15.75" customHeight="1"/>
    <row r="25465" ht="15.75" customHeight="1"/>
    <row r="25467" ht="15.75" customHeight="1"/>
    <row r="25469" ht="15.75" customHeight="1"/>
    <row r="25471" ht="15.75" customHeight="1"/>
    <row r="25473" ht="15.75" customHeight="1"/>
    <row r="25475" ht="15.75" customHeight="1"/>
    <row r="25477" ht="15.75" customHeight="1"/>
    <row r="25479" ht="15.75" customHeight="1"/>
    <row r="25481" ht="15.75" customHeight="1"/>
    <row r="25483" ht="15.75" customHeight="1"/>
    <row r="25485" ht="15.75" customHeight="1"/>
    <row r="25487" ht="15.75" customHeight="1"/>
    <row r="25489" ht="15.75" customHeight="1"/>
    <row r="25491" ht="15.75" customHeight="1"/>
    <row r="25493" ht="15.75" customHeight="1"/>
    <row r="25495" ht="15.75" customHeight="1"/>
    <row r="25497" ht="15.75" customHeight="1"/>
    <row r="25499" ht="15.75" customHeight="1"/>
    <row r="25501" ht="15.75" customHeight="1"/>
    <row r="25503" ht="15.75" customHeight="1"/>
    <row r="25505" ht="15.75" customHeight="1"/>
    <row r="25507" ht="15.75" customHeight="1"/>
    <row r="25509" ht="15.75" customHeight="1"/>
    <row r="25511" ht="15.75" customHeight="1"/>
    <row r="25513" ht="15.75" customHeight="1"/>
    <row r="25515" ht="15.75" customHeight="1"/>
    <row r="25517" ht="15.75" customHeight="1"/>
    <row r="25519" ht="15.75" customHeight="1"/>
    <row r="25521" ht="15.75" customHeight="1"/>
    <row r="25523" ht="15.75" customHeight="1"/>
    <row r="25525" ht="15.75" customHeight="1"/>
    <row r="25527" ht="15.75" customHeight="1"/>
    <row r="25529" ht="15.75" customHeight="1"/>
    <row r="25531" ht="15.75" customHeight="1"/>
    <row r="25533" ht="15.75" customHeight="1"/>
    <row r="25535" ht="15.75" customHeight="1"/>
    <row r="25537" ht="15.75" customHeight="1"/>
    <row r="25539" ht="15.75" customHeight="1"/>
    <row r="25541" ht="15.75" customHeight="1"/>
    <row r="25543" ht="15.75" customHeight="1"/>
    <row r="25545" ht="15.75" customHeight="1"/>
    <row r="25547" ht="15.75" customHeight="1"/>
    <row r="25549" ht="15.75" customHeight="1"/>
    <row r="25551" ht="15.75" customHeight="1"/>
    <row r="25553" ht="15.75" customHeight="1"/>
    <row r="25555" ht="15.75" customHeight="1"/>
    <row r="25557" ht="15.75" customHeight="1"/>
    <row r="25559" ht="15.75" customHeight="1"/>
    <row r="25561" ht="15.75" customHeight="1"/>
    <row r="25563" ht="15.75" customHeight="1"/>
    <row r="25565" ht="15.75" customHeight="1"/>
    <row r="25567" ht="15.75" customHeight="1"/>
    <row r="25569" ht="15.75" customHeight="1"/>
    <row r="25571" ht="15.75" customHeight="1"/>
    <row r="25573" ht="15.75" customHeight="1"/>
    <row r="25575" ht="15.75" customHeight="1"/>
    <row r="25577" ht="15.75" customHeight="1"/>
    <row r="25579" ht="15.75" customHeight="1"/>
    <row r="25581" ht="15.75" customHeight="1"/>
    <row r="25583" ht="15.75" customHeight="1"/>
    <row r="25585" ht="15.75" customHeight="1"/>
    <row r="25587" ht="15.75" customHeight="1"/>
    <row r="25589" ht="15.75" customHeight="1"/>
    <row r="25591" ht="15.75" customHeight="1"/>
    <row r="25593" ht="15.75" customHeight="1"/>
    <row r="25595" ht="15.75" customHeight="1"/>
    <row r="25597" ht="15.75" customHeight="1"/>
    <row r="25599" ht="15.75" customHeight="1"/>
    <row r="25601" ht="15.75" customHeight="1"/>
    <row r="25603" ht="15.75" customHeight="1"/>
    <row r="25605" ht="15.75" customHeight="1"/>
    <row r="25607" ht="15.75" customHeight="1"/>
    <row r="25609" ht="15.75" customHeight="1"/>
    <row r="25611" ht="15.75" customHeight="1"/>
    <row r="25613" ht="15.75" customHeight="1"/>
    <row r="25615" ht="15.75" customHeight="1"/>
    <row r="25617" ht="15.75" customHeight="1"/>
    <row r="25619" ht="15.75" customHeight="1"/>
    <row r="25621" ht="15.75" customHeight="1"/>
    <row r="25623" ht="15.75" customHeight="1"/>
    <row r="25625" ht="15.75" customHeight="1"/>
    <row r="25627" ht="15.75" customHeight="1"/>
    <row r="25629" ht="15.75" customHeight="1"/>
    <row r="25631" ht="15.75" customHeight="1"/>
    <row r="25633" ht="15.75" customHeight="1"/>
    <row r="25635" ht="15.75" customHeight="1"/>
    <row r="25637" ht="15.75" customHeight="1"/>
    <row r="25639" ht="15.75" customHeight="1"/>
    <row r="25641" ht="15.75" customHeight="1"/>
    <row r="25643" ht="15.75" customHeight="1"/>
    <row r="25645" ht="15.75" customHeight="1"/>
    <row r="25647" ht="15.75" customHeight="1"/>
    <row r="25649" ht="15.75" customHeight="1"/>
    <row r="25651" ht="15.75" customHeight="1"/>
    <row r="25653" ht="15.75" customHeight="1"/>
    <row r="25655" ht="15.75" customHeight="1"/>
    <row r="25657" ht="15.75" customHeight="1"/>
    <row r="25659" ht="15.75" customHeight="1"/>
    <row r="25661" ht="15.75" customHeight="1"/>
    <row r="25663" ht="15.75" customHeight="1"/>
    <row r="25665" ht="15.75" customHeight="1"/>
    <row r="25667" ht="15.75" customHeight="1"/>
    <row r="25669" ht="15.75" customHeight="1"/>
    <row r="25671" ht="15.75" customHeight="1"/>
    <row r="25673" ht="15.75" customHeight="1"/>
    <row r="25675" ht="15.75" customHeight="1"/>
    <row r="25677" ht="15.75" customHeight="1"/>
    <row r="25679" ht="15.75" customHeight="1"/>
    <row r="25681" ht="15.75" customHeight="1"/>
    <row r="25683" ht="15.75" customHeight="1"/>
    <row r="25685" ht="15.75" customHeight="1"/>
    <row r="25687" ht="15.75" customHeight="1"/>
    <row r="25689" ht="15.75" customHeight="1"/>
    <row r="25691" ht="15.75" customHeight="1"/>
    <row r="25693" ht="15.75" customHeight="1"/>
    <row r="25695" ht="15.75" customHeight="1"/>
    <row r="25697" ht="15.75" customHeight="1"/>
    <row r="25699" ht="15.75" customHeight="1"/>
    <row r="25701" ht="15.75" customHeight="1"/>
    <row r="25703" ht="15.75" customHeight="1"/>
    <row r="25705" ht="15.75" customHeight="1"/>
    <row r="25707" ht="15.75" customHeight="1"/>
    <row r="25709" ht="15.75" customHeight="1"/>
    <row r="25711" ht="15.75" customHeight="1"/>
    <row r="25713" ht="15.75" customHeight="1"/>
    <row r="25715" ht="15.75" customHeight="1"/>
    <row r="25717" ht="15.75" customHeight="1"/>
    <row r="25719" ht="15.75" customHeight="1"/>
    <row r="25721" ht="15.75" customHeight="1"/>
    <row r="25723" ht="15.75" customHeight="1"/>
    <row r="25725" ht="15.75" customHeight="1"/>
    <row r="25727" ht="15.75" customHeight="1"/>
    <row r="25729" ht="15.75" customHeight="1"/>
    <row r="25731" ht="15.75" customHeight="1"/>
    <row r="25733" ht="15.75" customHeight="1"/>
    <row r="25735" ht="15.75" customHeight="1"/>
    <row r="25737" ht="15.75" customHeight="1"/>
    <row r="25739" ht="15.75" customHeight="1"/>
    <row r="25741" ht="15.75" customHeight="1"/>
    <row r="25743" ht="15.75" customHeight="1"/>
    <row r="25745" ht="15.75" customHeight="1"/>
    <row r="25747" ht="15.75" customHeight="1"/>
    <row r="25749" ht="15.75" customHeight="1"/>
    <row r="25751" ht="15.75" customHeight="1"/>
    <row r="25753" ht="15.75" customHeight="1"/>
    <row r="25755" ht="15.75" customHeight="1"/>
    <row r="25757" ht="15.75" customHeight="1"/>
    <row r="25759" ht="15.75" customHeight="1"/>
    <row r="25761" ht="15.75" customHeight="1"/>
    <row r="25763" ht="15.75" customHeight="1"/>
    <row r="25765" ht="15.75" customHeight="1"/>
    <row r="25767" ht="15.75" customHeight="1"/>
    <row r="25769" ht="15.75" customHeight="1"/>
    <row r="25771" ht="15.75" customHeight="1"/>
    <row r="25773" ht="15.75" customHeight="1"/>
    <row r="25775" ht="15.75" customHeight="1"/>
    <row r="25777" ht="15.75" customHeight="1"/>
    <row r="25779" ht="15.75" customHeight="1"/>
    <row r="25781" ht="15.75" customHeight="1"/>
    <row r="25783" ht="15.75" customHeight="1"/>
    <row r="25785" ht="15.75" customHeight="1"/>
    <row r="25787" ht="15.75" customHeight="1"/>
    <row r="25789" ht="15.75" customHeight="1"/>
    <row r="25791" ht="15.75" customHeight="1"/>
    <row r="25793" ht="15.75" customHeight="1"/>
    <row r="25795" ht="15.75" customHeight="1"/>
    <row r="25797" ht="15.75" customHeight="1"/>
    <row r="25799" ht="15.75" customHeight="1"/>
    <row r="25801" ht="15.75" customHeight="1"/>
    <row r="25803" ht="15.75" customHeight="1"/>
    <row r="25805" ht="15.75" customHeight="1"/>
    <row r="25807" ht="15.75" customHeight="1"/>
    <row r="25809" ht="15.75" customHeight="1"/>
    <row r="25811" ht="15.75" customHeight="1"/>
    <row r="25813" ht="15.75" customHeight="1"/>
    <row r="25815" ht="15.75" customHeight="1"/>
    <row r="25817" ht="15.75" customHeight="1"/>
    <row r="25819" ht="15.75" customHeight="1"/>
    <row r="25821" ht="15.75" customHeight="1"/>
    <row r="25823" ht="15.75" customHeight="1"/>
    <row r="25825" ht="15.75" customHeight="1"/>
    <row r="25827" ht="15.75" customHeight="1"/>
    <row r="25829" ht="15.75" customHeight="1"/>
    <row r="25831" ht="15.75" customHeight="1"/>
    <row r="25833" ht="15.75" customHeight="1"/>
    <row r="25835" ht="15.75" customHeight="1"/>
    <row r="25837" ht="15.75" customHeight="1"/>
    <row r="25839" ht="15.75" customHeight="1"/>
    <row r="25841" ht="15.75" customHeight="1"/>
    <row r="25843" ht="15.75" customHeight="1"/>
    <row r="25845" ht="15.75" customHeight="1"/>
    <row r="25847" ht="15.75" customHeight="1"/>
    <row r="25849" ht="15.75" customHeight="1"/>
    <row r="25851" ht="15.75" customHeight="1"/>
    <row r="25853" ht="15.75" customHeight="1"/>
    <row r="25855" ht="15.75" customHeight="1"/>
    <row r="25857" ht="15.75" customHeight="1"/>
    <row r="25859" ht="15.75" customHeight="1"/>
    <row r="25861" ht="15.75" customHeight="1"/>
    <row r="25863" ht="15.75" customHeight="1"/>
    <row r="25865" ht="15.75" customHeight="1"/>
    <row r="25867" ht="15.75" customHeight="1"/>
    <row r="25869" ht="15.75" customHeight="1"/>
    <row r="25871" ht="15.75" customHeight="1"/>
    <row r="25873" ht="15.75" customHeight="1"/>
    <row r="25875" ht="15.75" customHeight="1"/>
    <row r="25877" ht="15.75" customHeight="1"/>
    <row r="25879" ht="15.75" customHeight="1"/>
    <row r="25881" ht="15.75" customHeight="1"/>
    <row r="25883" ht="15.75" customHeight="1"/>
    <row r="25885" ht="15.75" customHeight="1"/>
    <row r="25887" ht="15.75" customHeight="1"/>
    <row r="25889" ht="15.75" customHeight="1"/>
    <row r="25891" ht="15.75" customHeight="1"/>
    <row r="25893" ht="15.75" customHeight="1"/>
    <row r="25895" ht="15.75" customHeight="1"/>
    <row r="25897" ht="15.75" customHeight="1"/>
    <row r="25899" ht="15.75" customHeight="1"/>
    <row r="25901" ht="15.75" customHeight="1"/>
    <row r="25903" ht="15.75" customHeight="1"/>
    <row r="25905" ht="15.75" customHeight="1"/>
    <row r="25907" ht="15.75" customHeight="1"/>
    <row r="25909" ht="15.75" customHeight="1"/>
    <row r="25911" ht="15.75" customHeight="1"/>
    <row r="25913" ht="15.75" customHeight="1"/>
    <row r="25915" ht="15.75" customHeight="1"/>
    <row r="25917" ht="15.75" customHeight="1"/>
    <row r="25919" ht="15.75" customHeight="1"/>
    <row r="25921" ht="15.75" customHeight="1"/>
    <row r="25923" ht="15.75" customHeight="1"/>
    <row r="25925" ht="15.75" customHeight="1"/>
    <row r="25927" ht="15.75" customHeight="1"/>
    <row r="25929" ht="15.75" customHeight="1"/>
    <row r="25931" ht="15.75" customHeight="1"/>
    <row r="25933" ht="15.75" customHeight="1"/>
    <row r="25935" ht="15.75" customHeight="1"/>
    <row r="25937" ht="15.75" customHeight="1"/>
    <row r="25939" ht="15.75" customHeight="1"/>
    <row r="25941" ht="15.75" customHeight="1"/>
    <row r="25943" ht="15.75" customHeight="1"/>
    <row r="25945" ht="15.75" customHeight="1"/>
    <row r="25947" ht="15.75" customHeight="1"/>
    <row r="25949" ht="15.75" customHeight="1"/>
    <row r="25951" ht="15.75" customHeight="1"/>
    <row r="25953" ht="15.75" customHeight="1"/>
    <row r="25955" ht="15.75" customHeight="1"/>
    <row r="25957" ht="15.75" customHeight="1"/>
    <row r="25959" ht="15.75" customHeight="1"/>
    <row r="25961" ht="15.75" customHeight="1"/>
    <row r="25963" ht="15.75" customHeight="1"/>
    <row r="25965" ht="15.75" customHeight="1"/>
    <row r="25967" ht="15.75" customHeight="1"/>
    <row r="25969" ht="15.75" customHeight="1"/>
    <row r="25971" ht="15.75" customHeight="1"/>
    <row r="25973" ht="15.75" customHeight="1"/>
    <row r="25975" ht="15.75" customHeight="1"/>
    <row r="25977" ht="15.75" customHeight="1"/>
    <row r="25979" ht="15.75" customHeight="1"/>
    <row r="25981" ht="15.75" customHeight="1"/>
    <row r="25983" ht="15.75" customHeight="1"/>
    <row r="25985" ht="15.75" customHeight="1"/>
    <row r="25987" ht="15.75" customHeight="1"/>
    <row r="25989" ht="15.75" customHeight="1"/>
    <row r="25991" ht="15.75" customHeight="1"/>
    <row r="25993" ht="15.75" customHeight="1"/>
    <row r="25995" ht="15.75" customHeight="1"/>
    <row r="25997" ht="15.75" customHeight="1"/>
    <row r="25999" ht="15.75" customHeight="1"/>
    <row r="26001" ht="15.75" customHeight="1"/>
    <row r="26003" ht="15.75" customHeight="1"/>
    <row r="26005" ht="15.75" customHeight="1"/>
    <row r="26007" ht="15.75" customHeight="1"/>
    <row r="26009" ht="15.75" customHeight="1"/>
    <row r="26011" ht="15.75" customHeight="1"/>
    <row r="26013" ht="15.75" customHeight="1"/>
    <row r="26015" ht="15.75" customHeight="1"/>
    <row r="26017" ht="15.75" customHeight="1"/>
    <row r="26019" ht="15.75" customHeight="1"/>
    <row r="26021" ht="15.75" customHeight="1"/>
    <row r="26023" ht="15.75" customHeight="1"/>
    <row r="26025" ht="15.75" customHeight="1"/>
    <row r="26027" ht="15.75" customHeight="1"/>
    <row r="26029" ht="15.75" customHeight="1"/>
    <row r="26031" ht="15.75" customHeight="1"/>
    <row r="26033" ht="15.75" customHeight="1"/>
    <row r="26035" ht="15.75" customHeight="1"/>
    <row r="26037" ht="15.75" customHeight="1"/>
    <row r="26039" ht="15.75" customHeight="1"/>
    <row r="26041" ht="15.75" customHeight="1"/>
    <row r="26043" ht="15.75" customHeight="1"/>
    <row r="26045" ht="15.75" customHeight="1"/>
    <row r="26047" ht="15.75" customHeight="1"/>
    <row r="26049" ht="15.75" customHeight="1"/>
    <row r="26051" ht="15.75" customHeight="1"/>
    <row r="26053" ht="15.75" customHeight="1"/>
    <row r="26055" ht="15.75" customHeight="1"/>
    <row r="26057" ht="15.75" customHeight="1"/>
    <row r="26059" ht="15.75" customHeight="1"/>
    <row r="26061" ht="15.75" customHeight="1"/>
    <row r="26063" ht="15.75" customHeight="1"/>
    <row r="26065" ht="15.75" customHeight="1"/>
    <row r="26067" ht="15.75" customHeight="1"/>
    <row r="26069" ht="15.75" customHeight="1"/>
    <row r="26071" ht="15.75" customHeight="1"/>
    <row r="26073" ht="15.75" customHeight="1"/>
    <row r="26075" ht="15.75" customHeight="1"/>
    <row r="26077" ht="15.75" customHeight="1"/>
    <row r="26079" ht="15.75" customHeight="1"/>
    <row r="26081" ht="15.75" customHeight="1"/>
    <row r="26083" ht="15.75" customHeight="1"/>
    <row r="26085" ht="15.75" customHeight="1"/>
    <row r="26087" ht="15.75" customHeight="1"/>
    <row r="26089" ht="15.75" customHeight="1"/>
    <row r="26091" ht="15.75" customHeight="1"/>
    <row r="26093" ht="15.75" customHeight="1"/>
    <row r="26095" ht="15.75" customHeight="1"/>
    <row r="26097" ht="15.75" customHeight="1"/>
    <row r="26099" ht="15.75" customHeight="1"/>
    <row r="26101" ht="15.75" customHeight="1"/>
    <row r="26103" ht="15.75" customHeight="1"/>
    <row r="26105" ht="15.75" customHeight="1"/>
    <row r="26107" ht="15.75" customHeight="1"/>
    <row r="26109" ht="15.75" customHeight="1"/>
    <row r="26111" ht="15.75" customHeight="1"/>
    <row r="26113" ht="15.75" customHeight="1"/>
    <row r="26115" ht="15.75" customHeight="1"/>
    <row r="26117" ht="15.75" customHeight="1"/>
    <row r="26119" ht="15.75" customHeight="1"/>
    <row r="26121" ht="15.75" customHeight="1"/>
    <row r="26123" ht="15.75" customHeight="1"/>
    <row r="26125" ht="15.75" customHeight="1"/>
    <row r="26127" ht="15.75" customHeight="1"/>
    <row r="26129" ht="15.75" customHeight="1"/>
    <row r="26131" ht="15.75" customHeight="1"/>
    <row r="26133" ht="15.75" customHeight="1"/>
    <row r="26135" ht="15.75" customHeight="1"/>
    <row r="26137" ht="15.75" customHeight="1"/>
    <row r="26139" ht="15.75" customHeight="1"/>
    <row r="26141" ht="15.75" customHeight="1"/>
    <row r="26143" ht="15.75" customHeight="1"/>
    <row r="26145" ht="15.75" customHeight="1"/>
    <row r="26147" ht="15.75" customHeight="1"/>
    <row r="26149" ht="15.75" customHeight="1"/>
    <row r="26151" ht="15.75" customHeight="1"/>
    <row r="26153" ht="15.75" customHeight="1"/>
    <row r="26155" ht="15.75" customHeight="1"/>
    <row r="26157" ht="15.75" customHeight="1"/>
    <row r="26159" ht="15.75" customHeight="1"/>
    <row r="26161" ht="15.75" customHeight="1"/>
    <row r="26163" ht="15.75" customHeight="1"/>
    <row r="26165" ht="15.75" customHeight="1"/>
    <row r="26167" ht="15.75" customHeight="1"/>
    <row r="26169" ht="15.75" customHeight="1"/>
    <row r="26171" ht="15.75" customHeight="1"/>
    <row r="26173" ht="15.75" customHeight="1"/>
    <row r="26175" ht="15.75" customHeight="1"/>
    <row r="26177" ht="15.75" customHeight="1"/>
    <row r="26179" ht="15.75" customHeight="1"/>
    <row r="26181" ht="15.75" customHeight="1"/>
    <row r="26183" ht="15.75" customHeight="1"/>
    <row r="26185" ht="15.75" customHeight="1"/>
    <row r="26187" ht="15.75" customHeight="1"/>
    <row r="26189" ht="15.75" customHeight="1"/>
    <row r="26191" ht="15.75" customHeight="1"/>
    <row r="26193" ht="15.75" customHeight="1"/>
    <row r="26195" ht="15.75" customHeight="1"/>
    <row r="26197" ht="15.75" customHeight="1"/>
    <row r="26199" ht="15.75" customHeight="1"/>
    <row r="26201" ht="15.75" customHeight="1"/>
    <row r="26203" ht="15.75" customHeight="1"/>
    <row r="26205" ht="15.75" customHeight="1"/>
    <row r="26207" ht="15.75" customHeight="1"/>
    <row r="26209" ht="15.75" customHeight="1"/>
    <row r="26211" ht="15.75" customHeight="1"/>
    <row r="26213" ht="15.75" customHeight="1"/>
    <row r="26215" ht="15.75" customHeight="1"/>
    <row r="26217" ht="15.75" customHeight="1"/>
    <row r="26219" ht="15.75" customHeight="1"/>
    <row r="26221" ht="15.75" customHeight="1"/>
    <row r="26223" ht="15.75" customHeight="1"/>
    <row r="26225" ht="15.75" customHeight="1"/>
    <row r="26227" ht="15.75" customHeight="1"/>
    <row r="26229" ht="15.75" customHeight="1"/>
    <row r="26231" ht="15.75" customHeight="1"/>
    <row r="26233" ht="15.75" customHeight="1"/>
    <row r="26235" ht="15.75" customHeight="1"/>
    <row r="26237" ht="15.75" customHeight="1"/>
    <row r="26239" ht="15.75" customHeight="1"/>
    <row r="26241" ht="15.75" customHeight="1"/>
    <row r="26243" ht="15.75" customHeight="1"/>
    <row r="26245" ht="15.75" customHeight="1"/>
    <row r="26247" ht="15.75" customHeight="1"/>
    <row r="26249" ht="15.75" customHeight="1"/>
    <row r="26251" ht="15.75" customHeight="1"/>
    <row r="26253" ht="15.75" customHeight="1"/>
    <row r="26255" ht="15.75" customHeight="1"/>
    <row r="26257" ht="15.75" customHeight="1"/>
    <row r="26259" ht="15.75" customHeight="1"/>
    <row r="26261" ht="15.75" customHeight="1"/>
    <row r="26263" ht="15.75" customHeight="1"/>
    <row r="26265" ht="15.75" customHeight="1"/>
    <row r="26267" ht="15.75" customHeight="1"/>
    <row r="26269" ht="15.75" customHeight="1"/>
    <row r="26271" ht="15.75" customHeight="1"/>
    <row r="26273" ht="15.75" customHeight="1"/>
    <row r="26275" ht="15.75" customHeight="1"/>
    <row r="26277" ht="15.75" customHeight="1"/>
    <row r="26279" ht="15.75" customHeight="1"/>
    <row r="26281" ht="15.75" customHeight="1"/>
    <row r="26283" ht="15.75" customHeight="1"/>
    <row r="26285" ht="15.75" customHeight="1"/>
    <row r="26287" ht="15.75" customHeight="1"/>
    <row r="26289" ht="15.75" customHeight="1"/>
    <row r="26291" ht="15.75" customHeight="1"/>
    <row r="26293" ht="15.75" customHeight="1"/>
    <row r="26295" ht="15.75" customHeight="1"/>
    <row r="26297" ht="15.75" customHeight="1"/>
    <row r="26299" ht="15.75" customHeight="1"/>
    <row r="26301" ht="15.75" customHeight="1"/>
    <row r="26303" ht="15.75" customHeight="1"/>
    <row r="26305" ht="15.75" customHeight="1"/>
    <row r="26307" ht="15.75" customHeight="1"/>
    <row r="26309" ht="15.75" customHeight="1"/>
    <row r="26311" ht="15.75" customHeight="1"/>
    <row r="26313" ht="15.75" customHeight="1"/>
    <row r="26315" ht="15.75" customHeight="1"/>
    <row r="26317" ht="15.75" customHeight="1"/>
    <row r="26319" ht="15.75" customHeight="1"/>
    <row r="26321" ht="15.75" customHeight="1"/>
    <row r="26323" ht="15.75" customHeight="1"/>
    <row r="26325" ht="15.75" customHeight="1"/>
    <row r="26327" ht="15.75" customHeight="1"/>
    <row r="26329" ht="15.75" customHeight="1"/>
    <row r="26331" ht="15.75" customHeight="1"/>
    <row r="26333" ht="15.75" customHeight="1"/>
    <row r="26335" ht="15.75" customHeight="1"/>
    <row r="26337" ht="15.75" customHeight="1"/>
    <row r="26339" ht="15.75" customHeight="1"/>
    <row r="26341" ht="15.75" customHeight="1"/>
    <row r="26343" ht="15.75" customHeight="1"/>
    <row r="26345" ht="15.75" customHeight="1"/>
    <row r="26347" ht="15.75" customHeight="1"/>
    <row r="26349" ht="15.75" customHeight="1"/>
    <row r="26351" ht="15.75" customHeight="1"/>
    <row r="26353" ht="15.75" customHeight="1"/>
    <row r="26355" ht="15.75" customHeight="1"/>
    <row r="26357" ht="15.75" customHeight="1"/>
    <row r="26359" ht="15.75" customHeight="1"/>
    <row r="26361" ht="15.75" customHeight="1"/>
    <row r="26363" ht="15.75" customHeight="1"/>
    <row r="26365" ht="15.75" customHeight="1"/>
    <row r="26367" ht="15.75" customHeight="1"/>
    <row r="26369" ht="15.75" customHeight="1"/>
    <row r="26371" ht="15.75" customHeight="1"/>
    <row r="26373" ht="15.75" customHeight="1"/>
    <row r="26375" ht="15.75" customHeight="1"/>
    <row r="26377" ht="15.75" customHeight="1"/>
    <row r="26379" ht="15.75" customHeight="1"/>
    <row r="26381" ht="15.75" customHeight="1"/>
    <row r="26383" ht="15.75" customHeight="1"/>
    <row r="26385" ht="15.75" customHeight="1"/>
    <row r="26387" ht="15.75" customHeight="1"/>
    <row r="26389" ht="15.75" customHeight="1"/>
    <row r="26391" ht="15.75" customHeight="1"/>
    <row r="26393" ht="15.75" customHeight="1"/>
    <row r="26395" ht="15.75" customHeight="1"/>
    <row r="26397" ht="15.75" customHeight="1"/>
    <row r="26399" ht="15.75" customHeight="1"/>
    <row r="26401" ht="15.75" customHeight="1"/>
    <row r="26403" ht="15.75" customHeight="1"/>
    <row r="26405" ht="15.75" customHeight="1"/>
    <row r="26407" ht="15.75" customHeight="1"/>
    <row r="26409" ht="15.75" customHeight="1"/>
    <row r="26411" ht="15.75" customHeight="1"/>
    <row r="26413" ht="15.75" customHeight="1"/>
    <row r="26415" ht="15.75" customHeight="1"/>
    <row r="26417" ht="15.75" customHeight="1"/>
    <row r="26419" ht="15.75" customHeight="1"/>
    <row r="26421" ht="15.75" customHeight="1"/>
    <row r="26423" ht="15.75" customHeight="1"/>
    <row r="26425" ht="15.75" customHeight="1"/>
    <row r="26427" ht="15.75" customHeight="1"/>
    <row r="26429" ht="15.75" customHeight="1"/>
    <row r="26431" ht="15.75" customHeight="1"/>
    <row r="26433" ht="15.75" customHeight="1"/>
    <row r="26435" ht="15.75" customHeight="1"/>
    <row r="26437" ht="15.75" customHeight="1"/>
    <row r="26439" ht="15.75" customHeight="1"/>
    <row r="26441" ht="15.75" customHeight="1"/>
    <row r="26443" ht="15.75" customHeight="1"/>
    <row r="26445" ht="15.75" customHeight="1"/>
    <row r="26447" ht="15.75" customHeight="1"/>
    <row r="26449" ht="15.75" customHeight="1"/>
    <row r="26451" ht="15.75" customHeight="1"/>
    <row r="26453" ht="15.75" customHeight="1"/>
    <row r="26455" ht="15.75" customHeight="1"/>
    <row r="26457" ht="15.75" customHeight="1"/>
    <row r="26459" ht="15.75" customHeight="1"/>
    <row r="26461" ht="15.75" customHeight="1"/>
    <row r="26463" ht="15.75" customHeight="1"/>
    <row r="26465" ht="15.75" customHeight="1"/>
    <row r="26467" ht="15.75" customHeight="1"/>
    <row r="26469" ht="15.75" customHeight="1"/>
    <row r="26471" ht="15.75" customHeight="1"/>
    <row r="26473" ht="15.75" customHeight="1"/>
    <row r="26475" ht="15.75" customHeight="1"/>
    <row r="26477" ht="15.75" customHeight="1"/>
    <row r="26479" ht="15.75" customHeight="1"/>
    <row r="26481" ht="15.75" customHeight="1"/>
    <row r="26483" ht="15.75" customHeight="1"/>
    <row r="26485" ht="15.75" customHeight="1"/>
    <row r="26487" ht="15.75" customHeight="1"/>
    <row r="26489" ht="15.75" customHeight="1"/>
    <row r="26491" ht="15.75" customHeight="1"/>
    <row r="26493" ht="15.75" customHeight="1"/>
    <row r="26495" ht="15.75" customHeight="1"/>
    <row r="26497" ht="15.75" customHeight="1"/>
    <row r="26499" ht="15.75" customHeight="1"/>
    <row r="26501" ht="15.75" customHeight="1"/>
    <row r="26503" ht="15.75" customHeight="1"/>
    <row r="26505" ht="15.75" customHeight="1"/>
    <row r="26507" ht="15.75" customHeight="1"/>
    <row r="26509" ht="15.75" customHeight="1"/>
    <row r="26511" ht="15.75" customHeight="1"/>
    <row r="26513" ht="15.75" customHeight="1"/>
    <row r="26515" ht="15.75" customHeight="1"/>
    <row r="26517" ht="15.75" customHeight="1"/>
    <row r="26519" ht="15.75" customHeight="1"/>
    <row r="26521" ht="15.75" customHeight="1"/>
    <row r="26523" ht="15.75" customHeight="1"/>
    <row r="26525" ht="15.75" customHeight="1"/>
    <row r="26527" ht="15.75" customHeight="1"/>
    <row r="26529" ht="15.75" customHeight="1"/>
    <row r="26531" ht="15.75" customHeight="1"/>
    <row r="26533" ht="15.75" customHeight="1"/>
    <row r="26535" ht="15.75" customHeight="1"/>
    <row r="26537" ht="15.75" customHeight="1"/>
    <row r="26539" ht="15.75" customHeight="1"/>
    <row r="26541" ht="15.75" customHeight="1"/>
    <row r="26543" ht="15.75" customHeight="1"/>
    <row r="26545" ht="15.75" customHeight="1"/>
    <row r="26547" ht="15.75" customHeight="1"/>
    <row r="26549" ht="15.75" customHeight="1"/>
    <row r="26551" ht="15.75" customHeight="1"/>
    <row r="26553" ht="15.75" customHeight="1"/>
    <row r="26555" ht="15.75" customHeight="1"/>
    <row r="26557" ht="15.75" customHeight="1"/>
    <row r="26559" ht="15.75" customHeight="1"/>
    <row r="26561" ht="15.75" customHeight="1"/>
    <row r="26563" ht="15.75" customHeight="1"/>
    <row r="26565" ht="15.75" customHeight="1"/>
    <row r="26567" ht="15.75" customHeight="1"/>
    <row r="26569" ht="15.75" customHeight="1"/>
    <row r="26571" ht="15.75" customHeight="1"/>
    <row r="26573" ht="15.75" customHeight="1"/>
    <row r="26575" ht="15.75" customHeight="1"/>
    <row r="26577" ht="15.75" customHeight="1"/>
    <row r="26579" ht="15.75" customHeight="1"/>
    <row r="26581" ht="15.75" customHeight="1"/>
    <row r="26583" ht="15.75" customHeight="1"/>
    <row r="26585" ht="15.75" customHeight="1"/>
    <row r="26587" ht="15.75" customHeight="1"/>
    <row r="26589" ht="15.75" customHeight="1"/>
    <row r="26591" ht="15.75" customHeight="1"/>
    <row r="26593" ht="15.75" customHeight="1"/>
    <row r="26595" ht="15.75" customHeight="1"/>
    <row r="26597" ht="15.75" customHeight="1"/>
    <row r="26599" ht="15.75" customHeight="1"/>
    <row r="26601" ht="15.75" customHeight="1"/>
    <row r="26603" ht="15.75" customHeight="1"/>
    <row r="26605" ht="15.75" customHeight="1"/>
    <row r="26607" ht="15.75" customHeight="1"/>
    <row r="26609" ht="15.75" customHeight="1"/>
    <row r="26611" ht="15.75" customHeight="1"/>
    <row r="26613" ht="15.75" customHeight="1"/>
    <row r="26615" ht="15.75" customHeight="1"/>
    <row r="26617" ht="15.75" customHeight="1"/>
    <row r="26619" ht="15.75" customHeight="1"/>
    <row r="26621" ht="15.75" customHeight="1"/>
    <row r="26623" ht="15.75" customHeight="1"/>
    <row r="26625" ht="15.75" customHeight="1"/>
    <row r="26627" ht="15.75" customHeight="1"/>
    <row r="26629" ht="15.75" customHeight="1"/>
    <row r="26631" ht="15.75" customHeight="1"/>
    <row r="26633" ht="15.75" customHeight="1"/>
    <row r="26635" ht="15.75" customHeight="1"/>
    <row r="26637" ht="15.75" customHeight="1"/>
    <row r="26639" ht="15.75" customHeight="1"/>
    <row r="26641" ht="15.75" customHeight="1"/>
    <row r="26643" ht="15.75" customHeight="1"/>
    <row r="26645" ht="15.75" customHeight="1"/>
    <row r="26647" ht="15.75" customHeight="1"/>
    <row r="26649" ht="15.75" customHeight="1"/>
    <row r="26651" ht="15.75" customHeight="1"/>
    <row r="26653" ht="15.75" customHeight="1"/>
    <row r="26655" ht="15.75" customHeight="1"/>
    <row r="26657" ht="15.75" customHeight="1"/>
    <row r="26659" ht="15.75" customHeight="1"/>
    <row r="26661" ht="15.75" customHeight="1"/>
    <row r="26663" ht="15.75" customHeight="1"/>
    <row r="26665" ht="15.75" customHeight="1"/>
    <row r="26667" ht="15.75" customHeight="1"/>
    <row r="26669" ht="15.75" customHeight="1"/>
    <row r="26671" ht="15.75" customHeight="1"/>
    <row r="26673" ht="15.75" customHeight="1"/>
    <row r="26675" ht="15.75" customHeight="1"/>
    <row r="26677" ht="15.75" customHeight="1"/>
    <row r="26679" ht="15.75" customHeight="1"/>
    <row r="26681" ht="15.75" customHeight="1"/>
    <row r="26683" ht="15.75" customHeight="1"/>
    <row r="26685" ht="15.75" customHeight="1"/>
    <row r="26687" ht="15.75" customHeight="1"/>
    <row r="26689" ht="15.75" customHeight="1"/>
    <row r="26691" ht="15.75" customHeight="1"/>
    <row r="26693" ht="15.75" customHeight="1"/>
    <row r="26695" ht="15.75" customHeight="1"/>
    <row r="26697" ht="15.75" customHeight="1"/>
    <row r="26699" ht="15.75" customHeight="1"/>
    <row r="26701" ht="15.75" customHeight="1"/>
    <row r="26703" ht="15.75" customHeight="1"/>
    <row r="26705" ht="15.75" customHeight="1"/>
    <row r="26707" ht="15.75" customHeight="1"/>
    <row r="26709" ht="15.75" customHeight="1"/>
    <row r="26711" ht="15.75" customHeight="1"/>
    <row r="26713" ht="15.75" customHeight="1"/>
    <row r="26715" ht="15.75" customHeight="1"/>
    <row r="26717" ht="15.75" customHeight="1"/>
    <row r="26719" ht="15.75" customHeight="1"/>
    <row r="26721" ht="15.75" customHeight="1"/>
    <row r="26723" ht="15.75" customHeight="1"/>
    <row r="26725" ht="15.75" customHeight="1"/>
    <row r="26727" ht="15.75" customHeight="1"/>
    <row r="26729" ht="15.75" customHeight="1"/>
    <row r="26731" ht="15.75" customHeight="1"/>
    <row r="26733" ht="15.75" customHeight="1"/>
    <row r="26735" ht="15.75" customHeight="1"/>
    <row r="26737" ht="15.75" customHeight="1"/>
    <row r="26739" ht="15.75" customHeight="1"/>
    <row r="26741" ht="15.75" customHeight="1"/>
    <row r="26743" ht="15.75" customHeight="1"/>
    <row r="26745" ht="15.75" customHeight="1"/>
    <row r="26747" ht="15.75" customHeight="1"/>
    <row r="26749" ht="15.75" customHeight="1"/>
    <row r="26751" ht="15.75" customHeight="1"/>
    <row r="26753" ht="15.75" customHeight="1"/>
    <row r="26755" ht="15.75" customHeight="1"/>
    <row r="26757" ht="15.75" customHeight="1"/>
    <row r="26759" ht="15.75" customHeight="1"/>
    <row r="26761" ht="15.75" customHeight="1"/>
    <row r="26763" ht="15.75" customHeight="1"/>
    <row r="26765" ht="15.75" customHeight="1"/>
    <row r="26767" ht="15.75" customHeight="1"/>
    <row r="26769" ht="15.75" customHeight="1"/>
    <row r="26771" ht="15.75" customHeight="1"/>
    <row r="26773" ht="15.75" customHeight="1"/>
    <row r="26775" ht="15.75" customHeight="1"/>
    <row r="26777" ht="15.75" customHeight="1"/>
    <row r="26779" ht="15.75" customHeight="1"/>
    <row r="26781" ht="15.75" customHeight="1"/>
    <row r="26783" ht="15.75" customHeight="1"/>
    <row r="26785" ht="15.75" customHeight="1"/>
    <row r="26787" ht="15.75" customHeight="1"/>
    <row r="26789" ht="15.75" customHeight="1"/>
    <row r="26791" ht="15.75" customHeight="1"/>
    <row r="26793" ht="15.75" customHeight="1"/>
    <row r="26795" ht="15.75" customHeight="1"/>
    <row r="26797" ht="15.75" customHeight="1"/>
    <row r="26799" ht="15.75" customHeight="1"/>
    <row r="26801" ht="15.75" customHeight="1"/>
    <row r="26803" ht="15.75" customHeight="1"/>
    <row r="26805" ht="15.75" customHeight="1"/>
    <row r="26807" ht="15.75" customHeight="1"/>
    <row r="26809" ht="15.75" customHeight="1"/>
    <row r="26811" ht="15.75" customHeight="1"/>
    <row r="26813" ht="15.75" customHeight="1"/>
    <row r="26815" ht="15.75" customHeight="1"/>
    <row r="26817" ht="15.75" customHeight="1"/>
    <row r="26819" ht="15.75" customHeight="1"/>
    <row r="26821" ht="15.75" customHeight="1"/>
    <row r="26823" ht="15.75" customHeight="1"/>
    <row r="26825" ht="15.75" customHeight="1"/>
    <row r="26827" ht="15.75" customHeight="1"/>
    <row r="26829" ht="15.75" customHeight="1"/>
    <row r="26831" ht="15.75" customHeight="1"/>
    <row r="26833" ht="15.75" customHeight="1"/>
    <row r="26835" ht="15.75" customHeight="1"/>
    <row r="26837" ht="15.75" customHeight="1"/>
    <row r="26839" ht="15.75" customHeight="1"/>
    <row r="26841" ht="15.75" customHeight="1"/>
    <row r="26843" ht="15.75" customHeight="1"/>
    <row r="26845" ht="15.75" customHeight="1"/>
    <row r="26847" ht="15.75" customHeight="1"/>
    <row r="26849" ht="15.75" customHeight="1"/>
    <row r="26851" ht="15.75" customHeight="1"/>
    <row r="26853" ht="15.75" customHeight="1"/>
    <row r="26855" ht="15.75" customHeight="1"/>
    <row r="26857" ht="15.75" customHeight="1"/>
    <row r="26859" ht="15.75" customHeight="1"/>
    <row r="26861" ht="15.75" customHeight="1"/>
    <row r="26863" ht="15.75" customHeight="1"/>
    <row r="26865" ht="15.75" customHeight="1"/>
    <row r="26867" ht="15.75" customHeight="1"/>
    <row r="26869" ht="15.75" customHeight="1"/>
    <row r="26871" ht="15.75" customHeight="1"/>
    <row r="26873" ht="15.75" customHeight="1"/>
    <row r="26875" ht="15.75" customHeight="1"/>
    <row r="26877" ht="15.75" customHeight="1"/>
    <row r="26879" ht="15.75" customHeight="1"/>
    <row r="26881" ht="15.75" customHeight="1"/>
    <row r="26883" ht="15.75" customHeight="1"/>
    <row r="26885" ht="15.75" customHeight="1"/>
    <row r="26887" ht="15.75" customHeight="1"/>
    <row r="26889" ht="15.75" customHeight="1"/>
    <row r="26891" ht="15.75" customHeight="1"/>
    <row r="26893" ht="15.75" customHeight="1"/>
    <row r="26895" ht="15.75" customHeight="1"/>
    <row r="26897" ht="15.75" customHeight="1"/>
    <row r="26899" ht="15.75" customHeight="1"/>
    <row r="26901" ht="15.75" customHeight="1"/>
    <row r="26903" ht="15.75" customHeight="1"/>
    <row r="26905" ht="15.75" customHeight="1"/>
    <row r="26907" ht="15.75" customHeight="1"/>
    <row r="26909" ht="15.75" customHeight="1"/>
    <row r="26911" ht="15.75" customHeight="1"/>
    <row r="26913" ht="15.75" customHeight="1"/>
    <row r="26915" ht="15.75" customHeight="1"/>
    <row r="26917" ht="15.75" customHeight="1"/>
    <row r="26919" ht="15.75" customHeight="1"/>
    <row r="26921" ht="15.75" customHeight="1"/>
    <row r="26923" ht="15.75" customHeight="1"/>
    <row r="26925" ht="15.75" customHeight="1"/>
    <row r="26927" ht="15.75" customHeight="1"/>
    <row r="26929" ht="15.75" customHeight="1"/>
    <row r="26931" ht="15.75" customHeight="1"/>
    <row r="26933" ht="15.75" customHeight="1"/>
    <row r="26935" ht="15.75" customHeight="1"/>
    <row r="26937" ht="15.75" customHeight="1"/>
    <row r="26939" ht="15.75" customHeight="1"/>
    <row r="26941" ht="15.75" customHeight="1"/>
    <row r="26943" ht="15.75" customHeight="1"/>
    <row r="26945" ht="15.75" customHeight="1"/>
    <row r="26947" ht="15.75" customHeight="1"/>
    <row r="26949" ht="15.75" customHeight="1"/>
    <row r="26951" ht="15.75" customHeight="1"/>
    <row r="26953" ht="15.75" customHeight="1"/>
    <row r="26955" ht="15.75" customHeight="1"/>
    <row r="26957" ht="15.75" customHeight="1"/>
    <row r="26959" ht="15.75" customHeight="1"/>
    <row r="26961" ht="15.75" customHeight="1"/>
    <row r="26963" ht="15.75" customHeight="1"/>
    <row r="26965" ht="15.75" customHeight="1"/>
    <row r="26967" ht="15.75" customHeight="1"/>
    <row r="26969" ht="15.75" customHeight="1"/>
    <row r="26971" ht="15.75" customHeight="1"/>
    <row r="26973" ht="15.75" customHeight="1"/>
    <row r="26975" ht="15.75" customHeight="1"/>
    <row r="26977" ht="15.75" customHeight="1"/>
    <row r="26979" ht="15.75" customHeight="1"/>
    <row r="26981" ht="15.75" customHeight="1"/>
    <row r="26983" ht="15.75" customHeight="1"/>
    <row r="26985" ht="15.75" customHeight="1"/>
    <row r="26987" ht="15.75" customHeight="1"/>
    <row r="26989" ht="15.75" customHeight="1"/>
    <row r="26991" ht="15.75" customHeight="1"/>
    <row r="26993" ht="15.75" customHeight="1"/>
    <row r="26995" ht="15.75" customHeight="1"/>
    <row r="26997" ht="15.75" customHeight="1"/>
    <row r="26999" ht="15.75" customHeight="1"/>
    <row r="27001" ht="15.75" customHeight="1"/>
    <row r="27003" ht="15.75" customHeight="1"/>
    <row r="27005" ht="15.75" customHeight="1"/>
    <row r="27007" ht="15.75" customHeight="1"/>
    <row r="27009" ht="15.75" customHeight="1"/>
    <row r="27011" ht="15.75" customHeight="1"/>
    <row r="27013" ht="15.75" customHeight="1"/>
    <row r="27015" ht="15.75" customHeight="1"/>
    <row r="27017" ht="15.75" customHeight="1"/>
    <row r="27019" ht="15.75" customHeight="1"/>
    <row r="27021" ht="15.75" customHeight="1"/>
    <row r="27023" ht="15.75" customHeight="1"/>
    <row r="27025" ht="15.75" customHeight="1"/>
    <row r="27027" ht="15.75" customHeight="1"/>
    <row r="27029" ht="15.75" customHeight="1"/>
    <row r="27031" ht="15.75" customHeight="1"/>
    <row r="27033" ht="15.75" customHeight="1"/>
    <row r="27035" ht="15.75" customHeight="1"/>
    <row r="27037" ht="15.75" customHeight="1"/>
    <row r="27039" ht="15.75" customHeight="1"/>
    <row r="27041" ht="15.75" customHeight="1"/>
    <row r="27043" ht="15.75" customHeight="1"/>
    <row r="27045" ht="15.75" customHeight="1"/>
    <row r="27047" ht="15.75" customHeight="1"/>
    <row r="27049" ht="15.75" customHeight="1"/>
    <row r="27051" ht="15.75" customHeight="1"/>
    <row r="27053" ht="15.75" customHeight="1"/>
    <row r="27055" ht="15.75" customHeight="1"/>
    <row r="27057" ht="15.75" customHeight="1"/>
    <row r="27059" ht="15.75" customHeight="1"/>
    <row r="27061" ht="15.75" customHeight="1"/>
    <row r="27063" ht="15.75" customHeight="1"/>
    <row r="27065" ht="15.75" customHeight="1"/>
    <row r="27067" ht="15.75" customHeight="1"/>
    <row r="27069" ht="15.75" customHeight="1"/>
    <row r="27071" ht="15.75" customHeight="1"/>
    <row r="27073" ht="15.75" customHeight="1"/>
    <row r="27075" ht="15.75" customHeight="1"/>
    <row r="27077" ht="15.75" customHeight="1"/>
    <row r="27079" ht="15.75" customHeight="1"/>
    <row r="27081" ht="15.75" customHeight="1"/>
    <row r="27083" ht="15.75" customHeight="1"/>
    <row r="27085" ht="15.75" customHeight="1"/>
    <row r="27087" ht="15.75" customHeight="1"/>
    <row r="27089" ht="15.75" customHeight="1"/>
    <row r="27091" ht="15.75" customHeight="1"/>
    <row r="27093" ht="15.75" customHeight="1"/>
    <row r="27095" ht="15.75" customHeight="1"/>
    <row r="27097" ht="15.75" customHeight="1"/>
    <row r="27099" ht="15.75" customHeight="1"/>
    <row r="27101" ht="15.75" customHeight="1"/>
    <row r="27103" ht="15.75" customHeight="1"/>
    <row r="27105" ht="15.75" customHeight="1"/>
    <row r="27107" ht="15.75" customHeight="1"/>
    <row r="27109" ht="15.75" customHeight="1"/>
    <row r="27111" ht="15.75" customHeight="1"/>
    <row r="27113" ht="15.75" customHeight="1"/>
    <row r="27115" ht="15.75" customHeight="1"/>
    <row r="27117" ht="15.75" customHeight="1"/>
    <row r="27119" ht="15.75" customHeight="1"/>
    <row r="27121" ht="15.75" customHeight="1"/>
    <row r="27123" ht="15.75" customHeight="1"/>
    <row r="27125" ht="15.75" customHeight="1"/>
    <row r="27127" ht="15.75" customHeight="1"/>
    <row r="27129" ht="15.75" customHeight="1"/>
    <row r="27131" ht="15.75" customHeight="1"/>
    <row r="27133" ht="15.75" customHeight="1"/>
    <row r="27135" ht="15.75" customHeight="1"/>
    <row r="27137" ht="15.75" customHeight="1"/>
    <row r="27139" ht="15.75" customHeight="1"/>
    <row r="27141" ht="15.75" customHeight="1"/>
    <row r="27143" ht="15.75" customHeight="1"/>
    <row r="27145" ht="15.75" customHeight="1"/>
    <row r="27147" ht="15.75" customHeight="1"/>
    <row r="27149" ht="15.75" customHeight="1"/>
    <row r="27151" ht="15.75" customHeight="1"/>
    <row r="27153" ht="15.75" customHeight="1"/>
    <row r="27155" ht="15.75" customHeight="1"/>
    <row r="27157" ht="15.75" customHeight="1"/>
    <row r="27159" ht="15.75" customHeight="1"/>
    <row r="27161" ht="15.75" customHeight="1"/>
    <row r="27163" ht="15.75" customHeight="1"/>
    <row r="27165" ht="15.75" customHeight="1"/>
    <row r="27167" ht="15.75" customHeight="1"/>
    <row r="27169" ht="15.75" customHeight="1"/>
    <row r="27171" ht="15.75" customHeight="1"/>
    <row r="27173" ht="15.75" customHeight="1"/>
    <row r="27175" ht="15.75" customHeight="1"/>
    <row r="27177" ht="15.75" customHeight="1"/>
    <row r="27179" ht="15.75" customHeight="1"/>
    <row r="27181" ht="15.75" customHeight="1"/>
    <row r="27183" ht="15.75" customHeight="1"/>
    <row r="27185" ht="15.75" customHeight="1"/>
    <row r="27187" ht="15.75" customHeight="1"/>
    <row r="27189" ht="15.75" customHeight="1"/>
    <row r="27191" ht="15.75" customHeight="1"/>
    <row r="27193" ht="15.75" customHeight="1"/>
    <row r="27195" ht="15.75" customHeight="1"/>
    <row r="27197" ht="15.75" customHeight="1"/>
    <row r="27199" ht="15.75" customHeight="1"/>
    <row r="27201" ht="15.75" customHeight="1"/>
    <row r="27203" ht="15.75" customHeight="1"/>
    <row r="27205" ht="15.75" customHeight="1"/>
    <row r="27207" ht="15.75" customHeight="1"/>
    <row r="27209" ht="15.75" customHeight="1"/>
    <row r="27211" ht="15.75" customHeight="1"/>
    <row r="27213" ht="15.75" customHeight="1"/>
    <row r="27215" ht="15.75" customHeight="1"/>
    <row r="27217" ht="15.75" customHeight="1"/>
    <row r="27219" ht="15.75" customHeight="1"/>
    <row r="27221" ht="15.75" customHeight="1"/>
    <row r="27223" ht="15.75" customHeight="1"/>
    <row r="27225" ht="15.75" customHeight="1"/>
    <row r="27227" ht="15.75" customHeight="1"/>
    <row r="27229" ht="15.75" customHeight="1"/>
    <row r="27231" ht="15.75" customHeight="1"/>
    <row r="27233" ht="15.75" customHeight="1"/>
    <row r="27235" ht="15.75" customHeight="1"/>
    <row r="27237" ht="15.75" customHeight="1"/>
    <row r="27239" ht="15.75" customHeight="1"/>
    <row r="27241" ht="15.75" customHeight="1"/>
    <row r="27243" ht="15.75" customHeight="1"/>
    <row r="27245" ht="15.75" customHeight="1"/>
    <row r="27247" ht="15.75" customHeight="1"/>
    <row r="27249" ht="15.75" customHeight="1"/>
    <row r="27251" ht="15.75" customHeight="1"/>
    <row r="27253" ht="15.75" customHeight="1"/>
    <row r="27255" ht="15.75" customHeight="1"/>
    <row r="27257" ht="15.75" customHeight="1"/>
    <row r="27259" ht="15.75" customHeight="1"/>
    <row r="27261" ht="15.75" customHeight="1"/>
    <row r="27263" ht="15.75" customHeight="1"/>
    <row r="27265" ht="15.75" customHeight="1"/>
    <row r="27267" ht="15.75" customHeight="1"/>
    <row r="27269" ht="15.75" customHeight="1"/>
    <row r="27271" ht="15.75" customHeight="1"/>
    <row r="27273" ht="15.75" customHeight="1"/>
    <row r="27275" ht="15.75" customHeight="1"/>
    <row r="27277" ht="15.75" customHeight="1"/>
    <row r="27279" ht="15.75" customHeight="1"/>
    <row r="27281" ht="15.75" customHeight="1"/>
    <row r="27283" ht="15.75" customHeight="1"/>
    <row r="27285" ht="15.75" customHeight="1"/>
    <row r="27287" ht="15.75" customHeight="1"/>
    <row r="27289" ht="15.75" customHeight="1"/>
    <row r="27291" ht="15.75" customHeight="1"/>
    <row r="27293" ht="15.75" customHeight="1"/>
    <row r="27295" ht="15.75" customHeight="1"/>
    <row r="27297" ht="15.75" customHeight="1"/>
    <row r="27299" ht="15.75" customHeight="1"/>
    <row r="27301" ht="15.75" customHeight="1"/>
    <row r="27303" ht="15.75" customHeight="1"/>
    <row r="27305" ht="15.75" customHeight="1"/>
    <row r="27307" ht="15.75" customHeight="1"/>
    <row r="27309" ht="15.75" customHeight="1"/>
    <row r="27311" ht="15.75" customHeight="1"/>
    <row r="27313" ht="15.75" customHeight="1"/>
    <row r="27315" ht="15.75" customHeight="1"/>
    <row r="27317" ht="15.75" customHeight="1"/>
    <row r="27319" ht="15.75" customHeight="1"/>
    <row r="27321" ht="15.75" customHeight="1"/>
    <row r="27323" ht="15.75" customHeight="1"/>
    <row r="27325" ht="15.75" customHeight="1"/>
    <row r="27327" ht="15.75" customHeight="1"/>
    <row r="27329" ht="15.75" customHeight="1"/>
    <row r="27331" ht="15.75" customHeight="1"/>
    <row r="27333" ht="15.75" customHeight="1"/>
    <row r="27335" ht="15.75" customHeight="1"/>
    <row r="27337" ht="15.75" customHeight="1"/>
    <row r="27339" ht="15.75" customHeight="1"/>
    <row r="27341" ht="15.75" customHeight="1"/>
    <row r="27343" ht="15.75" customHeight="1"/>
    <row r="27345" ht="15.75" customHeight="1"/>
    <row r="27347" ht="15.75" customHeight="1"/>
    <row r="27349" ht="15.75" customHeight="1"/>
    <row r="27351" ht="15.75" customHeight="1"/>
    <row r="27353" ht="15.75" customHeight="1"/>
    <row r="27355" ht="15.75" customHeight="1"/>
    <row r="27357" ht="15.75" customHeight="1"/>
    <row r="27359" ht="15.75" customHeight="1"/>
    <row r="27361" ht="15.75" customHeight="1"/>
    <row r="27363" ht="15.75" customHeight="1"/>
    <row r="27365" ht="15.75" customHeight="1"/>
    <row r="27367" ht="15.75" customHeight="1"/>
    <row r="27369" ht="15.75" customHeight="1"/>
    <row r="27371" ht="15.75" customHeight="1"/>
    <row r="27373" ht="15.75" customHeight="1"/>
    <row r="27375" ht="15.75" customHeight="1"/>
    <row r="27377" ht="15.75" customHeight="1"/>
    <row r="27379" ht="15.75" customHeight="1"/>
    <row r="27381" ht="15.75" customHeight="1"/>
    <row r="27383" ht="15.75" customHeight="1"/>
    <row r="27385" ht="15.75" customHeight="1"/>
    <row r="27387" ht="15.75" customHeight="1"/>
    <row r="27389" ht="15.75" customHeight="1"/>
    <row r="27391" ht="15.75" customHeight="1"/>
    <row r="27393" ht="15.75" customHeight="1"/>
    <row r="27395" ht="15.75" customHeight="1"/>
    <row r="27397" ht="15.75" customHeight="1"/>
    <row r="27399" ht="15.75" customHeight="1"/>
    <row r="27401" ht="15.75" customHeight="1"/>
    <row r="27403" ht="15.75" customHeight="1"/>
    <row r="27405" ht="15.75" customHeight="1"/>
    <row r="27407" ht="15.75" customHeight="1"/>
    <row r="27409" ht="15.75" customHeight="1"/>
    <row r="27411" ht="15.75" customHeight="1"/>
    <row r="27413" ht="15.75" customHeight="1"/>
    <row r="27415" ht="15.75" customHeight="1"/>
    <row r="27417" ht="15.75" customHeight="1"/>
    <row r="27419" ht="15.75" customHeight="1"/>
    <row r="27421" ht="15.75" customHeight="1"/>
    <row r="27423" ht="15.75" customHeight="1"/>
    <row r="27425" ht="15.75" customHeight="1"/>
    <row r="27427" ht="15.75" customHeight="1"/>
    <row r="27429" ht="15.75" customHeight="1"/>
    <row r="27431" ht="15.75" customHeight="1"/>
    <row r="27433" ht="15.75" customHeight="1"/>
    <row r="27435" ht="15.75" customHeight="1"/>
    <row r="27437" ht="15.75" customHeight="1"/>
    <row r="27439" ht="15.75" customHeight="1"/>
    <row r="27441" ht="15.75" customHeight="1"/>
    <row r="27443" ht="15.75" customHeight="1"/>
    <row r="27445" ht="15.75" customHeight="1"/>
    <row r="27447" ht="15.75" customHeight="1"/>
    <row r="27449" ht="15.75" customHeight="1"/>
    <row r="27451" ht="15.75" customHeight="1"/>
    <row r="27453" ht="15.75" customHeight="1"/>
    <row r="27455" ht="15.75" customHeight="1"/>
    <row r="27457" ht="15.75" customHeight="1"/>
    <row r="27459" ht="15.75" customHeight="1"/>
    <row r="27461" ht="15.75" customHeight="1"/>
    <row r="27463" ht="15.75" customHeight="1"/>
    <row r="27465" ht="15.75" customHeight="1"/>
    <row r="27467" ht="15.75" customHeight="1"/>
    <row r="27469" ht="15.75" customHeight="1"/>
    <row r="27471" ht="15.75" customHeight="1"/>
    <row r="27473" ht="15.75" customHeight="1"/>
    <row r="27475" ht="15.75" customHeight="1"/>
    <row r="27477" ht="15.75" customHeight="1"/>
    <row r="27479" ht="15.75" customHeight="1"/>
    <row r="27481" ht="15.75" customHeight="1"/>
    <row r="27483" ht="15.75" customHeight="1"/>
    <row r="27485" ht="15.75" customHeight="1"/>
    <row r="27487" ht="15.75" customHeight="1"/>
    <row r="27489" ht="15.75" customHeight="1"/>
    <row r="27491" ht="15.75" customHeight="1"/>
    <row r="27493" ht="15.75" customHeight="1"/>
    <row r="27495" ht="15.75" customHeight="1"/>
    <row r="27497" ht="15.75" customHeight="1"/>
    <row r="27499" ht="15.75" customHeight="1"/>
    <row r="27501" ht="15.75" customHeight="1"/>
    <row r="27503" ht="15.75" customHeight="1"/>
    <row r="27505" ht="15.75" customHeight="1"/>
    <row r="27507" ht="15.75" customHeight="1"/>
    <row r="27509" ht="15.75" customHeight="1"/>
    <row r="27511" ht="15.75" customHeight="1"/>
    <row r="27513" ht="15.75" customHeight="1"/>
    <row r="27515" ht="15.75" customHeight="1"/>
    <row r="27517" ht="15.75" customHeight="1"/>
    <row r="27519" ht="15.75" customHeight="1"/>
    <row r="27521" ht="15.75" customHeight="1"/>
    <row r="27523" ht="15.75" customHeight="1"/>
    <row r="27525" ht="15.75" customHeight="1"/>
    <row r="27527" ht="15.75" customHeight="1"/>
    <row r="27529" ht="15.75" customHeight="1"/>
    <row r="27531" ht="15.75" customHeight="1"/>
    <row r="27533" ht="15.75" customHeight="1"/>
    <row r="27535" ht="15.75" customHeight="1"/>
    <row r="27537" ht="15.75" customHeight="1"/>
    <row r="27539" ht="15.75" customHeight="1"/>
    <row r="27541" ht="15.75" customHeight="1"/>
    <row r="27543" ht="15.75" customHeight="1"/>
    <row r="27545" ht="15.75" customHeight="1"/>
    <row r="27547" ht="15.75" customHeight="1"/>
    <row r="27549" ht="15.75" customHeight="1"/>
    <row r="27551" ht="15.75" customHeight="1"/>
    <row r="27553" ht="15.75" customHeight="1"/>
    <row r="27555" ht="15.75" customHeight="1"/>
    <row r="27557" ht="15.75" customHeight="1"/>
    <row r="27559" ht="15.75" customHeight="1"/>
    <row r="27561" ht="15.75" customHeight="1"/>
    <row r="27563" ht="15.75" customHeight="1"/>
    <row r="27565" ht="15.75" customHeight="1"/>
    <row r="27567" ht="15.75" customHeight="1"/>
    <row r="27569" ht="15.75" customHeight="1"/>
    <row r="27571" ht="15.75" customHeight="1"/>
    <row r="27573" ht="15.75" customHeight="1"/>
    <row r="27575" ht="15.75" customHeight="1"/>
    <row r="27577" ht="15.75" customHeight="1"/>
    <row r="27579" ht="15.75" customHeight="1"/>
    <row r="27581" ht="15.75" customHeight="1"/>
    <row r="27583" ht="15.75" customHeight="1"/>
    <row r="27585" ht="15.75" customHeight="1"/>
    <row r="27587" ht="15.75" customHeight="1"/>
    <row r="27589" ht="15.75" customHeight="1"/>
    <row r="27591" ht="15.75" customHeight="1"/>
    <row r="27593" ht="15.75" customHeight="1"/>
    <row r="27595" ht="15.75" customHeight="1"/>
    <row r="27597" ht="15.75" customHeight="1"/>
    <row r="27599" ht="15.75" customHeight="1"/>
    <row r="27601" ht="15.75" customHeight="1"/>
    <row r="27603" ht="15.75" customHeight="1"/>
    <row r="27605" ht="15.75" customHeight="1"/>
    <row r="27607" ht="15.75" customHeight="1"/>
    <row r="27609" ht="15.75" customHeight="1"/>
    <row r="27611" ht="15.75" customHeight="1"/>
    <row r="27613" ht="15.75" customHeight="1"/>
    <row r="27615" ht="15.75" customHeight="1"/>
    <row r="27617" ht="15.75" customHeight="1"/>
    <row r="27619" ht="15.75" customHeight="1"/>
    <row r="27621" ht="15.75" customHeight="1"/>
    <row r="27623" ht="15.75" customHeight="1"/>
    <row r="27625" ht="15.75" customHeight="1"/>
    <row r="27627" ht="15.75" customHeight="1"/>
    <row r="27629" ht="15.75" customHeight="1"/>
    <row r="27631" ht="15.75" customHeight="1"/>
    <row r="27633" ht="15.75" customHeight="1"/>
    <row r="27635" ht="15.75" customHeight="1"/>
    <row r="27637" ht="15.75" customHeight="1"/>
    <row r="27639" ht="15.75" customHeight="1"/>
    <row r="27641" ht="15.75" customHeight="1"/>
    <row r="27643" ht="15.75" customHeight="1"/>
    <row r="27645" ht="15.75" customHeight="1"/>
    <row r="27647" ht="15.75" customHeight="1"/>
    <row r="27649" ht="15.75" customHeight="1"/>
    <row r="27651" ht="15.75" customHeight="1"/>
    <row r="27653" ht="15.75" customHeight="1"/>
    <row r="27655" ht="15.75" customHeight="1"/>
    <row r="27657" ht="15.75" customHeight="1"/>
    <row r="27659" ht="15.75" customHeight="1"/>
    <row r="27661" ht="15.75" customHeight="1"/>
    <row r="27663" ht="15.75" customHeight="1"/>
    <row r="27665" ht="15.75" customHeight="1"/>
    <row r="27667" ht="15.75" customHeight="1"/>
    <row r="27669" ht="15.75" customHeight="1"/>
    <row r="27671" ht="15.75" customHeight="1"/>
    <row r="27673" ht="15.75" customHeight="1"/>
    <row r="27675" ht="15.75" customHeight="1"/>
    <row r="27677" ht="15.75" customHeight="1"/>
    <row r="27679" ht="15.75" customHeight="1"/>
    <row r="27681" ht="15.75" customHeight="1"/>
    <row r="27683" ht="15.75" customHeight="1"/>
    <row r="27685" ht="15.75" customHeight="1"/>
    <row r="27687" ht="15.75" customHeight="1"/>
    <row r="27689" ht="15.75" customHeight="1"/>
    <row r="27691" ht="15.75" customHeight="1"/>
    <row r="27693" ht="15.75" customHeight="1"/>
    <row r="27695" ht="15.75" customHeight="1"/>
    <row r="27697" ht="15.75" customHeight="1"/>
    <row r="27699" ht="15.75" customHeight="1"/>
    <row r="27701" ht="15.75" customHeight="1"/>
    <row r="27703" ht="15.75" customHeight="1"/>
    <row r="27705" ht="15.75" customHeight="1"/>
    <row r="27707" ht="15.75" customHeight="1"/>
    <row r="27709" ht="15.75" customHeight="1"/>
    <row r="27711" ht="15.75" customHeight="1"/>
    <row r="27713" ht="15.75" customHeight="1"/>
    <row r="27715" ht="15.75" customHeight="1"/>
    <row r="27717" ht="15.75" customHeight="1"/>
    <row r="27719" ht="15.75" customHeight="1"/>
    <row r="27721" ht="15.75" customHeight="1"/>
    <row r="27723" ht="15.75" customHeight="1"/>
    <row r="27725" ht="15.75" customHeight="1"/>
    <row r="27727" ht="15.75" customHeight="1"/>
    <row r="27729" ht="15.75" customHeight="1"/>
    <row r="27731" ht="15.75" customHeight="1"/>
    <row r="27733" ht="15.75" customHeight="1"/>
    <row r="27735" ht="15.75" customHeight="1"/>
    <row r="27737" ht="15.75" customHeight="1"/>
    <row r="27739" ht="15.75" customHeight="1"/>
    <row r="27741" ht="15.75" customHeight="1"/>
    <row r="27743" ht="15.75" customHeight="1"/>
    <row r="27745" ht="15.75" customHeight="1"/>
    <row r="27747" ht="15.75" customHeight="1"/>
    <row r="27749" ht="15.75" customHeight="1"/>
    <row r="27751" ht="15.75" customHeight="1"/>
    <row r="27753" ht="15.75" customHeight="1"/>
    <row r="27755" ht="15.75" customHeight="1"/>
    <row r="27757" ht="15.75" customHeight="1"/>
    <row r="27759" ht="15.75" customHeight="1"/>
    <row r="27761" ht="15.75" customHeight="1"/>
    <row r="27763" ht="15.75" customHeight="1"/>
    <row r="27765" ht="15.75" customHeight="1"/>
    <row r="27767" ht="15.75" customHeight="1"/>
    <row r="27769" ht="15.75" customHeight="1"/>
    <row r="27771" ht="15.75" customHeight="1"/>
    <row r="27773" ht="15.75" customHeight="1"/>
    <row r="27775" ht="15.75" customHeight="1"/>
    <row r="27777" ht="15.75" customHeight="1"/>
    <row r="27779" ht="15.75" customHeight="1"/>
    <row r="27781" ht="15.75" customHeight="1"/>
    <row r="27783" ht="15.75" customHeight="1"/>
    <row r="27785" ht="15.75" customHeight="1"/>
    <row r="27787" ht="15.75" customHeight="1"/>
    <row r="27789" ht="15.75" customHeight="1"/>
    <row r="27791" ht="15.75" customHeight="1"/>
    <row r="27793" ht="15.75" customHeight="1"/>
    <row r="27795" ht="15.75" customHeight="1"/>
    <row r="27797" ht="15.75" customHeight="1"/>
    <row r="27799" ht="15.75" customHeight="1"/>
    <row r="27801" ht="15.75" customHeight="1"/>
    <row r="27803" ht="15.75" customHeight="1"/>
    <row r="27805" ht="15.75" customHeight="1"/>
    <row r="27807" ht="15.75" customHeight="1"/>
    <row r="27809" ht="15.75" customHeight="1"/>
    <row r="27811" ht="15.75" customHeight="1"/>
    <row r="27813" ht="15.75" customHeight="1"/>
    <row r="27815" ht="15.75" customHeight="1"/>
    <row r="27817" ht="15.75" customHeight="1"/>
    <row r="27819" ht="15.75" customHeight="1"/>
    <row r="27821" ht="15.75" customHeight="1"/>
    <row r="27823" ht="15.75" customHeight="1"/>
    <row r="27825" ht="15.75" customHeight="1"/>
    <row r="27827" ht="15.75" customHeight="1"/>
    <row r="27829" ht="15.75" customHeight="1"/>
    <row r="27831" ht="15.75" customHeight="1"/>
    <row r="27833" ht="15.75" customHeight="1"/>
    <row r="27835" ht="15.75" customHeight="1"/>
    <row r="27837" ht="15.75" customHeight="1"/>
    <row r="27839" ht="15.75" customHeight="1"/>
    <row r="27841" ht="15.75" customHeight="1"/>
    <row r="27843" ht="15.75" customHeight="1"/>
    <row r="27845" ht="15.75" customHeight="1"/>
    <row r="27847" ht="15.75" customHeight="1"/>
    <row r="27849" ht="15.75" customHeight="1"/>
    <row r="27851" ht="15.75" customHeight="1"/>
    <row r="27853" ht="15.75" customHeight="1"/>
    <row r="27855" ht="15.75" customHeight="1"/>
    <row r="27857" ht="15.75" customHeight="1"/>
    <row r="27859" ht="15.75" customHeight="1"/>
    <row r="27861" ht="15.75" customHeight="1"/>
    <row r="27863" ht="15.75" customHeight="1"/>
    <row r="27865" ht="15.75" customHeight="1"/>
    <row r="27867" ht="15.75" customHeight="1"/>
    <row r="27869" ht="15.75" customHeight="1"/>
    <row r="27871" ht="15.75" customHeight="1"/>
    <row r="27873" ht="15.75" customHeight="1"/>
    <row r="27875" ht="15.75" customHeight="1"/>
    <row r="27877" ht="15.75" customHeight="1"/>
    <row r="27879" ht="15.75" customHeight="1"/>
    <row r="27881" ht="15.75" customHeight="1"/>
    <row r="27883" ht="15.75" customHeight="1"/>
    <row r="27885" ht="15.75" customHeight="1"/>
    <row r="27887" ht="15.75" customHeight="1"/>
    <row r="27889" ht="15.75" customHeight="1"/>
    <row r="27891" ht="15.75" customHeight="1"/>
    <row r="27893" ht="15.75" customHeight="1"/>
    <row r="27895" ht="15.75" customHeight="1"/>
    <row r="27897" ht="15.75" customHeight="1"/>
    <row r="27899" ht="15.75" customHeight="1"/>
    <row r="27901" ht="15.75" customHeight="1"/>
    <row r="27903" ht="15.75" customHeight="1"/>
    <row r="27905" ht="15.75" customHeight="1"/>
    <row r="27907" ht="15.75" customHeight="1"/>
    <row r="27909" ht="15.75" customHeight="1"/>
    <row r="27911" ht="15.75" customHeight="1"/>
    <row r="27913" ht="15.75" customHeight="1"/>
    <row r="27915" ht="15.75" customHeight="1"/>
    <row r="27917" ht="15.75" customHeight="1"/>
    <row r="27919" ht="15.75" customHeight="1"/>
    <row r="27921" ht="15.75" customHeight="1"/>
    <row r="27923" ht="15.75" customHeight="1"/>
    <row r="27925" ht="15.75" customHeight="1"/>
    <row r="27927" ht="15.75" customHeight="1"/>
    <row r="27929" ht="15.75" customHeight="1"/>
    <row r="27931" ht="15.75" customHeight="1"/>
    <row r="27933" ht="15.75" customHeight="1"/>
    <row r="27935" ht="15.75" customHeight="1"/>
    <row r="27937" ht="15.75" customHeight="1"/>
    <row r="27939" ht="15.75" customHeight="1"/>
    <row r="27941" ht="15.75" customHeight="1"/>
    <row r="27943" ht="15.75" customHeight="1"/>
    <row r="27945" ht="15.75" customHeight="1"/>
    <row r="27947" ht="15.75" customHeight="1"/>
    <row r="27949" ht="15.75" customHeight="1"/>
    <row r="27951" ht="15.75" customHeight="1"/>
    <row r="27953" ht="15.75" customHeight="1"/>
    <row r="27955" ht="15.75" customHeight="1"/>
    <row r="27957" ht="15.75" customHeight="1"/>
    <row r="27959" ht="15.75" customHeight="1"/>
    <row r="27961" ht="15.75" customHeight="1"/>
    <row r="27963" ht="15.75" customHeight="1"/>
    <row r="27965" ht="15.75" customHeight="1"/>
    <row r="27967" ht="15.75" customHeight="1"/>
    <row r="27969" ht="15.75" customHeight="1"/>
    <row r="27971" ht="15.75" customHeight="1"/>
    <row r="27973" ht="15.75" customHeight="1"/>
    <row r="27975" ht="15.75" customHeight="1"/>
    <row r="27977" ht="15.75" customHeight="1"/>
    <row r="27979" ht="15.75" customHeight="1"/>
    <row r="27981" ht="15.75" customHeight="1"/>
    <row r="27983" ht="15.75" customHeight="1"/>
    <row r="27985" ht="15.75" customHeight="1"/>
    <row r="27987" ht="15.75" customHeight="1"/>
    <row r="27989" ht="15.75" customHeight="1"/>
    <row r="27991" ht="15.75" customHeight="1"/>
    <row r="27993" ht="15.75" customHeight="1"/>
    <row r="27995" ht="15.75" customHeight="1"/>
    <row r="27997" ht="15.75" customHeight="1"/>
    <row r="27999" ht="15.75" customHeight="1"/>
    <row r="28001" ht="15.75" customHeight="1"/>
    <row r="28003" ht="15.75" customHeight="1"/>
    <row r="28005" ht="15.75" customHeight="1"/>
    <row r="28007" ht="15.75" customHeight="1"/>
    <row r="28009" ht="15.75" customHeight="1"/>
    <row r="28011" ht="15.75" customHeight="1"/>
    <row r="28013" ht="15.75" customHeight="1"/>
    <row r="28015" ht="15.75" customHeight="1"/>
    <row r="28017" ht="15.75" customHeight="1"/>
    <row r="28019" ht="15.75" customHeight="1"/>
    <row r="28021" ht="15.75" customHeight="1"/>
    <row r="28023" ht="15.75" customHeight="1"/>
    <row r="28025" ht="15.75" customHeight="1"/>
    <row r="28027" ht="15.75" customHeight="1"/>
    <row r="28029" ht="15.75" customHeight="1"/>
    <row r="28031" ht="15.75" customHeight="1"/>
    <row r="28033" ht="15.75" customHeight="1"/>
    <row r="28035" ht="15.75" customHeight="1"/>
    <row r="28037" ht="15.75" customHeight="1"/>
    <row r="28039" ht="15.75" customHeight="1"/>
    <row r="28041" ht="15.75" customHeight="1"/>
    <row r="28043" ht="15.75" customHeight="1"/>
    <row r="28045" ht="15.75" customHeight="1"/>
    <row r="28047" ht="15.75" customHeight="1"/>
    <row r="28049" ht="15.75" customHeight="1"/>
    <row r="28051" ht="15.75" customHeight="1"/>
    <row r="28053" ht="15.75" customHeight="1"/>
    <row r="28055" ht="15.75" customHeight="1"/>
    <row r="28057" ht="15.75" customHeight="1"/>
    <row r="28059" ht="15.75" customHeight="1"/>
    <row r="28061" ht="15.75" customHeight="1"/>
    <row r="28063" ht="15.75" customHeight="1"/>
    <row r="28065" ht="15.75" customHeight="1"/>
    <row r="28067" ht="15.75" customHeight="1"/>
    <row r="28069" ht="15.75" customHeight="1"/>
    <row r="28071" ht="15.75" customHeight="1"/>
    <row r="28073" ht="15.75" customHeight="1"/>
    <row r="28075" ht="15.75" customHeight="1"/>
    <row r="28077" ht="15.75" customHeight="1"/>
    <row r="28079" ht="15.75" customHeight="1"/>
    <row r="28081" ht="15.75" customHeight="1"/>
    <row r="28083" ht="15.75" customHeight="1"/>
    <row r="28085" ht="15.75" customHeight="1"/>
    <row r="28087" ht="15.75" customHeight="1"/>
    <row r="28089" ht="15.75" customHeight="1"/>
    <row r="28091" ht="15.75" customHeight="1"/>
    <row r="28093" ht="15.75" customHeight="1"/>
    <row r="28095" ht="15.75" customHeight="1"/>
    <row r="28097" ht="15.75" customHeight="1"/>
    <row r="28099" ht="15.75" customHeight="1"/>
    <row r="28101" ht="15.75" customHeight="1"/>
    <row r="28103" ht="15.75" customHeight="1"/>
    <row r="28105" ht="15.75" customHeight="1"/>
    <row r="28107" ht="15.75" customHeight="1"/>
    <row r="28109" ht="15.75" customHeight="1"/>
    <row r="28111" ht="15.75" customHeight="1"/>
    <row r="28113" ht="15.75" customHeight="1"/>
    <row r="28115" ht="15.75" customHeight="1"/>
    <row r="28117" ht="15.75" customHeight="1"/>
    <row r="28119" ht="15.75" customHeight="1"/>
    <row r="28121" ht="15.75" customHeight="1"/>
    <row r="28123" ht="15.75" customHeight="1"/>
    <row r="28125" ht="15.75" customHeight="1"/>
    <row r="28127" ht="15.75" customHeight="1"/>
    <row r="28129" ht="15.75" customHeight="1"/>
    <row r="28131" ht="15.75" customHeight="1"/>
    <row r="28133" ht="15.75" customHeight="1"/>
    <row r="28135" ht="15.75" customHeight="1"/>
    <row r="28137" ht="15.75" customHeight="1"/>
    <row r="28139" ht="15.75" customHeight="1"/>
    <row r="28141" ht="15.75" customHeight="1"/>
    <row r="28143" ht="15.75" customHeight="1"/>
    <row r="28145" ht="15.75" customHeight="1"/>
    <row r="28147" ht="15.75" customHeight="1"/>
    <row r="28149" ht="15.75" customHeight="1"/>
    <row r="28151" ht="15.75" customHeight="1"/>
    <row r="28153" ht="15.75" customHeight="1"/>
    <row r="28155" ht="15.75" customHeight="1"/>
    <row r="28157" ht="15.75" customHeight="1"/>
    <row r="28159" ht="15.75" customHeight="1"/>
    <row r="28161" ht="15.75" customHeight="1"/>
    <row r="28163" ht="15.75" customHeight="1"/>
    <row r="28165" ht="15.75" customHeight="1"/>
    <row r="28167" ht="15.75" customHeight="1"/>
    <row r="28169" ht="15.75" customHeight="1"/>
    <row r="28171" ht="15.75" customHeight="1"/>
    <row r="28173" ht="15.75" customHeight="1"/>
    <row r="28175" ht="15.75" customHeight="1"/>
    <row r="28177" ht="15.75" customHeight="1"/>
    <row r="28179" ht="15.75" customHeight="1"/>
    <row r="28181" ht="15.75" customHeight="1"/>
    <row r="28183" ht="15.75" customHeight="1"/>
    <row r="28185" ht="15.75" customHeight="1"/>
    <row r="28187" ht="15.75" customHeight="1"/>
    <row r="28189" ht="15.75" customHeight="1"/>
    <row r="28191" ht="15.75" customHeight="1"/>
    <row r="28193" ht="15.75" customHeight="1"/>
    <row r="28195" ht="15.75" customHeight="1"/>
    <row r="28197" ht="15.75" customHeight="1"/>
    <row r="28199" ht="15.75" customHeight="1"/>
    <row r="28201" ht="15.75" customHeight="1"/>
    <row r="28203" ht="15.75" customHeight="1"/>
    <row r="28205" ht="15.75" customHeight="1"/>
    <row r="28207" ht="15.75" customHeight="1"/>
    <row r="28209" ht="15.75" customHeight="1"/>
    <row r="28211" ht="15.75" customHeight="1"/>
    <row r="28213" ht="15.75" customHeight="1"/>
    <row r="28215" ht="15.75" customHeight="1"/>
    <row r="28217" ht="15.75" customHeight="1"/>
    <row r="28219" ht="15.75" customHeight="1"/>
    <row r="28221" ht="15.75" customHeight="1"/>
    <row r="28223" ht="15.75" customHeight="1"/>
    <row r="28225" ht="15.75" customHeight="1"/>
    <row r="28227" ht="15.75" customHeight="1"/>
    <row r="28229" ht="15.75" customHeight="1"/>
    <row r="28231" ht="15.75" customHeight="1"/>
    <row r="28233" ht="15.75" customHeight="1"/>
    <row r="28235" ht="15.75" customHeight="1"/>
    <row r="28237" ht="15.75" customHeight="1"/>
    <row r="28239" ht="15.75" customHeight="1"/>
    <row r="28241" ht="15.75" customHeight="1"/>
    <row r="28243" ht="15.75" customHeight="1"/>
    <row r="28245" ht="15.75" customHeight="1"/>
    <row r="28247" ht="15.75" customHeight="1"/>
    <row r="28249" ht="15.75" customHeight="1"/>
    <row r="28251" ht="15.75" customHeight="1"/>
    <row r="28253" ht="15.75" customHeight="1"/>
    <row r="28255" ht="15.75" customHeight="1"/>
    <row r="28257" ht="15.75" customHeight="1"/>
    <row r="28259" ht="15.75" customHeight="1"/>
    <row r="28261" ht="15.75" customHeight="1"/>
    <row r="28263" ht="15.75" customHeight="1"/>
    <row r="28265" ht="15.75" customHeight="1"/>
    <row r="28267" ht="15.75" customHeight="1"/>
    <row r="28269" ht="15.75" customHeight="1"/>
    <row r="28271" ht="15.75" customHeight="1"/>
    <row r="28273" ht="15.75" customHeight="1"/>
    <row r="28275" ht="15.75" customHeight="1"/>
    <row r="28277" ht="15.75" customHeight="1"/>
    <row r="28279" ht="15.75" customHeight="1"/>
    <row r="28281" ht="15.75" customHeight="1"/>
    <row r="28283" ht="15.75" customHeight="1"/>
    <row r="28285" ht="15.75" customHeight="1"/>
    <row r="28287" ht="15.75" customHeight="1"/>
    <row r="28289" ht="15.75" customHeight="1"/>
    <row r="28291" ht="15.75" customHeight="1"/>
    <row r="28293" ht="15.75" customHeight="1"/>
    <row r="28295" ht="15.75" customHeight="1"/>
    <row r="28297" ht="15.75" customHeight="1"/>
    <row r="28299" ht="15.75" customHeight="1"/>
    <row r="28301" ht="15.75" customHeight="1"/>
    <row r="28303" ht="15.75" customHeight="1"/>
    <row r="28305" ht="15.75" customHeight="1"/>
    <row r="28307" ht="15.75" customHeight="1"/>
    <row r="28309" ht="15.75" customHeight="1"/>
    <row r="28311" ht="15.75" customHeight="1"/>
    <row r="28313" ht="15.75" customHeight="1"/>
    <row r="28315" ht="15.75" customHeight="1"/>
    <row r="28317" ht="15.75" customHeight="1"/>
    <row r="28319" ht="15.75" customHeight="1"/>
    <row r="28321" ht="15.75" customHeight="1"/>
    <row r="28323" ht="15.75" customHeight="1"/>
    <row r="28325" ht="15.75" customHeight="1"/>
    <row r="28327" ht="15.75" customHeight="1"/>
    <row r="28329" ht="15.75" customHeight="1"/>
    <row r="28331" ht="15.75" customHeight="1"/>
    <row r="28333" ht="15.75" customHeight="1"/>
    <row r="28335" ht="15.75" customHeight="1"/>
    <row r="28337" ht="15.75" customHeight="1"/>
    <row r="28339" ht="15.75" customHeight="1"/>
    <row r="28341" ht="15.75" customHeight="1"/>
    <row r="28343" ht="15.75" customHeight="1"/>
    <row r="28345" ht="15.75" customHeight="1"/>
    <row r="28347" ht="15.75" customHeight="1"/>
    <row r="28349" ht="15.75" customHeight="1"/>
    <row r="28351" ht="15.75" customHeight="1"/>
    <row r="28353" ht="15.75" customHeight="1"/>
    <row r="28355" ht="15.75" customHeight="1"/>
    <row r="28357" ht="15.75" customHeight="1"/>
    <row r="28359" ht="15.75" customHeight="1"/>
    <row r="28361" ht="15.75" customHeight="1"/>
    <row r="28363" ht="15.75" customHeight="1"/>
    <row r="28365" ht="15.75" customHeight="1"/>
    <row r="28367" ht="15.75" customHeight="1"/>
    <row r="28369" ht="15.75" customHeight="1"/>
    <row r="28371" ht="15.75" customHeight="1"/>
    <row r="28373" ht="15.75" customHeight="1"/>
    <row r="28375" ht="15.75" customHeight="1"/>
    <row r="28377" ht="15.75" customHeight="1"/>
    <row r="28379" ht="15.75" customHeight="1"/>
    <row r="28381" ht="15.75" customHeight="1"/>
    <row r="28383" ht="15.75" customHeight="1"/>
    <row r="28385" ht="15.75" customHeight="1"/>
    <row r="28387" ht="15.75" customHeight="1"/>
    <row r="28389" ht="15.75" customHeight="1"/>
    <row r="28391" ht="15.75" customHeight="1"/>
    <row r="28393" ht="15.75" customHeight="1"/>
    <row r="28395" ht="15.75" customHeight="1"/>
    <row r="28397" ht="15.75" customHeight="1"/>
    <row r="28399" ht="15.75" customHeight="1"/>
    <row r="28401" ht="15.75" customHeight="1"/>
    <row r="28403" ht="15.75" customHeight="1"/>
    <row r="28405" ht="15.75" customHeight="1"/>
    <row r="28407" ht="15.75" customHeight="1"/>
    <row r="28409" ht="15.75" customHeight="1"/>
    <row r="28411" ht="15.75" customHeight="1"/>
    <row r="28413" ht="15.75" customHeight="1"/>
    <row r="28415" ht="15.75" customHeight="1"/>
    <row r="28417" ht="15.75" customHeight="1"/>
    <row r="28419" ht="15.75" customHeight="1"/>
    <row r="28421" ht="15.75" customHeight="1"/>
    <row r="28423" ht="15.75" customHeight="1"/>
    <row r="28425" ht="15.75" customHeight="1"/>
    <row r="28427" ht="15.75" customHeight="1"/>
    <row r="28429" ht="15.75" customHeight="1"/>
    <row r="28431" ht="15.75" customHeight="1"/>
    <row r="28433" ht="15.75" customHeight="1"/>
    <row r="28435" ht="15.75" customHeight="1"/>
    <row r="28437" ht="15.75" customHeight="1"/>
    <row r="28439" ht="15.75" customHeight="1"/>
    <row r="28441" ht="15.75" customHeight="1"/>
    <row r="28443" ht="15.75" customHeight="1"/>
    <row r="28445" ht="15.75" customHeight="1"/>
    <row r="28447" ht="15.75" customHeight="1"/>
    <row r="28449" ht="15.75" customHeight="1"/>
    <row r="28451" ht="15.75" customHeight="1"/>
    <row r="28453" ht="15.75" customHeight="1"/>
    <row r="28455" ht="15.75" customHeight="1"/>
    <row r="28457" ht="15.75" customHeight="1"/>
    <row r="28459" ht="15.75" customHeight="1"/>
    <row r="28461" ht="15.75" customHeight="1"/>
    <row r="28463" ht="15.75" customHeight="1"/>
    <row r="28465" ht="15.75" customHeight="1"/>
    <row r="28467" ht="15.75" customHeight="1"/>
    <row r="28469" ht="15.75" customHeight="1"/>
    <row r="28471" ht="15.75" customHeight="1"/>
    <row r="28473" ht="15.75" customHeight="1"/>
    <row r="28475" ht="15.75" customHeight="1"/>
    <row r="28477" ht="15.75" customHeight="1"/>
    <row r="28479" ht="15.75" customHeight="1"/>
    <row r="28481" ht="15.75" customHeight="1"/>
    <row r="28483" ht="15.75" customHeight="1"/>
    <row r="28485" ht="15.75" customHeight="1"/>
    <row r="28487" ht="15.75" customHeight="1"/>
    <row r="28489" ht="15.75" customHeight="1"/>
    <row r="28491" ht="15.75" customHeight="1"/>
    <row r="28493" ht="15.75" customHeight="1"/>
    <row r="28495" ht="15.75" customHeight="1"/>
    <row r="28497" ht="15.75" customHeight="1"/>
    <row r="28499" ht="15.75" customHeight="1"/>
    <row r="28501" ht="15.75" customHeight="1"/>
    <row r="28503" ht="15.75" customHeight="1"/>
    <row r="28505" ht="15.75" customHeight="1"/>
    <row r="28507" ht="15.75" customHeight="1"/>
    <row r="28509" ht="15.75" customHeight="1"/>
    <row r="28511" ht="15.75" customHeight="1"/>
    <row r="28513" ht="15.75" customHeight="1"/>
    <row r="28515" ht="15.75" customHeight="1"/>
    <row r="28517" ht="15.75" customHeight="1"/>
    <row r="28519" ht="15.75" customHeight="1"/>
    <row r="28521" ht="15.75" customHeight="1"/>
    <row r="28523" ht="15.75" customHeight="1"/>
    <row r="28525" ht="15.75" customHeight="1"/>
    <row r="28527" ht="15.75" customHeight="1"/>
    <row r="28529" ht="15.75" customHeight="1"/>
    <row r="28531" ht="15.75" customHeight="1"/>
    <row r="28533" ht="15.75" customHeight="1"/>
    <row r="28535" ht="15.75" customHeight="1"/>
    <row r="28537" ht="15.75" customHeight="1"/>
    <row r="28539" ht="15.75" customHeight="1"/>
    <row r="28541" ht="15.75" customHeight="1"/>
    <row r="28543" ht="15.75" customHeight="1"/>
    <row r="28545" ht="15.75" customHeight="1"/>
    <row r="28547" ht="15.75" customHeight="1"/>
    <row r="28549" ht="15.75" customHeight="1"/>
    <row r="28551" ht="15.75" customHeight="1"/>
    <row r="28553" ht="15.75" customHeight="1"/>
    <row r="28555" ht="15.75" customHeight="1"/>
    <row r="28557" ht="15.75" customHeight="1"/>
    <row r="28559" ht="15.75" customHeight="1"/>
    <row r="28561" ht="15.75" customHeight="1"/>
    <row r="28563" ht="15.75" customHeight="1"/>
    <row r="28565" ht="15.75" customHeight="1"/>
    <row r="28567" ht="15.75" customHeight="1"/>
    <row r="28569" ht="15.75" customHeight="1"/>
    <row r="28571" ht="15.75" customHeight="1"/>
    <row r="28573" ht="15.75" customHeight="1"/>
    <row r="28575" ht="15.75" customHeight="1"/>
    <row r="28577" ht="15.75" customHeight="1"/>
    <row r="28579" ht="15.75" customHeight="1"/>
    <row r="28581" ht="15.75" customHeight="1"/>
    <row r="28583" ht="15.75" customHeight="1"/>
    <row r="28585" ht="15.75" customHeight="1"/>
    <row r="28587" ht="15.75" customHeight="1"/>
    <row r="28589" ht="15.75" customHeight="1"/>
    <row r="28591" ht="15.75" customHeight="1"/>
    <row r="28593" ht="15.75" customHeight="1"/>
    <row r="28595" ht="15.75" customHeight="1"/>
    <row r="28597" ht="15.75" customHeight="1"/>
    <row r="28599" ht="15.75" customHeight="1"/>
    <row r="28601" ht="15.75" customHeight="1"/>
    <row r="28603" ht="15.75" customHeight="1"/>
    <row r="28605" ht="15.75" customHeight="1"/>
    <row r="28607" ht="15.75" customHeight="1"/>
    <row r="28609" ht="15.75" customHeight="1"/>
    <row r="28611" ht="15.75" customHeight="1"/>
    <row r="28613" ht="15.75" customHeight="1"/>
    <row r="28615" ht="15.75" customHeight="1"/>
    <row r="28617" ht="15.75" customHeight="1"/>
    <row r="28619" ht="15.75" customHeight="1"/>
    <row r="28621" ht="15.75" customHeight="1"/>
    <row r="28623" ht="15.75" customHeight="1"/>
    <row r="28625" ht="15.75" customHeight="1"/>
    <row r="28627" ht="15.75" customHeight="1"/>
    <row r="28629" ht="15.75" customHeight="1"/>
    <row r="28631" ht="15.75" customHeight="1"/>
    <row r="28633" ht="15.75" customHeight="1"/>
    <row r="28635" ht="15.75" customHeight="1"/>
    <row r="28637" ht="15.75" customHeight="1"/>
    <row r="28639" ht="15.75" customHeight="1"/>
    <row r="28641" ht="15.75" customHeight="1"/>
    <row r="28643" ht="15.75" customHeight="1"/>
    <row r="28645" ht="15.75" customHeight="1"/>
    <row r="28647" ht="15.75" customHeight="1"/>
    <row r="28649" ht="15.75" customHeight="1"/>
    <row r="28651" ht="15.75" customHeight="1"/>
    <row r="28653" ht="15.75" customHeight="1"/>
    <row r="28655" ht="15.75" customHeight="1"/>
    <row r="28657" ht="15.75" customHeight="1"/>
    <row r="28659" ht="15.75" customHeight="1"/>
    <row r="28661" ht="15.75" customHeight="1"/>
    <row r="28663" ht="15.75" customHeight="1"/>
    <row r="28665" ht="15.75" customHeight="1"/>
    <row r="28667" ht="15.75" customHeight="1"/>
    <row r="28669" ht="15.75" customHeight="1"/>
    <row r="28671" ht="15.75" customHeight="1"/>
    <row r="28673" ht="15.75" customHeight="1"/>
    <row r="28675" ht="15.75" customHeight="1"/>
    <row r="28677" ht="15.75" customHeight="1"/>
    <row r="28679" ht="15.75" customHeight="1"/>
    <row r="28681" ht="15.75" customHeight="1"/>
    <row r="28683" ht="15.75" customHeight="1"/>
    <row r="28685" ht="15.75" customHeight="1"/>
    <row r="28687" ht="15.75" customHeight="1"/>
    <row r="28689" ht="15.75" customHeight="1"/>
    <row r="28691" ht="15.75" customHeight="1"/>
    <row r="28693" ht="15.75" customHeight="1"/>
    <row r="28695" ht="15.75" customHeight="1"/>
    <row r="28697" ht="15.75" customHeight="1"/>
    <row r="28699" ht="15.75" customHeight="1"/>
    <row r="28701" ht="15.75" customHeight="1"/>
    <row r="28703" ht="15.75" customHeight="1"/>
    <row r="28705" ht="15.75" customHeight="1"/>
    <row r="28707" ht="15.75" customHeight="1"/>
    <row r="28709" ht="15.75" customHeight="1"/>
    <row r="28711" ht="15.75" customHeight="1"/>
    <row r="28713" ht="15.75" customHeight="1"/>
    <row r="28715" ht="15.75" customHeight="1"/>
    <row r="28717" ht="15.75" customHeight="1"/>
    <row r="28719" ht="15.75" customHeight="1"/>
    <row r="28721" ht="15.75" customHeight="1"/>
    <row r="28723" ht="15.75" customHeight="1"/>
    <row r="28725" ht="15.75" customHeight="1"/>
    <row r="28727" ht="15.75" customHeight="1"/>
    <row r="28729" ht="15.75" customHeight="1"/>
    <row r="28731" ht="15.75" customHeight="1"/>
    <row r="28733" ht="15.75" customHeight="1"/>
    <row r="28735" ht="15.75" customHeight="1"/>
    <row r="28737" ht="15.75" customHeight="1"/>
    <row r="28739" ht="15.75" customHeight="1"/>
    <row r="28741" ht="15.75" customHeight="1"/>
    <row r="28743" ht="15.75" customHeight="1"/>
    <row r="28745" ht="15.75" customHeight="1"/>
    <row r="28747" ht="15.75" customHeight="1"/>
    <row r="28749" ht="15.75" customHeight="1"/>
    <row r="28751" ht="15.75" customHeight="1"/>
    <row r="28753" ht="15.75" customHeight="1"/>
    <row r="28755" ht="15.75" customHeight="1"/>
    <row r="28757" ht="15.75" customHeight="1"/>
    <row r="28759" ht="15.75" customHeight="1"/>
    <row r="28761" ht="15.75" customHeight="1"/>
    <row r="28763" ht="15.75" customHeight="1"/>
    <row r="28765" ht="15.75" customHeight="1"/>
    <row r="28767" ht="15.75" customHeight="1"/>
    <row r="28769" ht="15.75" customHeight="1"/>
    <row r="28771" ht="15.75" customHeight="1"/>
    <row r="28773" ht="15.75" customHeight="1"/>
    <row r="28775" ht="15.75" customHeight="1"/>
    <row r="28777" ht="15.75" customHeight="1"/>
    <row r="28779" ht="15.75" customHeight="1"/>
    <row r="28781" ht="15.75" customHeight="1"/>
    <row r="28783" ht="15.75" customHeight="1"/>
    <row r="28785" ht="15.75" customHeight="1"/>
    <row r="28787" ht="15.75" customHeight="1"/>
    <row r="28789" ht="15.75" customHeight="1"/>
    <row r="28791" ht="15.75" customHeight="1"/>
    <row r="28793" ht="15.75" customHeight="1"/>
    <row r="28795" ht="15.75" customHeight="1"/>
    <row r="28797" ht="15.75" customHeight="1"/>
    <row r="28799" ht="15.75" customHeight="1"/>
    <row r="28801" ht="15.75" customHeight="1"/>
    <row r="28803" ht="15.75" customHeight="1"/>
    <row r="28805" ht="15.75" customHeight="1"/>
    <row r="28807" ht="15.75" customHeight="1"/>
    <row r="28809" ht="15.75" customHeight="1"/>
    <row r="28811" ht="15.75" customHeight="1"/>
    <row r="28813" ht="15.75" customHeight="1"/>
    <row r="28815" ht="15.75" customHeight="1"/>
    <row r="28817" ht="15.75" customHeight="1"/>
    <row r="28819" ht="15.75" customHeight="1"/>
    <row r="28821" ht="15.75" customHeight="1"/>
    <row r="28823" ht="15.75" customHeight="1"/>
    <row r="28825" ht="15.75" customHeight="1"/>
    <row r="28827" ht="15.75" customHeight="1"/>
    <row r="28829" ht="15.75" customHeight="1"/>
    <row r="28831" ht="15.75" customHeight="1"/>
    <row r="28833" ht="15.75" customHeight="1"/>
    <row r="28835" ht="15.75" customHeight="1"/>
    <row r="28837" ht="15.75" customHeight="1"/>
    <row r="28839" ht="15.75" customHeight="1"/>
    <row r="28841" ht="15.75" customHeight="1"/>
    <row r="28843" ht="15.75" customHeight="1"/>
    <row r="28845" ht="15.75" customHeight="1"/>
    <row r="28847" ht="15.75" customHeight="1"/>
    <row r="28849" ht="15.75" customHeight="1"/>
    <row r="28851" ht="15.75" customHeight="1"/>
    <row r="28853" ht="15.75" customHeight="1"/>
    <row r="28855" ht="15.75" customHeight="1"/>
    <row r="28857" ht="15.75" customHeight="1"/>
    <row r="28859" ht="15.75" customHeight="1"/>
    <row r="28861" ht="15.75" customHeight="1"/>
    <row r="28863" ht="15.75" customHeight="1"/>
    <row r="28865" ht="15.75" customHeight="1"/>
    <row r="28867" ht="15.75" customHeight="1"/>
    <row r="28869" ht="15.75" customHeight="1"/>
    <row r="28871" ht="15.75" customHeight="1"/>
    <row r="28873" ht="15.75" customHeight="1"/>
    <row r="28875" ht="15.75" customHeight="1"/>
    <row r="28877" ht="15.75" customHeight="1"/>
    <row r="28879" ht="15.75" customHeight="1"/>
    <row r="28881" ht="15.75" customHeight="1"/>
    <row r="28883" ht="15.75" customHeight="1"/>
    <row r="28885" ht="15.75" customHeight="1"/>
    <row r="28887" ht="15.75" customHeight="1"/>
    <row r="28889" ht="15.75" customHeight="1"/>
    <row r="28891" ht="15.75" customHeight="1"/>
    <row r="28893" ht="15.75" customHeight="1"/>
    <row r="28895" ht="15.75" customHeight="1"/>
    <row r="28897" ht="15.75" customHeight="1"/>
    <row r="28899" ht="15.75" customHeight="1"/>
    <row r="28901" ht="15.75" customHeight="1"/>
    <row r="28903" ht="15.75" customHeight="1"/>
    <row r="28905" ht="15.75" customHeight="1"/>
    <row r="28907" ht="15.75" customHeight="1"/>
    <row r="28909" ht="15.75" customHeight="1"/>
    <row r="28911" ht="15.75" customHeight="1"/>
    <row r="28913" ht="15.75" customHeight="1"/>
    <row r="28915" ht="15.75" customHeight="1"/>
    <row r="28917" ht="15.75" customHeight="1"/>
    <row r="28919" ht="15.75" customHeight="1"/>
    <row r="28921" ht="15.75" customHeight="1"/>
    <row r="28923" ht="15.75" customHeight="1"/>
    <row r="28925" ht="15.75" customHeight="1"/>
    <row r="28927" ht="15.75" customHeight="1"/>
    <row r="28929" ht="15.75" customHeight="1"/>
    <row r="28931" ht="15.75" customHeight="1"/>
    <row r="28933" ht="15.75" customHeight="1"/>
    <row r="28935" ht="15.75" customHeight="1"/>
    <row r="28937" ht="15.75" customHeight="1"/>
    <row r="28939" ht="15.75" customHeight="1"/>
    <row r="28941" ht="15.75" customHeight="1"/>
    <row r="28943" ht="15.75" customHeight="1"/>
    <row r="28945" ht="15.75" customHeight="1"/>
    <row r="28947" ht="15.75" customHeight="1"/>
    <row r="28949" ht="15.75" customHeight="1"/>
    <row r="28951" ht="15.75" customHeight="1"/>
    <row r="28953" ht="15.75" customHeight="1"/>
    <row r="28955" ht="15.75" customHeight="1"/>
    <row r="28957" ht="15.75" customHeight="1"/>
    <row r="28959" ht="15.75" customHeight="1"/>
    <row r="28961" ht="15.75" customHeight="1"/>
    <row r="28963" ht="15.75" customHeight="1"/>
    <row r="28965" ht="15.75" customHeight="1"/>
    <row r="28967" ht="15.75" customHeight="1"/>
    <row r="28969" ht="15.75" customHeight="1"/>
    <row r="28971" ht="15.75" customHeight="1"/>
    <row r="28973" ht="15.75" customHeight="1"/>
    <row r="28975" ht="15.75" customHeight="1"/>
    <row r="28977" ht="15.75" customHeight="1"/>
    <row r="28979" ht="15.75" customHeight="1"/>
    <row r="28981" ht="15.75" customHeight="1"/>
    <row r="28983" ht="15.75" customHeight="1"/>
    <row r="28985" ht="15.75" customHeight="1"/>
    <row r="28987" ht="15.75" customHeight="1"/>
    <row r="28989" ht="15.75" customHeight="1"/>
    <row r="28991" ht="15.75" customHeight="1"/>
    <row r="28993" ht="15.75" customHeight="1"/>
    <row r="28995" ht="15.75" customHeight="1"/>
    <row r="28997" ht="15.75" customHeight="1"/>
    <row r="28999" ht="15.75" customHeight="1"/>
    <row r="29001" ht="15.75" customHeight="1"/>
    <row r="29003" ht="15.75" customHeight="1"/>
    <row r="29005" ht="15.75" customHeight="1"/>
    <row r="29007" ht="15.75" customHeight="1"/>
    <row r="29009" ht="15.75" customHeight="1"/>
    <row r="29011" ht="15.75" customHeight="1"/>
    <row r="29013" ht="15.75" customHeight="1"/>
    <row r="29015" ht="15.75" customHeight="1"/>
    <row r="29017" ht="15.75" customHeight="1"/>
    <row r="29019" ht="15.75" customHeight="1"/>
    <row r="29021" ht="15.75" customHeight="1"/>
    <row r="29023" ht="15.75" customHeight="1"/>
    <row r="29025" ht="15.75" customHeight="1"/>
    <row r="29027" ht="15.75" customHeight="1"/>
    <row r="29029" ht="15.75" customHeight="1"/>
    <row r="29031" ht="15.75" customHeight="1"/>
    <row r="29033" ht="15.75" customHeight="1"/>
    <row r="29035" ht="15.75" customHeight="1"/>
    <row r="29037" ht="15.75" customHeight="1"/>
    <row r="29039" ht="15.75" customHeight="1"/>
    <row r="29041" ht="15.75" customHeight="1"/>
    <row r="29043" ht="15.75" customHeight="1"/>
    <row r="29045" ht="15.75" customHeight="1"/>
    <row r="29047" ht="15.75" customHeight="1"/>
    <row r="29049" ht="15.75" customHeight="1"/>
    <row r="29051" ht="15.75" customHeight="1"/>
    <row r="29053" ht="15.75" customHeight="1"/>
    <row r="29055" ht="15.75" customHeight="1"/>
    <row r="29057" ht="15.75" customHeight="1"/>
    <row r="29059" ht="15.75" customHeight="1"/>
    <row r="29061" ht="15.75" customHeight="1"/>
    <row r="29063" ht="15.75" customHeight="1"/>
    <row r="29065" ht="15.75" customHeight="1"/>
    <row r="29067" ht="15.75" customHeight="1"/>
    <row r="29069" ht="15.75" customHeight="1"/>
    <row r="29071" ht="15.75" customHeight="1"/>
    <row r="29073" ht="15.75" customHeight="1"/>
    <row r="29075" ht="15.75" customHeight="1"/>
    <row r="29077" ht="15.75" customHeight="1"/>
    <row r="29079" ht="15.75" customHeight="1"/>
    <row r="29081" ht="15.75" customHeight="1"/>
    <row r="29083" ht="15.75" customHeight="1"/>
    <row r="29085" ht="15.75" customHeight="1"/>
    <row r="29087" ht="15.75" customHeight="1"/>
    <row r="29089" ht="15.75" customHeight="1"/>
    <row r="29091" ht="15.75" customHeight="1"/>
    <row r="29093" ht="15.75" customHeight="1"/>
    <row r="29095" ht="15.75" customHeight="1"/>
    <row r="29097" ht="15.75" customHeight="1"/>
    <row r="29099" ht="15.75" customHeight="1"/>
    <row r="29101" ht="15.75" customHeight="1"/>
    <row r="29103" ht="15.75" customHeight="1"/>
    <row r="29105" ht="15.75" customHeight="1"/>
    <row r="29107" ht="15.75" customHeight="1"/>
    <row r="29109" ht="15.75" customHeight="1"/>
    <row r="29111" ht="15.75" customHeight="1"/>
    <row r="29113" ht="15.75" customHeight="1"/>
    <row r="29115" ht="15.75" customHeight="1"/>
    <row r="29117" ht="15.75" customHeight="1"/>
    <row r="29119" ht="15.75" customHeight="1"/>
    <row r="29121" ht="15.75" customHeight="1"/>
    <row r="29123" ht="15.75" customHeight="1"/>
    <row r="29125" ht="15.75" customHeight="1"/>
    <row r="29127" ht="15.75" customHeight="1"/>
    <row r="29129" ht="15.75" customHeight="1"/>
    <row r="29131" ht="15.75" customHeight="1"/>
    <row r="29133" ht="15.75" customHeight="1"/>
    <row r="29135" ht="15.75" customHeight="1"/>
    <row r="29137" ht="15.75" customHeight="1"/>
    <row r="29139" ht="15.75" customHeight="1"/>
    <row r="29141" ht="15.75" customHeight="1"/>
    <row r="29143" ht="15.75" customHeight="1"/>
    <row r="29145" ht="15.75" customHeight="1"/>
    <row r="29147" ht="15.75" customHeight="1"/>
    <row r="29149" ht="15.75" customHeight="1"/>
    <row r="29151" ht="15.75" customHeight="1"/>
    <row r="29153" ht="15.75" customHeight="1"/>
    <row r="29155" ht="15.75" customHeight="1"/>
    <row r="29157" ht="15.75" customHeight="1"/>
    <row r="29159" ht="15.75" customHeight="1"/>
    <row r="29161" ht="15.75" customHeight="1"/>
    <row r="29163" ht="15.75" customHeight="1"/>
    <row r="29165" ht="15.75" customHeight="1"/>
    <row r="29167" ht="15.75" customHeight="1"/>
    <row r="29169" ht="15.75" customHeight="1"/>
    <row r="29171" ht="15.75" customHeight="1"/>
    <row r="29173" ht="15.75" customHeight="1"/>
    <row r="29175" ht="15.75" customHeight="1"/>
    <row r="29177" ht="15.75" customHeight="1"/>
    <row r="29179" ht="15.75" customHeight="1"/>
    <row r="29181" ht="15.75" customHeight="1"/>
    <row r="29183" ht="15.75" customHeight="1"/>
    <row r="29185" ht="15.75" customHeight="1"/>
    <row r="29187" ht="15.75" customHeight="1"/>
    <row r="29189" ht="15.75" customHeight="1"/>
    <row r="29191" ht="15.75" customHeight="1"/>
    <row r="29193" ht="15.75" customHeight="1"/>
    <row r="29195" ht="15.75" customHeight="1"/>
    <row r="29197" ht="15.75" customHeight="1"/>
    <row r="29199" ht="15.75" customHeight="1"/>
    <row r="29201" ht="15.75" customHeight="1"/>
    <row r="29203" ht="15.75" customHeight="1"/>
    <row r="29205" ht="15.75" customHeight="1"/>
    <row r="29207" ht="15.75" customHeight="1"/>
    <row r="29209" ht="15.75" customHeight="1"/>
    <row r="29211" ht="15.75" customHeight="1"/>
    <row r="29213" ht="15.75" customHeight="1"/>
    <row r="29215" ht="15.75" customHeight="1"/>
    <row r="29217" ht="15.75" customHeight="1"/>
    <row r="29219" ht="15.75" customHeight="1"/>
    <row r="29221" ht="15.75" customHeight="1"/>
    <row r="29223" ht="15.75" customHeight="1"/>
    <row r="29225" ht="15.75" customHeight="1"/>
    <row r="29227" ht="15.75" customHeight="1"/>
    <row r="29229" ht="15.75" customHeight="1"/>
    <row r="29231" ht="15.75" customHeight="1"/>
    <row r="29233" ht="15.75" customHeight="1"/>
    <row r="29235" ht="15.75" customHeight="1"/>
    <row r="29237" ht="15.75" customHeight="1"/>
    <row r="29239" ht="15.75" customHeight="1"/>
    <row r="29241" ht="15.75" customHeight="1"/>
    <row r="29243" ht="15.75" customHeight="1"/>
    <row r="29245" ht="15.75" customHeight="1"/>
    <row r="29247" ht="15.75" customHeight="1"/>
    <row r="29249" ht="15.75" customHeight="1"/>
    <row r="29251" ht="15.75" customHeight="1"/>
    <row r="29253" ht="15.75" customHeight="1"/>
    <row r="29255" ht="15.75" customHeight="1"/>
    <row r="29257" ht="15.75" customHeight="1"/>
    <row r="29259" ht="15.75" customHeight="1"/>
    <row r="29261" ht="15.75" customHeight="1"/>
    <row r="29263" ht="15.75" customHeight="1"/>
    <row r="29265" ht="15.75" customHeight="1"/>
    <row r="29267" ht="15.75" customHeight="1"/>
    <row r="29269" ht="15.75" customHeight="1"/>
    <row r="29271" ht="15.75" customHeight="1"/>
    <row r="29273" ht="15.75" customHeight="1"/>
    <row r="29275" ht="15.75" customHeight="1"/>
    <row r="29277" ht="15.75" customHeight="1"/>
    <row r="29279" ht="15.75" customHeight="1"/>
    <row r="29281" ht="15.75" customHeight="1"/>
    <row r="29283" ht="15.75" customHeight="1"/>
    <row r="29285" ht="15.75" customHeight="1"/>
    <row r="29287" ht="15.75" customHeight="1"/>
    <row r="29289" ht="15.75" customHeight="1"/>
    <row r="29291" ht="15.75" customHeight="1"/>
    <row r="29293" ht="15.75" customHeight="1"/>
    <row r="29295" ht="15.75" customHeight="1"/>
    <row r="29297" ht="15.75" customHeight="1"/>
    <row r="29299" ht="15.75" customHeight="1"/>
    <row r="29301" ht="15.75" customHeight="1"/>
    <row r="29303" ht="15.75" customHeight="1"/>
    <row r="29305" ht="15.75" customHeight="1"/>
    <row r="29307" ht="15.75" customHeight="1"/>
    <row r="29309" ht="15.75" customHeight="1"/>
    <row r="29311" ht="15.75" customHeight="1"/>
    <row r="29313" ht="15.75" customHeight="1"/>
    <row r="29315" ht="15.75" customHeight="1"/>
    <row r="29317" ht="15.75" customHeight="1"/>
    <row r="29319" ht="15.75" customHeight="1"/>
    <row r="29321" ht="15.75" customHeight="1"/>
    <row r="29323" ht="15.75" customHeight="1"/>
    <row r="29325" ht="15.75" customHeight="1"/>
    <row r="29327" ht="15.75" customHeight="1"/>
    <row r="29329" ht="15.75" customHeight="1"/>
    <row r="29331" ht="15.75" customHeight="1"/>
    <row r="29333" ht="15.75" customHeight="1"/>
    <row r="29335" ht="15.75" customHeight="1"/>
    <row r="29337" ht="15.75" customHeight="1"/>
    <row r="29339" ht="15.75" customHeight="1"/>
    <row r="29341" ht="15.75" customHeight="1"/>
    <row r="29343" ht="15.75" customHeight="1"/>
    <row r="29345" ht="15.75" customHeight="1"/>
    <row r="29347" ht="15.75" customHeight="1"/>
    <row r="29349" ht="15.75" customHeight="1"/>
    <row r="29351" ht="15.75" customHeight="1"/>
    <row r="29353" ht="15.75" customHeight="1"/>
    <row r="29355" ht="15.75" customHeight="1"/>
    <row r="29357" ht="15.75" customHeight="1"/>
    <row r="29359" ht="15.75" customHeight="1"/>
    <row r="29361" ht="15.75" customHeight="1"/>
    <row r="29363" ht="15.75" customHeight="1"/>
    <row r="29365" ht="15.75" customHeight="1"/>
    <row r="29367" ht="15.75" customHeight="1"/>
    <row r="29369" ht="15.75" customHeight="1"/>
    <row r="29371" ht="15.75" customHeight="1"/>
    <row r="29373" ht="15.75" customHeight="1"/>
    <row r="29375" ht="15.75" customHeight="1"/>
    <row r="29377" ht="15.75" customHeight="1"/>
    <row r="29379" ht="15.75" customHeight="1"/>
    <row r="29381" ht="15.75" customHeight="1"/>
    <row r="29383" ht="15.75" customHeight="1"/>
    <row r="29385" ht="15.75" customHeight="1"/>
    <row r="29387" ht="15.75" customHeight="1"/>
    <row r="29389" ht="15.75" customHeight="1"/>
    <row r="29391" ht="15.75" customHeight="1"/>
    <row r="29393" ht="15.75" customHeight="1"/>
    <row r="29395" ht="15.75" customHeight="1"/>
    <row r="29397" ht="15.75" customHeight="1"/>
    <row r="29399" ht="15.75" customHeight="1"/>
    <row r="29401" ht="15.75" customHeight="1"/>
    <row r="29403" ht="15.75" customHeight="1"/>
    <row r="29405" ht="15.75" customHeight="1"/>
    <row r="29407" ht="15.75" customHeight="1"/>
    <row r="29409" ht="15.75" customHeight="1"/>
    <row r="29411" ht="15.75" customHeight="1"/>
    <row r="29413" ht="15.75" customHeight="1"/>
    <row r="29415" ht="15.75" customHeight="1"/>
    <row r="29417" ht="15.75" customHeight="1"/>
    <row r="29419" ht="15.75" customHeight="1"/>
    <row r="29421" ht="15.75" customHeight="1"/>
    <row r="29423" ht="15.75" customHeight="1"/>
    <row r="29425" ht="15.75" customHeight="1"/>
    <row r="29427" ht="15.75" customHeight="1"/>
    <row r="29429" ht="15.75" customHeight="1"/>
    <row r="29431" ht="15.75" customHeight="1"/>
    <row r="29433" ht="15.75" customHeight="1"/>
    <row r="29435" ht="15.75" customHeight="1"/>
    <row r="29437" ht="15.75" customHeight="1"/>
    <row r="29439" ht="15.75" customHeight="1"/>
    <row r="29441" ht="15.75" customHeight="1"/>
    <row r="29443" ht="15.75" customHeight="1"/>
    <row r="29445" ht="15.75" customHeight="1"/>
    <row r="29447" ht="15.75" customHeight="1"/>
    <row r="29449" ht="15.75" customHeight="1"/>
    <row r="29451" ht="15.75" customHeight="1"/>
    <row r="29453" ht="15.75" customHeight="1"/>
    <row r="29455" ht="15.75" customHeight="1"/>
    <row r="29457" ht="15.75" customHeight="1"/>
    <row r="29459" ht="15.75" customHeight="1"/>
    <row r="29461" ht="15.75" customHeight="1"/>
    <row r="29463" ht="15.75" customHeight="1"/>
    <row r="29465" ht="15.75" customHeight="1"/>
    <row r="29467" ht="15.75" customHeight="1"/>
    <row r="29469" ht="15.75" customHeight="1"/>
    <row r="29471" ht="15.75" customHeight="1"/>
    <row r="29473" ht="15.75" customHeight="1"/>
    <row r="29475" ht="15.75" customHeight="1"/>
    <row r="29477" ht="15.75" customHeight="1"/>
    <row r="29479" ht="15.75" customHeight="1"/>
    <row r="29481" ht="15.75" customHeight="1"/>
    <row r="29483" ht="15.75" customHeight="1"/>
    <row r="29485" ht="15.75" customHeight="1"/>
    <row r="29487" ht="15.75" customHeight="1"/>
    <row r="29489" ht="15.75" customHeight="1"/>
    <row r="29491" ht="15.75" customHeight="1"/>
    <row r="29493" ht="15.75" customHeight="1"/>
    <row r="29495" ht="15.75" customHeight="1"/>
    <row r="29497" ht="15.75" customHeight="1"/>
    <row r="29499" ht="15.75" customHeight="1"/>
    <row r="29501" ht="15.75" customHeight="1"/>
    <row r="29503" ht="15.75" customHeight="1"/>
    <row r="29505" ht="15.75" customHeight="1"/>
    <row r="29507" ht="15.75" customHeight="1"/>
    <row r="29509" ht="15.75" customHeight="1"/>
    <row r="29511" ht="15.75" customHeight="1"/>
    <row r="29513" ht="15.75" customHeight="1"/>
    <row r="29515" ht="15.75" customHeight="1"/>
    <row r="29517" ht="15.75" customHeight="1"/>
    <row r="29519" ht="15.75" customHeight="1"/>
    <row r="29521" ht="15.75" customHeight="1"/>
    <row r="29523" ht="15.75" customHeight="1"/>
    <row r="29525" ht="15.75" customHeight="1"/>
    <row r="29527" ht="15.75" customHeight="1"/>
    <row r="29529" ht="15.75" customHeight="1"/>
    <row r="29531" ht="15.75" customHeight="1"/>
    <row r="29533" ht="15.75" customHeight="1"/>
    <row r="29535" ht="15.75" customHeight="1"/>
    <row r="29537" ht="15.75" customHeight="1"/>
    <row r="29539" ht="15.75" customHeight="1"/>
    <row r="29541" ht="15.75" customHeight="1"/>
    <row r="29543" ht="15.75" customHeight="1"/>
    <row r="29545" ht="15.75" customHeight="1"/>
    <row r="29547" ht="15.75" customHeight="1"/>
    <row r="29549" ht="15.75" customHeight="1"/>
    <row r="29551" ht="15.75" customHeight="1"/>
    <row r="29553" ht="15.75" customHeight="1"/>
    <row r="29555" ht="15.75" customHeight="1"/>
    <row r="29557" ht="15.75" customHeight="1"/>
    <row r="29559" ht="15.75" customHeight="1"/>
    <row r="29561" ht="15.75" customHeight="1"/>
    <row r="29563" ht="15.75" customHeight="1"/>
    <row r="29565" ht="15.75" customHeight="1"/>
    <row r="29567" ht="15.75" customHeight="1"/>
    <row r="29569" ht="15.75" customHeight="1"/>
    <row r="29571" ht="15.75" customHeight="1"/>
    <row r="29573" ht="15.75" customHeight="1"/>
    <row r="29575" ht="15.75" customHeight="1"/>
    <row r="29577" ht="15.75" customHeight="1"/>
    <row r="29579" ht="15.75" customHeight="1"/>
    <row r="29581" ht="15.75" customHeight="1"/>
    <row r="29583" ht="15.75" customHeight="1"/>
    <row r="29585" ht="15.75" customHeight="1"/>
    <row r="29587" ht="15.75" customHeight="1"/>
    <row r="29589" ht="15.75" customHeight="1"/>
    <row r="29591" ht="15.75" customHeight="1"/>
    <row r="29593" ht="15.75" customHeight="1"/>
    <row r="29595" ht="15.75" customHeight="1"/>
    <row r="29597" ht="15.75" customHeight="1"/>
    <row r="29599" ht="15.75" customHeight="1"/>
    <row r="29601" ht="15.75" customHeight="1"/>
    <row r="29603" ht="15.75" customHeight="1"/>
    <row r="29605" ht="15.75" customHeight="1"/>
    <row r="29607" ht="15.75" customHeight="1"/>
    <row r="29609" ht="15.75" customHeight="1"/>
    <row r="29611" ht="15.75" customHeight="1"/>
    <row r="29613" ht="15.75" customHeight="1"/>
    <row r="29615" ht="15.75" customHeight="1"/>
    <row r="29617" ht="15.75" customHeight="1"/>
    <row r="29619" ht="15.75" customHeight="1"/>
    <row r="29621" ht="15.75" customHeight="1"/>
    <row r="29623" ht="15.75" customHeight="1"/>
    <row r="29625" ht="15.75" customHeight="1"/>
    <row r="29627" ht="15.75" customHeight="1"/>
    <row r="29629" ht="15.75" customHeight="1"/>
    <row r="29631" ht="15.75" customHeight="1"/>
    <row r="29633" ht="15.75" customHeight="1"/>
    <row r="29635" ht="15.75" customHeight="1"/>
    <row r="29637" ht="15.75" customHeight="1"/>
    <row r="29639" ht="15.75" customHeight="1"/>
    <row r="29641" ht="15.75" customHeight="1"/>
    <row r="29643" ht="15.75" customHeight="1"/>
    <row r="29645" ht="15.75" customHeight="1"/>
    <row r="29647" ht="15.75" customHeight="1"/>
    <row r="29649" ht="15.75" customHeight="1"/>
    <row r="29651" ht="15.75" customHeight="1"/>
    <row r="29653" ht="15.75" customHeight="1"/>
    <row r="29655" ht="15.75" customHeight="1"/>
    <row r="29657" ht="15.75" customHeight="1"/>
    <row r="29659" ht="15.75" customHeight="1"/>
    <row r="29661" ht="15.75" customHeight="1"/>
    <row r="29663" ht="15.75" customHeight="1"/>
    <row r="29665" ht="15.75" customHeight="1"/>
    <row r="29667" ht="15.75" customHeight="1"/>
    <row r="29669" ht="15.75" customHeight="1"/>
    <row r="29671" ht="15.75" customHeight="1"/>
    <row r="29673" ht="15.75" customHeight="1"/>
    <row r="29675" ht="15.75" customHeight="1"/>
    <row r="29677" ht="15.75" customHeight="1"/>
    <row r="29679" ht="15.75" customHeight="1"/>
    <row r="29681" ht="15.75" customHeight="1"/>
    <row r="29683" ht="15.75" customHeight="1"/>
    <row r="29685" ht="15.75" customHeight="1"/>
    <row r="29687" ht="15.75" customHeight="1"/>
    <row r="29689" ht="15.75" customHeight="1"/>
    <row r="29691" ht="15.75" customHeight="1"/>
    <row r="29693" ht="15.75" customHeight="1"/>
    <row r="29695" ht="15.75" customHeight="1"/>
    <row r="29697" ht="15.75" customHeight="1"/>
    <row r="29699" ht="15.75" customHeight="1"/>
    <row r="29701" ht="15.75" customHeight="1"/>
    <row r="29703" ht="15.75" customHeight="1"/>
    <row r="29705" ht="15.75" customHeight="1"/>
    <row r="29707" ht="15.75" customHeight="1"/>
    <row r="29709" ht="15.75" customHeight="1"/>
    <row r="29711" ht="15.75" customHeight="1"/>
    <row r="29713" ht="15.75" customHeight="1"/>
    <row r="29715" ht="15.75" customHeight="1"/>
    <row r="29717" ht="15.75" customHeight="1"/>
    <row r="29719" ht="15.75" customHeight="1"/>
    <row r="29721" ht="15.75" customHeight="1"/>
    <row r="29723" ht="15.75" customHeight="1"/>
    <row r="29725" ht="15.75" customHeight="1"/>
    <row r="29727" ht="15.75" customHeight="1"/>
    <row r="29729" ht="15.75" customHeight="1"/>
    <row r="29731" ht="15.75" customHeight="1"/>
    <row r="29733" ht="15.75" customHeight="1"/>
    <row r="29735" ht="15.75" customHeight="1"/>
    <row r="29737" ht="15.75" customHeight="1"/>
    <row r="29739" ht="15.75" customHeight="1"/>
    <row r="29741" ht="15.75" customHeight="1"/>
    <row r="29743" ht="15.75" customHeight="1"/>
    <row r="29745" ht="15.75" customHeight="1"/>
    <row r="29747" ht="15.75" customHeight="1"/>
    <row r="29749" ht="15.75" customHeight="1"/>
    <row r="29751" ht="15.75" customHeight="1"/>
    <row r="29753" ht="15.75" customHeight="1"/>
    <row r="29755" ht="15.75" customHeight="1"/>
    <row r="29757" ht="15.75" customHeight="1"/>
    <row r="29759" ht="15.75" customHeight="1"/>
    <row r="29761" ht="15.75" customHeight="1"/>
    <row r="29763" ht="15.75" customHeight="1"/>
    <row r="29765" ht="15.75" customHeight="1"/>
    <row r="29767" ht="15.75" customHeight="1"/>
    <row r="29769" ht="15.75" customHeight="1"/>
    <row r="29771" ht="15.75" customHeight="1"/>
    <row r="29773" ht="15.75" customHeight="1"/>
    <row r="29775" ht="15.75" customHeight="1"/>
    <row r="29777" ht="15.75" customHeight="1"/>
    <row r="29779" ht="15.75" customHeight="1"/>
    <row r="29781" ht="15.75" customHeight="1"/>
    <row r="29783" ht="15.75" customHeight="1"/>
    <row r="29785" ht="15.75" customHeight="1"/>
    <row r="29787" ht="15.75" customHeight="1"/>
    <row r="29789" ht="15.75" customHeight="1"/>
    <row r="29791" ht="15.75" customHeight="1"/>
    <row r="29793" ht="15.75" customHeight="1"/>
    <row r="29795" ht="15.75" customHeight="1"/>
    <row r="29797" ht="15.75" customHeight="1"/>
    <row r="29799" ht="15.75" customHeight="1"/>
    <row r="29801" ht="15.75" customHeight="1"/>
    <row r="29803" ht="15.75" customHeight="1"/>
    <row r="29805" ht="15.75" customHeight="1"/>
    <row r="29807" ht="15.75" customHeight="1"/>
    <row r="29809" ht="15.75" customHeight="1"/>
    <row r="29811" ht="15.75" customHeight="1"/>
    <row r="29813" ht="15.75" customHeight="1"/>
    <row r="29815" ht="15.75" customHeight="1"/>
    <row r="29817" ht="15.75" customHeight="1"/>
    <row r="29819" ht="15.75" customHeight="1"/>
    <row r="29821" ht="15.75" customHeight="1"/>
    <row r="29823" ht="15.75" customHeight="1"/>
    <row r="29825" ht="15.75" customHeight="1"/>
    <row r="29827" ht="15.75" customHeight="1"/>
    <row r="29829" ht="15.75" customHeight="1"/>
    <row r="29831" ht="15.75" customHeight="1"/>
    <row r="29833" ht="15.75" customHeight="1"/>
    <row r="29835" ht="15.75" customHeight="1"/>
    <row r="29837" ht="15.75" customHeight="1"/>
    <row r="29839" ht="15.75" customHeight="1"/>
    <row r="29841" ht="15.75" customHeight="1"/>
    <row r="29843" ht="15.75" customHeight="1"/>
    <row r="29845" ht="15.75" customHeight="1"/>
    <row r="29847" ht="15.75" customHeight="1"/>
    <row r="29849" ht="15.75" customHeight="1"/>
    <row r="29851" ht="15.75" customHeight="1"/>
    <row r="29853" ht="15.75" customHeight="1"/>
    <row r="29855" ht="15.75" customHeight="1"/>
    <row r="29857" ht="15.75" customHeight="1"/>
    <row r="29859" ht="15.75" customHeight="1"/>
    <row r="29861" ht="15.75" customHeight="1"/>
    <row r="29863" ht="15.75" customHeight="1"/>
    <row r="29865" ht="15.75" customHeight="1"/>
    <row r="29867" ht="15.75" customHeight="1"/>
    <row r="29869" ht="15.75" customHeight="1"/>
    <row r="29871" ht="15.75" customHeight="1"/>
    <row r="29873" ht="15.75" customHeight="1"/>
    <row r="29875" ht="15.75" customHeight="1"/>
    <row r="29877" ht="15.75" customHeight="1"/>
    <row r="29879" ht="15.75" customHeight="1"/>
    <row r="29881" ht="15.75" customHeight="1"/>
    <row r="29883" ht="15.75" customHeight="1"/>
    <row r="29885" ht="15.75" customHeight="1"/>
    <row r="29887" ht="15.75" customHeight="1"/>
    <row r="29889" ht="15.75" customHeight="1"/>
    <row r="29891" ht="15.75" customHeight="1"/>
    <row r="29893" ht="15.75" customHeight="1"/>
    <row r="29895" ht="15.75" customHeight="1"/>
    <row r="29897" ht="15.75" customHeight="1"/>
    <row r="29899" ht="15.75" customHeight="1"/>
    <row r="29901" ht="15.75" customHeight="1"/>
    <row r="29903" ht="15.75" customHeight="1"/>
    <row r="29905" ht="15.75" customHeight="1"/>
    <row r="29907" ht="15.75" customHeight="1"/>
    <row r="29909" ht="15.75" customHeight="1"/>
    <row r="29911" ht="15.75" customHeight="1"/>
    <row r="29913" ht="15.75" customHeight="1"/>
    <row r="29915" ht="15.75" customHeight="1"/>
    <row r="29917" ht="15.75" customHeight="1"/>
    <row r="29919" ht="15.75" customHeight="1"/>
    <row r="29921" ht="15.75" customHeight="1"/>
    <row r="29923" ht="15.75" customHeight="1"/>
    <row r="29925" ht="15.75" customHeight="1"/>
    <row r="29927" ht="15.75" customHeight="1"/>
    <row r="29929" ht="15.75" customHeight="1"/>
    <row r="29931" ht="15.75" customHeight="1"/>
    <row r="29933" ht="15.75" customHeight="1"/>
    <row r="29935" ht="15.75" customHeight="1"/>
    <row r="29937" ht="15.75" customHeight="1"/>
    <row r="29939" ht="15.75" customHeight="1"/>
    <row r="29941" ht="15.75" customHeight="1"/>
    <row r="29943" ht="15.75" customHeight="1"/>
    <row r="29945" ht="15.75" customHeight="1"/>
    <row r="29947" ht="15.75" customHeight="1"/>
    <row r="29949" ht="15.75" customHeight="1"/>
    <row r="29951" ht="15.75" customHeight="1"/>
    <row r="29953" ht="15.75" customHeight="1"/>
    <row r="29955" ht="15.75" customHeight="1"/>
    <row r="29957" ht="15.75" customHeight="1"/>
    <row r="29959" ht="15.75" customHeight="1"/>
    <row r="29961" ht="15.75" customHeight="1"/>
    <row r="29963" ht="15.75" customHeight="1"/>
    <row r="29965" ht="15.75" customHeight="1"/>
    <row r="29967" ht="15.75" customHeight="1"/>
    <row r="29969" ht="15.75" customHeight="1"/>
    <row r="29971" ht="15.75" customHeight="1"/>
    <row r="29973" ht="15.75" customHeight="1"/>
    <row r="29975" ht="15.75" customHeight="1"/>
    <row r="29977" ht="15.75" customHeight="1"/>
    <row r="29979" ht="15.75" customHeight="1"/>
    <row r="29981" ht="15.75" customHeight="1"/>
    <row r="29983" ht="15.75" customHeight="1"/>
    <row r="29985" ht="15.75" customHeight="1"/>
    <row r="29987" ht="15.75" customHeight="1"/>
    <row r="29989" ht="15.75" customHeight="1"/>
    <row r="29991" ht="15.75" customHeight="1"/>
    <row r="29993" ht="15.75" customHeight="1"/>
    <row r="29995" ht="15.75" customHeight="1"/>
    <row r="29997" ht="15.75" customHeight="1"/>
    <row r="29999" ht="15.75" customHeight="1"/>
    <row r="30001" ht="15.75" customHeight="1"/>
    <row r="30003" ht="15.75" customHeight="1"/>
    <row r="30005" ht="15.75" customHeight="1"/>
    <row r="30007" ht="15.75" customHeight="1"/>
    <row r="30009" ht="15.75" customHeight="1"/>
    <row r="30011" ht="15.75" customHeight="1"/>
    <row r="30013" ht="15.75" customHeight="1"/>
    <row r="30015" ht="15.75" customHeight="1"/>
    <row r="30017" ht="15.75" customHeight="1"/>
    <row r="30019" ht="15.75" customHeight="1"/>
    <row r="30021" ht="15.75" customHeight="1"/>
    <row r="30023" ht="15.75" customHeight="1"/>
    <row r="30025" ht="15.75" customHeight="1"/>
    <row r="30027" ht="15.75" customHeight="1"/>
    <row r="30029" ht="15.75" customHeight="1"/>
    <row r="30031" ht="15.75" customHeight="1"/>
    <row r="30033" ht="15.75" customHeight="1"/>
    <row r="30035" ht="15.75" customHeight="1"/>
    <row r="30037" ht="15.75" customHeight="1"/>
    <row r="30039" ht="15.75" customHeight="1"/>
    <row r="30041" ht="15.75" customHeight="1"/>
    <row r="30043" ht="15.75" customHeight="1"/>
    <row r="30045" ht="15.75" customHeight="1"/>
    <row r="30047" ht="15.75" customHeight="1"/>
    <row r="30049" ht="15.75" customHeight="1"/>
    <row r="30051" ht="15.75" customHeight="1"/>
    <row r="30053" ht="15.75" customHeight="1"/>
    <row r="30055" ht="15.75" customHeight="1"/>
    <row r="30057" ht="15.75" customHeight="1"/>
    <row r="30059" ht="15.75" customHeight="1"/>
    <row r="30061" ht="15.75" customHeight="1"/>
    <row r="30063" ht="15.75" customHeight="1"/>
    <row r="30065" ht="15.75" customHeight="1"/>
    <row r="30067" ht="15.75" customHeight="1"/>
    <row r="30069" ht="15.75" customHeight="1"/>
    <row r="30071" ht="15.75" customHeight="1"/>
    <row r="30073" ht="15.75" customHeight="1"/>
    <row r="30075" ht="15.75" customHeight="1"/>
    <row r="30077" ht="15.75" customHeight="1"/>
    <row r="30079" ht="15.75" customHeight="1"/>
    <row r="30081" ht="15.75" customHeight="1"/>
    <row r="30083" ht="15.75" customHeight="1"/>
    <row r="30085" ht="15.75" customHeight="1"/>
    <row r="30087" ht="15.75" customHeight="1"/>
    <row r="30089" ht="15.75" customHeight="1"/>
    <row r="30091" ht="15.75" customHeight="1"/>
    <row r="30093" ht="15.75" customHeight="1"/>
    <row r="30095" ht="15.75" customHeight="1"/>
    <row r="30097" ht="15.75" customHeight="1"/>
    <row r="30099" ht="15.75" customHeight="1"/>
    <row r="30101" ht="15.75" customHeight="1"/>
    <row r="30103" ht="15.75" customHeight="1"/>
    <row r="30105" ht="15.75" customHeight="1"/>
    <row r="30107" ht="15.75" customHeight="1"/>
    <row r="30109" ht="15.75" customHeight="1"/>
    <row r="30111" ht="15.75" customHeight="1"/>
    <row r="30113" ht="15.75" customHeight="1"/>
    <row r="30115" ht="15.75" customHeight="1"/>
    <row r="30117" ht="15.75" customHeight="1"/>
    <row r="30119" ht="15.75" customHeight="1"/>
    <row r="30121" ht="15.75" customHeight="1"/>
    <row r="30123" ht="15.75" customHeight="1"/>
    <row r="30125" ht="15.75" customHeight="1"/>
    <row r="30127" ht="15.75" customHeight="1"/>
    <row r="30129" ht="15.75" customHeight="1"/>
    <row r="30131" ht="15.75" customHeight="1"/>
    <row r="30133" ht="15.75" customHeight="1"/>
    <row r="30135" ht="15.75" customHeight="1"/>
    <row r="30137" ht="15.75" customHeight="1"/>
    <row r="30139" ht="15.75" customHeight="1"/>
    <row r="30141" ht="15.75" customHeight="1"/>
    <row r="30143" ht="15.75" customHeight="1"/>
    <row r="30145" ht="15.75" customHeight="1"/>
    <row r="30147" ht="15.75" customHeight="1"/>
    <row r="30149" ht="15.75" customHeight="1"/>
    <row r="30151" ht="15.75" customHeight="1"/>
    <row r="30153" ht="15.75" customHeight="1"/>
    <row r="30155" ht="15.75" customHeight="1"/>
    <row r="30157" ht="15.75" customHeight="1"/>
    <row r="30159" ht="15.75" customHeight="1"/>
    <row r="30161" ht="15.75" customHeight="1"/>
    <row r="30163" ht="15.75" customHeight="1"/>
    <row r="30165" ht="15.75" customHeight="1"/>
    <row r="30167" ht="15.75" customHeight="1"/>
    <row r="30169" ht="15.75" customHeight="1"/>
    <row r="30171" ht="15.75" customHeight="1"/>
    <row r="30173" ht="15.75" customHeight="1"/>
    <row r="30175" ht="15.75" customHeight="1"/>
    <row r="30177" ht="15.75" customHeight="1"/>
    <row r="30179" ht="15.75" customHeight="1"/>
    <row r="30181" ht="15.75" customHeight="1"/>
    <row r="30183" ht="15.75" customHeight="1"/>
    <row r="30185" ht="15.75" customHeight="1"/>
    <row r="30187" ht="15.75" customHeight="1"/>
    <row r="30189" ht="15.75" customHeight="1"/>
    <row r="30191" ht="15.75" customHeight="1"/>
    <row r="30193" ht="15.75" customHeight="1"/>
    <row r="30195" ht="15.75" customHeight="1"/>
    <row r="30197" ht="15.75" customHeight="1"/>
    <row r="30199" ht="15.75" customHeight="1"/>
    <row r="30201" ht="15.75" customHeight="1"/>
    <row r="30203" ht="15.75" customHeight="1"/>
    <row r="30205" ht="15.75" customHeight="1"/>
    <row r="30207" ht="15.75" customHeight="1"/>
    <row r="30209" ht="15.75" customHeight="1"/>
    <row r="30211" ht="15.75" customHeight="1"/>
    <row r="30213" ht="15.75" customHeight="1"/>
    <row r="30215" ht="15.75" customHeight="1"/>
    <row r="30217" ht="15.75" customHeight="1"/>
    <row r="30219" ht="15.75" customHeight="1"/>
    <row r="30221" ht="15.75" customHeight="1"/>
    <row r="30223" ht="15.75" customHeight="1"/>
    <row r="30225" ht="15.75" customHeight="1"/>
    <row r="30227" ht="15.75" customHeight="1"/>
    <row r="30229" ht="15.75" customHeight="1"/>
    <row r="30231" ht="15.75" customHeight="1"/>
    <row r="30233" ht="15.75" customHeight="1"/>
    <row r="30235" ht="15.75" customHeight="1"/>
    <row r="30237" ht="15.75" customHeight="1"/>
    <row r="30239" ht="15.75" customHeight="1"/>
    <row r="30241" ht="15.75" customHeight="1"/>
    <row r="30243" ht="15.75" customHeight="1"/>
    <row r="30245" ht="15.75" customHeight="1"/>
    <row r="30247" ht="15.75" customHeight="1"/>
    <row r="30249" ht="15.75" customHeight="1"/>
    <row r="30251" ht="15.75" customHeight="1"/>
    <row r="30253" ht="15.75" customHeight="1"/>
    <row r="30255" ht="15.75" customHeight="1"/>
    <row r="30257" ht="15.75" customHeight="1"/>
    <row r="30259" ht="15.75" customHeight="1"/>
    <row r="30261" ht="15.75" customHeight="1"/>
    <row r="30263" ht="15.75" customHeight="1"/>
    <row r="30265" ht="15.75" customHeight="1"/>
    <row r="30267" ht="15.75" customHeight="1"/>
    <row r="30269" ht="15.75" customHeight="1"/>
    <row r="30271" ht="15.75" customHeight="1"/>
    <row r="30273" ht="15.75" customHeight="1"/>
    <row r="30275" ht="15.75" customHeight="1"/>
    <row r="30277" ht="15.75" customHeight="1"/>
    <row r="30279" ht="15.75" customHeight="1"/>
    <row r="30281" ht="15.75" customHeight="1"/>
    <row r="30283" ht="15.75" customHeight="1"/>
    <row r="30285" ht="15.75" customHeight="1"/>
    <row r="30287" ht="15.75" customHeight="1"/>
    <row r="30289" ht="15.75" customHeight="1"/>
    <row r="30291" ht="15.75" customHeight="1"/>
    <row r="30293" ht="15.75" customHeight="1"/>
    <row r="30295" ht="15.75" customHeight="1"/>
    <row r="30297" ht="15.75" customHeight="1"/>
    <row r="30299" ht="15.75" customHeight="1"/>
    <row r="30301" ht="15.75" customHeight="1"/>
    <row r="30303" ht="15.75" customHeight="1"/>
    <row r="30305" ht="15.75" customHeight="1"/>
    <row r="30307" ht="15.75" customHeight="1"/>
    <row r="30309" ht="15.75" customHeight="1"/>
    <row r="30311" ht="15.75" customHeight="1"/>
    <row r="30313" ht="15.75" customHeight="1"/>
    <row r="30315" ht="15.75" customHeight="1"/>
    <row r="30317" ht="15.75" customHeight="1"/>
    <row r="30319" ht="15.75" customHeight="1"/>
    <row r="30321" ht="15.75" customHeight="1"/>
    <row r="30323" ht="15.75" customHeight="1"/>
    <row r="30325" ht="15.75" customHeight="1"/>
    <row r="30327" ht="15.75" customHeight="1"/>
    <row r="30329" ht="15.75" customHeight="1"/>
    <row r="30331" ht="15.75" customHeight="1"/>
    <row r="30333" ht="15.75" customHeight="1"/>
    <row r="30335" ht="15.75" customHeight="1"/>
    <row r="30337" ht="15.75" customHeight="1"/>
    <row r="30339" ht="15.75" customHeight="1"/>
    <row r="30341" ht="15.75" customHeight="1"/>
    <row r="30343" ht="15.75" customHeight="1"/>
    <row r="30345" ht="15.75" customHeight="1"/>
    <row r="30347" ht="15.75" customHeight="1"/>
    <row r="30349" ht="15.75" customHeight="1"/>
    <row r="30351" ht="15.75" customHeight="1"/>
    <row r="30353" ht="15.75" customHeight="1"/>
    <row r="30355" ht="15.75" customHeight="1"/>
    <row r="30357" ht="15.75" customHeight="1"/>
    <row r="30359" ht="15.75" customHeight="1"/>
    <row r="30361" ht="15.75" customHeight="1"/>
    <row r="30363" ht="15.75" customHeight="1"/>
    <row r="30365" ht="15.75" customHeight="1"/>
    <row r="30367" ht="15.75" customHeight="1"/>
    <row r="30369" ht="15.75" customHeight="1"/>
    <row r="30371" ht="15.75" customHeight="1"/>
    <row r="30373" ht="15.75" customHeight="1"/>
    <row r="30375" ht="15.75" customHeight="1"/>
    <row r="30377" ht="15.75" customHeight="1"/>
    <row r="30379" ht="15.75" customHeight="1"/>
    <row r="30381" ht="15.75" customHeight="1"/>
    <row r="30383" ht="15.75" customHeight="1"/>
    <row r="30385" ht="15.75" customHeight="1"/>
    <row r="30387" ht="15.75" customHeight="1"/>
    <row r="30389" ht="15.75" customHeight="1"/>
    <row r="30391" ht="15.75" customHeight="1"/>
    <row r="30393" ht="15.75" customHeight="1"/>
    <row r="30395" ht="15.75" customHeight="1"/>
    <row r="30397" ht="15.75" customHeight="1"/>
    <row r="30399" ht="15.75" customHeight="1"/>
    <row r="30401" ht="15.75" customHeight="1"/>
    <row r="30403" ht="15.75" customHeight="1"/>
    <row r="30405" ht="15.75" customHeight="1"/>
    <row r="30407" ht="15.75" customHeight="1"/>
    <row r="30409" ht="15.75" customHeight="1"/>
    <row r="30411" ht="15.75" customHeight="1"/>
    <row r="30413" ht="15.75" customHeight="1"/>
    <row r="30415" ht="15.75" customHeight="1"/>
    <row r="30417" ht="15.75" customHeight="1"/>
    <row r="30419" ht="15.75" customHeight="1"/>
    <row r="30421" ht="15.75" customHeight="1"/>
    <row r="30423" ht="15.75" customHeight="1"/>
    <row r="30425" ht="15.75" customHeight="1"/>
    <row r="30427" ht="15.75" customHeight="1"/>
    <row r="30429" ht="15.75" customHeight="1"/>
    <row r="30431" ht="15.75" customHeight="1"/>
    <row r="30433" ht="15.75" customHeight="1"/>
    <row r="30435" ht="15.75" customHeight="1"/>
    <row r="30437" ht="15.75" customHeight="1"/>
    <row r="30439" ht="15.75" customHeight="1"/>
    <row r="30441" ht="15.75" customHeight="1"/>
    <row r="30443" ht="15.75" customHeight="1"/>
    <row r="30445" ht="15.75" customHeight="1"/>
    <row r="30447" ht="15.75" customHeight="1"/>
    <row r="30449" ht="15.75" customHeight="1"/>
    <row r="30451" ht="15.75" customHeight="1"/>
    <row r="30453" ht="15.75" customHeight="1"/>
    <row r="30455" ht="15.75" customHeight="1"/>
    <row r="30457" ht="15.75" customHeight="1"/>
    <row r="30459" ht="15.75" customHeight="1"/>
    <row r="30461" ht="15.75" customHeight="1"/>
    <row r="30463" ht="15.75" customHeight="1"/>
    <row r="30465" ht="15.75" customHeight="1"/>
    <row r="30467" ht="15.75" customHeight="1"/>
    <row r="30469" ht="15.75" customHeight="1"/>
    <row r="30471" ht="15.75" customHeight="1"/>
    <row r="30473" ht="15.75" customHeight="1"/>
    <row r="30475" ht="15.75" customHeight="1"/>
    <row r="30477" ht="15.75" customHeight="1"/>
    <row r="30479" ht="15.75" customHeight="1"/>
    <row r="30481" ht="15.75" customHeight="1"/>
    <row r="30483" ht="15.75" customHeight="1"/>
    <row r="30485" ht="15.75" customHeight="1"/>
    <row r="30487" ht="15.75" customHeight="1"/>
    <row r="30489" ht="15.75" customHeight="1"/>
    <row r="30491" ht="15.75" customHeight="1"/>
    <row r="30493" ht="15.75" customHeight="1"/>
    <row r="30495" ht="15.75" customHeight="1"/>
    <row r="30497" ht="15.75" customHeight="1"/>
    <row r="30499" ht="15.75" customHeight="1"/>
    <row r="30501" ht="15.75" customHeight="1"/>
    <row r="30503" ht="15.75" customHeight="1"/>
    <row r="30505" ht="15.75" customHeight="1"/>
    <row r="30507" ht="15.75" customHeight="1"/>
    <row r="30509" ht="15.75" customHeight="1"/>
    <row r="30511" ht="15.75" customHeight="1"/>
    <row r="30513" ht="15.75" customHeight="1"/>
    <row r="30515" ht="15.75" customHeight="1"/>
    <row r="30517" ht="15.75" customHeight="1"/>
    <row r="30519" ht="15.75" customHeight="1"/>
    <row r="30521" ht="15.75" customHeight="1"/>
    <row r="30523" ht="15.75" customHeight="1"/>
    <row r="30525" ht="15.75" customHeight="1"/>
    <row r="30527" ht="15.75" customHeight="1"/>
    <row r="30529" ht="15.75" customHeight="1"/>
    <row r="30531" ht="15.75" customHeight="1"/>
    <row r="30533" ht="15.75" customHeight="1"/>
    <row r="30535" ht="15.75" customHeight="1"/>
    <row r="30537" ht="15.75" customHeight="1"/>
    <row r="30539" ht="15.75" customHeight="1"/>
    <row r="30541" ht="15.75" customHeight="1"/>
    <row r="30543" ht="15.75" customHeight="1"/>
    <row r="30545" ht="15.75" customHeight="1"/>
    <row r="30547" ht="15.75" customHeight="1"/>
    <row r="30549" ht="15.75" customHeight="1"/>
    <row r="30551" ht="15.75" customHeight="1"/>
    <row r="30553" ht="15.75" customHeight="1"/>
    <row r="30555" ht="15.75" customHeight="1"/>
    <row r="30557" ht="15.75" customHeight="1"/>
    <row r="30559" ht="15.75" customHeight="1"/>
    <row r="30561" ht="15.75" customHeight="1"/>
    <row r="30563" ht="15.75" customHeight="1"/>
    <row r="30565" ht="15.75" customHeight="1"/>
    <row r="30567" ht="15.75" customHeight="1"/>
    <row r="30569" ht="15.75" customHeight="1"/>
    <row r="30571" ht="15.75" customHeight="1"/>
    <row r="30573" ht="15.75" customHeight="1"/>
    <row r="30575" ht="15.75" customHeight="1"/>
    <row r="30577" ht="15.75" customHeight="1"/>
    <row r="30579" ht="15.75" customHeight="1"/>
    <row r="30581" ht="15.75" customHeight="1"/>
    <row r="30583" ht="15.75" customHeight="1"/>
    <row r="30585" ht="15.75" customHeight="1"/>
    <row r="30587" ht="15.75" customHeight="1"/>
    <row r="30589" ht="15.75" customHeight="1"/>
    <row r="30591" ht="15.75" customHeight="1"/>
    <row r="30593" ht="15.75" customHeight="1"/>
    <row r="30595" ht="15.75" customHeight="1"/>
    <row r="30597" ht="15.75" customHeight="1"/>
    <row r="30599" ht="15.75" customHeight="1"/>
    <row r="30601" ht="15.75" customHeight="1"/>
    <row r="30603" ht="15.75" customHeight="1"/>
    <row r="30605" ht="15.75" customHeight="1"/>
    <row r="30607" ht="15.75" customHeight="1"/>
    <row r="30609" ht="15.75" customHeight="1"/>
    <row r="30611" ht="15.75" customHeight="1"/>
    <row r="30613" ht="15.75" customHeight="1"/>
    <row r="30615" ht="15.75" customHeight="1"/>
    <row r="30617" ht="15.75" customHeight="1"/>
    <row r="30619" ht="15.75" customHeight="1"/>
    <row r="30621" ht="15.75" customHeight="1"/>
    <row r="30623" ht="15.75" customHeight="1"/>
    <row r="30625" ht="15.75" customHeight="1"/>
    <row r="30627" ht="15.75" customHeight="1"/>
    <row r="30629" ht="15.75" customHeight="1"/>
    <row r="30631" ht="15.75" customHeight="1"/>
    <row r="30633" ht="15.75" customHeight="1"/>
    <row r="30635" ht="15.75" customHeight="1"/>
    <row r="30637" ht="15.75" customHeight="1"/>
    <row r="30639" ht="15.75" customHeight="1"/>
    <row r="30641" ht="15.75" customHeight="1"/>
    <row r="30643" ht="15.75" customHeight="1"/>
    <row r="30645" ht="15.75" customHeight="1"/>
    <row r="30647" ht="15.75" customHeight="1"/>
    <row r="30649" ht="15.75" customHeight="1"/>
    <row r="30651" ht="15.75" customHeight="1"/>
    <row r="30653" ht="15.75" customHeight="1"/>
    <row r="30655" ht="15.75" customHeight="1"/>
    <row r="30657" ht="15.75" customHeight="1"/>
    <row r="30659" ht="15.75" customHeight="1"/>
    <row r="30661" ht="15.75" customHeight="1"/>
    <row r="30663" ht="15.75" customHeight="1"/>
    <row r="30665" ht="15.75" customHeight="1"/>
    <row r="30667" ht="15.75" customHeight="1"/>
    <row r="30669" ht="15.75" customHeight="1"/>
    <row r="30671" ht="15.75" customHeight="1"/>
    <row r="30673" ht="15.75" customHeight="1"/>
    <row r="30675" ht="15.75" customHeight="1"/>
    <row r="30677" ht="15.75" customHeight="1"/>
    <row r="30679" ht="15.75" customHeight="1"/>
    <row r="30681" ht="15.75" customHeight="1"/>
    <row r="30683" ht="15.75" customHeight="1"/>
    <row r="30685" ht="15.75" customHeight="1"/>
    <row r="30687" ht="15.75" customHeight="1"/>
    <row r="30689" ht="15.75" customHeight="1"/>
    <row r="30691" ht="15.75" customHeight="1"/>
    <row r="30693" ht="15.75" customHeight="1"/>
    <row r="30695" ht="15.75" customHeight="1"/>
    <row r="30697" ht="15.75" customHeight="1"/>
    <row r="30699" ht="15.75" customHeight="1"/>
    <row r="30701" ht="15.75" customHeight="1"/>
    <row r="30703" ht="15.75" customHeight="1"/>
    <row r="30705" ht="15.75" customHeight="1"/>
    <row r="30707" ht="15.75" customHeight="1"/>
    <row r="30709" ht="15.75" customHeight="1"/>
    <row r="30711" ht="15.75" customHeight="1"/>
    <row r="30713" ht="15.75" customHeight="1"/>
    <row r="30715" ht="15.75" customHeight="1"/>
    <row r="30717" ht="15.75" customHeight="1"/>
    <row r="30719" ht="15.75" customHeight="1"/>
    <row r="30721" ht="15.75" customHeight="1"/>
    <row r="30723" ht="15.75" customHeight="1"/>
    <row r="30725" ht="15.75" customHeight="1"/>
    <row r="30727" ht="15.75" customHeight="1"/>
    <row r="30729" ht="15.75" customHeight="1"/>
    <row r="30731" ht="15.75" customHeight="1"/>
    <row r="30733" ht="15.75" customHeight="1"/>
    <row r="30735" ht="15.75" customHeight="1"/>
    <row r="30737" ht="15.75" customHeight="1"/>
    <row r="30739" ht="15.75" customHeight="1"/>
    <row r="30741" ht="15.75" customHeight="1"/>
    <row r="30743" ht="15.75" customHeight="1"/>
    <row r="30745" ht="15.75" customHeight="1"/>
    <row r="30747" ht="15.75" customHeight="1"/>
    <row r="30749" ht="15.75" customHeight="1"/>
    <row r="30751" ht="15.75" customHeight="1"/>
    <row r="30753" ht="15.75" customHeight="1"/>
    <row r="30755" ht="15.75" customHeight="1"/>
    <row r="30757" ht="15.75" customHeight="1"/>
    <row r="30759" ht="15.75" customHeight="1"/>
    <row r="30761" ht="15.75" customHeight="1"/>
    <row r="30763" ht="15.75" customHeight="1"/>
    <row r="30765" ht="15.75" customHeight="1"/>
    <row r="30767" ht="15.75" customHeight="1"/>
    <row r="30769" ht="15.75" customHeight="1"/>
    <row r="30771" ht="15.75" customHeight="1"/>
    <row r="30773" ht="15.75" customHeight="1"/>
    <row r="30775" ht="15.75" customHeight="1"/>
    <row r="30777" ht="15.75" customHeight="1"/>
    <row r="30779" ht="15.75" customHeight="1"/>
    <row r="30781" ht="15.75" customHeight="1"/>
    <row r="30783" ht="15.75" customHeight="1"/>
    <row r="30785" ht="15.75" customHeight="1"/>
    <row r="30787" ht="15.75" customHeight="1"/>
    <row r="30789" ht="15.75" customHeight="1"/>
    <row r="30791" ht="15.75" customHeight="1"/>
    <row r="30793" ht="15.75" customHeight="1"/>
    <row r="30795" ht="15.75" customHeight="1"/>
    <row r="30797" ht="15.75" customHeight="1"/>
    <row r="30799" ht="15.75" customHeight="1"/>
    <row r="30801" ht="15.75" customHeight="1"/>
    <row r="30803" ht="15.75" customHeight="1"/>
    <row r="30805" ht="15.75" customHeight="1"/>
    <row r="30807" ht="15.75" customHeight="1"/>
    <row r="30809" ht="15.75" customHeight="1"/>
    <row r="30811" ht="15.75" customHeight="1"/>
    <row r="30813" ht="15.75" customHeight="1"/>
    <row r="30815" ht="15.75" customHeight="1"/>
    <row r="30817" ht="15.75" customHeight="1"/>
    <row r="30819" ht="15.75" customHeight="1"/>
    <row r="30821" ht="15.75" customHeight="1"/>
    <row r="30823" ht="15.75" customHeight="1"/>
    <row r="30825" ht="15.75" customHeight="1"/>
    <row r="30827" ht="15.75" customHeight="1"/>
    <row r="30829" ht="15.75" customHeight="1"/>
    <row r="30831" ht="15.75" customHeight="1"/>
    <row r="30833" ht="15.75" customHeight="1"/>
    <row r="30835" ht="15.75" customHeight="1"/>
    <row r="30837" ht="15.75" customHeight="1"/>
    <row r="30839" ht="15.75" customHeight="1"/>
    <row r="30841" ht="15.75" customHeight="1"/>
    <row r="30843" ht="15.75" customHeight="1"/>
    <row r="30845" ht="15.75" customHeight="1"/>
    <row r="30847" ht="15.75" customHeight="1"/>
    <row r="30849" ht="15.75" customHeight="1"/>
    <row r="30851" ht="15.75" customHeight="1"/>
    <row r="30853" ht="15.75" customHeight="1"/>
    <row r="30855" ht="15.75" customHeight="1"/>
    <row r="30857" ht="15.75" customHeight="1"/>
    <row r="30859" ht="15.75" customHeight="1"/>
    <row r="30861" ht="15.75" customHeight="1"/>
    <row r="30863" ht="15.75" customHeight="1"/>
    <row r="30865" ht="15.75" customHeight="1"/>
    <row r="30867" ht="15.75" customHeight="1"/>
    <row r="30869" ht="15.75" customHeight="1"/>
    <row r="30871" ht="15.75" customHeight="1"/>
    <row r="30873" ht="15.75" customHeight="1"/>
    <row r="30875" ht="15.75" customHeight="1"/>
    <row r="30877" ht="15.75" customHeight="1"/>
    <row r="30879" ht="15.75" customHeight="1"/>
    <row r="30881" ht="15.75" customHeight="1"/>
    <row r="30883" ht="15.75" customHeight="1"/>
    <row r="30885" ht="15.75" customHeight="1"/>
    <row r="30887" ht="15.75" customHeight="1"/>
    <row r="30889" ht="15.75" customHeight="1"/>
    <row r="30891" ht="15.75" customHeight="1"/>
    <row r="30893" ht="15.75" customHeight="1"/>
    <row r="30895" ht="15.75" customHeight="1"/>
    <row r="30897" ht="15.75" customHeight="1"/>
    <row r="30899" ht="15.75" customHeight="1"/>
    <row r="30901" ht="15.75" customHeight="1"/>
    <row r="30903" ht="15.75" customHeight="1"/>
    <row r="30905" ht="15.75" customHeight="1"/>
    <row r="30907" ht="15.75" customHeight="1"/>
    <row r="30909" ht="15.75" customHeight="1"/>
    <row r="30911" ht="15.75" customHeight="1"/>
    <row r="30913" ht="15.75" customHeight="1"/>
    <row r="30915" ht="15.75" customHeight="1"/>
    <row r="30917" ht="15.75" customHeight="1"/>
    <row r="30919" ht="15.75" customHeight="1"/>
    <row r="30921" ht="15.75" customHeight="1"/>
    <row r="30923" ht="15.75" customHeight="1"/>
    <row r="30925" ht="15.75" customHeight="1"/>
    <row r="30927" ht="15.75" customHeight="1"/>
    <row r="30929" ht="15.75" customHeight="1"/>
    <row r="30931" ht="15.75" customHeight="1"/>
    <row r="30933" ht="15.75" customHeight="1"/>
    <row r="30935" ht="15.75" customHeight="1"/>
    <row r="30937" ht="15.75" customHeight="1"/>
    <row r="30939" ht="15.75" customHeight="1"/>
    <row r="30941" ht="15.75" customHeight="1"/>
    <row r="30943" ht="15.75" customHeight="1"/>
    <row r="30945" ht="15.75" customHeight="1"/>
    <row r="30947" ht="15.75" customHeight="1"/>
    <row r="30949" ht="15.75" customHeight="1"/>
    <row r="30951" ht="15.75" customHeight="1"/>
    <row r="30953" ht="15.75" customHeight="1"/>
    <row r="30955" ht="15.75" customHeight="1"/>
    <row r="30957" ht="15.75" customHeight="1"/>
    <row r="30959" ht="15.75" customHeight="1"/>
    <row r="30961" ht="15.75" customHeight="1"/>
    <row r="30963" ht="15.75" customHeight="1"/>
    <row r="30965" ht="15.75" customHeight="1"/>
    <row r="30967" ht="15.75" customHeight="1"/>
    <row r="30969" ht="15.75" customHeight="1"/>
    <row r="30971" ht="15.75" customHeight="1"/>
    <row r="30973" ht="15.75" customHeight="1"/>
    <row r="30975" ht="15.75" customHeight="1"/>
    <row r="30977" ht="15.75" customHeight="1"/>
    <row r="30979" ht="15.75" customHeight="1"/>
    <row r="30981" ht="15.75" customHeight="1"/>
    <row r="30983" ht="15.75" customHeight="1"/>
    <row r="30985" ht="15.75" customHeight="1"/>
    <row r="30987" ht="15.75" customHeight="1"/>
    <row r="30989" ht="15.75" customHeight="1"/>
    <row r="30991" ht="15.75" customHeight="1"/>
    <row r="30993" ht="15.75" customHeight="1"/>
    <row r="30995" ht="15.75" customHeight="1"/>
    <row r="30997" ht="15.75" customHeight="1"/>
    <row r="30999" ht="15.75" customHeight="1"/>
    <row r="31001" ht="15.75" customHeight="1"/>
    <row r="31003" ht="15.75" customHeight="1"/>
    <row r="31005" ht="15.75" customHeight="1"/>
    <row r="31007" ht="15.75" customHeight="1"/>
    <row r="31009" ht="15.75" customHeight="1"/>
    <row r="31011" ht="15.75" customHeight="1"/>
    <row r="31013" ht="15.75" customHeight="1"/>
    <row r="31015" ht="15.75" customHeight="1"/>
    <row r="31017" ht="15.75" customHeight="1"/>
    <row r="31019" ht="15.75" customHeight="1"/>
    <row r="31021" ht="15.75" customHeight="1"/>
    <row r="31023" ht="15.75" customHeight="1"/>
    <row r="31025" ht="15.75" customHeight="1"/>
    <row r="31027" ht="15.75" customHeight="1"/>
    <row r="31029" ht="15.75" customHeight="1"/>
    <row r="31031" ht="15.75" customHeight="1"/>
    <row r="31033" ht="15.75" customHeight="1"/>
    <row r="31035" ht="15.75" customHeight="1"/>
    <row r="31037" ht="15.75" customHeight="1"/>
    <row r="31039" ht="15.75" customHeight="1"/>
    <row r="31041" ht="15.75" customHeight="1"/>
    <row r="31043" ht="15.75" customHeight="1"/>
    <row r="31045" ht="15.75" customHeight="1"/>
    <row r="31047" ht="15.75" customHeight="1"/>
    <row r="31049" ht="15.75" customHeight="1"/>
    <row r="31051" ht="15.75" customHeight="1"/>
    <row r="31053" ht="15.75" customHeight="1"/>
    <row r="31055" ht="15.75" customHeight="1"/>
    <row r="31057" ht="15.75" customHeight="1"/>
    <row r="31059" ht="15.75" customHeight="1"/>
    <row r="31061" ht="15.75" customHeight="1"/>
    <row r="31063" ht="15.75" customHeight="1"/>
    <row r="31065" ht="15.75" customHeight="1"/>
    <row r="31067" ht="15.75" customHeight="1"/>
    <row r="31069" ht="15.75" customHeight="1"/>
    <row r="31071" ht="15.75" customHeight="1"/>
    <row r="31073" ht="15.75" customHeight="1"/>
    <row r="31075" ht="15.75" customHeight="1"/>
    <row r="31077" ht="15.75" customHeight="1"/>
    <row r="31079" ht="15.75" customHeight="1"/>
    <row r="31081" ht="15.75" customHeight="1"/>
    <row r="31083" ht="15.75" customHeight="1"/>
    <row r="31085" ht="15.75" customHeight="1"/>
    <row r="31087" ht="15.75" customHeight="1"/>
    <row r="31089" ht="15.75" customHeight="1"/>
    <row r="31091" ht="15.75" customHeight="1"/>
    <row r="31093" ht="15.75" customHeight="1"/>
    <row r="31095" ht="15.75" customHeight="1"/>
    <row r="31097" ht="15.75" customHeight="1"/>
    <row r="31099" ht="15.75" customHeight="1"/>
    <row r="31101" ht="15.75" customHeight="1"/>
    <row r="31103" ht="15.75" customHeight="1"/>
    <row r="31105" ht="15.75" customHeight="1"/>
    <row r="31107" ht="15.75" customHeight="1"/>
    <row r="31109" ht="15.75" customHeight="1"/>
    <row r="31111" ht="15.75" customHeight="1"/>
    <row r="31113" ht="15.75" customHeight="1"/>
    <row r="31115" ht="15.75" customHeight="1"/>
    <row r="31117" ht="15.75" customHeight="1"/>
    <row r="31119" ht="15.75" customHeight="1"/>
    <row r="31121" ht="15.75" customHeight="1"/>
    <row r="31123" ht="15.75" customHeight="1"/>
    <row r="31125" ht="15.75" customHeight="1"/>
    <row r="31127" ht="15.75" customHeight="1"/>
    <row r="31129" ht="15.75" customHeight="1"/>
    <row r="31131" ht="15.75" customHeight="1"/>
    <row r="31133" ht="15.75" customHeight="1"/>
    <row r="31135" ht="15.75" customHeight="1"/>
    <row r="31137" ht="15.75" customHeight="1"/>
    <row r="31139" ht="15.75" customHeight="1"/>
    <row r="31141" ht="15.75" customHeight="1"/>
    <row r="31143" ht="15.75" customHeight="1"/>
    <row r="31145" ht="15.75" customHeight="1"/>
    <row r="31147" ht="15.75" customHeight="1"/>
    <row r="31149" ht="15.75" customHeight="1"/>
    <row r="31151" ht="15.75" customHeight="1"/>
    <row r="31153" ht="15.75" customHeight="1"/>
    <row r="31155" ht="15.75" customHeight="1"/>
    <row r="31157" ht="15.75" customHeight="1"/>
    <row r="31159" ht="15.75" customHeight="1"/>
    <row r="31161" ht="15.75" customHeight="1"/>
    <row r="31163" ht="15.75" customHeight="1"/>
    <row r="31165" ht="15.75" customHeight="1"/>
    <row r="31167" ht="15.75" customHeight="1"/>
    <row r="31169" ht="15.75" customHeight="1"/>
    <row r="31171" ht="15.75" customHeight="1"/>
    <row r="31173" ht="15.75" customHeight="1"/>
    <row r="31175" ht="15.75" customHeight="1"/>
    <row r="31177" ht="15.75" customHeight="1"/>
    <row r="31179" ht="15.75" customHeight="1"/>
    <row r="31181" ht="15.75" customHeight="1"/>
    <row r="31183" ht="15.75" customHeight="1"/>
    <row r="31185" ht="15.75" customHeight="1"/>
    <row r="31187" ht="15.75" customHeight="1"/>
    <row r="31189" ht="15.75" customHeight="1"/>
    <row r="31191" ht="15.75" customHeight="1"/>
    <row r="31193" ht="15.75" customHeight="1"/>
    <row r="31195" ht="15.75" customHeight="1"/>
    <row r="31197" ht="15.75" customHeight="1"/>
    <row r="31199" ht="15.75" customHeight="1"/>
    <row r="31201" ht="15.75" customHeight="1"/>
    <row r="31203" ht="15.75" customHeight="1"/>
    <row r="31205" ht="15.75" customHeight="1"/>
    <row r="31207" ht="15.75" customHeight="1"/>
    <row r="31209" ht="15.75" customHeight="1"/>
    <row r="31211" ht="15.75" customHeight="1"/>
    <row r="31213" ht="15.75" customHeight="1"/>
    <row r="31215" ht="15.75" customHeight="1"/>
    <row r="31217" ht="15.75" customHeight="1"/>
    <row r="31219" ht="15.75" customHeight="1"/>
    <row r="31221" ht="15.75" customHeight="1"/>
    <row r="31223" ht="15.75" customHeight="1"/>
    <row r="31225" ht="15.75" customHeight="1"/>
    <row r="31227" ht="15.75" customHeight="1"/>
    <row r="31229" ht="15.75" customHeight="1"/>
    <row r="31231" ht="15.75" customHeight="1"/>
    <row r="31233" ht="15.75" customHeight="1"/>
    <row r="31235" ht="15.75" customHeight="1"/>
    <row r="31237" ht="15.75" customHeight="1"/>
    <row r="31239" ht="15.75" customHeight="1"/>
    <row r="31241" ht="15.75" customHeight="1"/>
    <row r="31243" ht="15.75" customHeight="1"/>
    <row r="31245" ht="15.75" customHeight="1"/>
    <row r="31247" ht="15.75" customHeight="1"/>
    <row r="31249" ht="15.75" customHeight="1"/>
    <row r="31251" ht="15.75" customHeight="1"/>
    <row r="31253" ht="15.75" customHeight="1"/>
    <row r="31255" ht="15.75" customHeight="1"/>
    <row r="31257" ht="15.75" customHeight="1"/>
    <row r="31259" ht="15.75" customHeight="1"/>
    <row r="31261" ht="15.75" customHeight="1"/>
    <row r="31263" ht="15.75" customHeight="1"/>
    <row r="31265" ht="15.75" customHeight="1"/>
    <row r="31267" ht="15.75" customHeight="1"/>
    <row r="31269" ht="15.75" customHeight="1"/>
    <row r="31271" ht="15.75" customHeight="1"/>
    <row r="31273" ht="15.75" customHeight="1"/>
    <row r="31275" ht="15.75" customHeight="1"/>
    <row r="31277" ht="15.75" customHeight="1"/>
    <row r="31279" ht="15.75" customHeight="1"/>
    <row r="31281" ht="15.75" customHeight="1"/>
    <row r="31283" ht="15.75" customHeight="1"/>
    <row r="31285" ht="15.75" customHeight="1"/>
    <row r="31287" ht="15.75" customHeight="1"/>
    <row r="31289" ht="15.75" customHeight="1"/>
    <row r="31291" ht="15.75" customHeight="1"/>
    <row r="31293" ht="15.75" customHeight="1"/>
    <row r="31295" ht="15.75" customHeight="1"/>
    <row r="31297" ht="15.75" customHeight="1"/>
    <row r="31299" ht="15.75" customHeight="1"/>
    <row r="31301" ht="15.75" customHeight="1"/>
    <row r="31303" ht="15.75" customHeight="1"/>
    <row r="31305" ht="15.75" customHeight="1"/>
    <row r="31307" ht="15.75" customHeight="1"/>
    <row r="31309" ht="15.75" customHeight="1"/>
    <row r="31311" ht="15.75" customHeight="1"/>
    <row r="31313" ht="15.75" customHeight="1"/>
    <row r="31315" ht="15.75" customHeight="1"/>
    <row r="31317" ht="15.75" customHeight="1"/>
    <row r="31319" ht="15.75" customHeight="1"/>
    <row r="31321" ht="15.75" customHeight="1"/>
    <row r="31323" ht="15.75" customHeight="1"/>
    <row r="31325" ht="15.75" customHeight="1"/>
    <row r="31327" ht="15.75" customHeight="1"/>
    <row r="31329" ht="15.75" customHeight="1"/>
    <row r="31331" ht="15.75" customHeight="1"/>
    <row r="31333" ht="15.75" customHeight="1"/>
    <row r="31335" ht="15.75" customHeight="1"/>
    <row r="31337" ht="15.75" customHeight="1"/>
    <row r="31339" ht="15.75" customHeight="1"/>
    <row r="31341" ht="15.75" customHeight="1"/>
    <row r="31343" ht="15.75" customHeight="1"/>
    <row r="31345" ht="15.75" customHeight="1"/>
    <row r="31347" ht="15.75" customHeight="1"/>
    <row r="31349" ht="15.75" customHeight="1"/>
    <row r="31351" ht="15.75" customHeight="1"/>
    <row r="31353" ht="15.75" customHeight="1"/>
    <row r="31355" ht="15.75" customHeight="1"/>
    <row r="31357" ht="15.75" customHeight="1"/>
    <row r="31359" ht="15.75" customHeight="1"/>
    <row r="31361" ht="15.75" customHeight="1"/>
    <row r="31363" ht="15.75" customHeight="1"/>
    <row r="31365" ht="15.75" customHeight="1"/>
    <row r="31367" ht="15.75" customHeight="1"/>
    <row r="31369" ht="15.75" customHeight="1"/>
    <row r="31371" ht="15.75" customHeight="1"/>
    <row r="31373" ht="15.75" customHeight="1"/>
    <row r="31375" ht="15.75" customHeight="1"/>
    <row r="31377" ht="15.75" customHeight="1"/>
    <row r="31379" ht="15.75" customHeight="1"/>
    <row r="31381" ht="15.75" customHeight="1"/>
    <row r="31383" ht="15.75" customHeight="1"/>
    <row r="31385" ht="15.75" customHeight="1"/>
    <row r="31387" ht="15.75" customHeight="1"/>
    <row r="31389" ht="15.75" customHeight="1"/>
    <row r="31391" ht="15.75" customHeight="1"/>
    <row r="31393" ht="15.75" customHeight="1"/>
    <row r="31395" ht="15.75" customHeight="1"/>
    <row r="31397" ht="15.75" customHeight="1"/>
    <row r="31399" ht="15.75" customHeight="1"/>
    <row r="31401" ht="15.75" customHeight="1"/>
    <row r="31403" ht="15.75" customHeight="1"/>
    <row r="31405" ht="15.75" customHeight="1"/>
    <row r="31407" ht="15.75" customHeight="1"/>
    <row r="31409" ht="15.75" customHeight="1"/>
    <row r="31411" ht="15.75" customHeight="1"/>
    <row r="31413" ht="15.75" customHeight="1"/>
    <row r="31415" ht="15.75" customHeight="1"/>
    <row r="31417" ht="15.75" customHeight="1"/>
    <row r="31419" ht="15.75" customHeight="1"/>
    <row r="31421" ht="15.75" customHeight="1"/>
    <row r="31423" ht="15.75" customHeight="1"/>
    <row r="31425" ht="15.75" customHeight="1"/>
    <row r="31427" ht="15.75" customHeight="1"/>
    <row r="31429" ht="15.75" customHeight="1"/>
    <row r="31431" ht="15.75" customHeight="1"/>
    <row r="31433" ht="15.75" customHeight="1"/>
    <row r="31435" ht="15.75" customHeight="1"/>
    <row r="31437" ht="15.75" customHeight="1"/>
    <row r="31439" ht="15.75" customHeight="1"/>
    <row r="31441" ht="15.75" customHeight="1"/>
    <row r="31443" ht="15.75" customHeight="1"/>
    <row r="31445" ht="15.75" customHeight="1"/>
    <row r="31447" ht="15.75" customHeight="1"/>
    <row r="31449" ht="15.75" customHeight="1"/>
    <row r="31451" ht="15.75" customHeight="1"/>
    <row r="31453" ht="15.75" customHeight="1"/>
    <row r="31455" ht="15.75" customHeight="1"/>
    <row r="31457" ht="15.75" customHeight="1"/>
    <row r="31459" ht="15.75" customHeight="1"/>
    <row r="31461" ht="15.75" customHeight="1"/>
    <row r="31463" ht="15.75" customHeight="1"/>
    <row r="31465" ht="15.75" customHeight="1"/>
    <row r="31467" ht="15.75" customHeight="1"/>
    <row r="31469" ht="15.75" customHeight="1"/>
    <row r="31471" ht="15.75" customHeight="1"/>
    <row r="31473" ht="15.75" customHeight="1"/>
    <row r="31475" ht="15.75" customHeight="1"/>
    <row r="31477" ht="15.75" customHeight="1"/>
    <row r="31479" ht="15.75" customHeight="1"/>
    <row r="31481" ht="15.75" customHeight="1"/>
    <row r="31483" ht="15.75" customHeight="1"/>
    <row r="31485" ht="15.75" customHeight="1"/>
    <row r="31487" ht="15.75" customHeight="1"/>
    <row r="31489" ht="15.75" customHeight="1"/>
    <row r="31491" ht="15.75" customHeight="1"/>
    <row r="31493" ht="15.75" customHeight="1"/>
    <row r="31495" ht="15.75" customHeight="1"/>
    <row r="31497" ht="15.75" customHeight="1"/>
    <row r="31499" ht="15.75" customHeight="1"/>
    <row r="31501" ht="15.75" customHeight="1"/>
    <row r="31503" ht="15.75" customHeight="1"/>
    <row r="31505" ht="15.75" customHeight="1"/>
    <row r="31507" ht="15.75" customHeight="1"/>
    <row r="31509" ht="15.75" customHeight="1"/>
    <row r="31511" ht="15.75" customHeight="1"/>
    <row r="31513" ht="15.75" customHeight="1"/>
    <row r="31515" ht="15.75" customHeight="1"/>
    <row r="31517" ht="15.75" customHeight="1"/>
    <row r="31519" ht="15.75" customHeight="1"/>
    <row r="31521" ht="15.75" customHeight="1"/>
    <row r="31523" ht="15.75" customHeight="1"/>
    <row r="31525" ht="15.75" customHeight="1"/>
    <row r="31527" ht="15.75" customHeight="1"/>
    <row r="31529" ht="15.75" customHeight="1"/>
    <row r="31531" ht="15.75" customHeight="1"/>
    <row r="31533" ht="15.75" customHeight="1"/>
    <row r="31535" ht="15.75" customHeight="1"/>
    <row r="31537" ht="15.75" customHeight="1"/>
    <row r="31539" ht="15.75" customHeight="1"/>
    <row r="31541" ht="15.75" customHeight="1"/>
    <row r="31543" ht="15.75" customHeight="1"/>
    <row r="31545" ht="15.75" customHeight="1"/>
    <row r="31547" ht="15.75" customHeight="1"/>
    <row r="31549" ht="15.75" customHeight="1"/>
    <row r="31551" ht="15.75" customHeight="1"/>
    <row r="31553" ht="15.75" customHeight="1"/>
    <row r="31555" ht="15.75" customHeight="1"/>
    <row r="31557" ht="15.75" customHeight="1"/>
    <row r="31559" ht="15.75" customHeight="1"/>
    <row r="31561" ht="15.75" customHeight="1"/>
    <row r="31563" ht="15.75" customHeight="1"/>
    <row r="31565" ht="15.75" customHeight="1"/>
    <row r="31567" ht="15.75" customHeight="1"/>
    <row r="31569" ht="15.75" customHeight="1"/>
    <row r="31571" ht="15.75" customHeight="1"/>
    <row r="31573" ht="15.75" customHeight="1"/>
    <row r="31575" ht="15.75" customHeight="1"/>
    <row r="31577" ht="15.75" customHeight="1"/>
    <row r="31579" ht="15.75" customHeight="1"/>
    <row r="31581" ht="15.75" customHeight="1"/>
    <row r="31583" ht="15.75" customHeight="1"/>
    <row r="31585" ht="15.75" customHeight="1"/>
    <row r="31587" ht="15.75" customHeight="1"/>
    <row r="31589" ht="15.75" customHeight="1"/>
    <row r="31591" ht="15.75" customHeight="1"/>
    <row r="31593" ht="15.75" customHeight="1"/>
    <row r="31595" ht="15.75" customHeight="1"/>
    <row r="31597" ht="15.75" customHeight="1"/>
    <row r="31599" ht="15.75" customHeight="1"/>
    <row r="31601" ht="15.75" customHeight="1"/>
    <row r="31603" ht="15.75" customHeight="1"/>
    <row r="31605" ht="15.75" customHeight="1"/>
    <row r="31607" ht="15.75" customHeight="1"/>
    <row r="31609" ht="15.75" customHeight="1"/>
    <row r="31611" ht="15.75" customHeight="1"/>
    <row r="31613" ht="15.75" customHeight="1"/>
    <row r="31615" ht="15.75" customHeight="1"/>
    <row r="31617" ht="15.75" customHeight="1"/>
    <row r="31619" ht="15.75" customHeight="1"/>
    <row r="31621" ht="15.75" customHeight="1"/>
    <row r="31623" ht="15.75" customHeight="1"/>
    <row r="31625" ht="15.75" customHeight="1"/>
    <row r="31627" ht="15.75" customHeight="1"/>
    <row r="31629" ht="15.75" customHeight="1"/>
    <row r="31631" ht="15.75" customHeight="1"/>
    <row r="31633" ht="15.75" customHeight="1"/>
    <row r="31635" ht="15.75" customHeight="1"/>
    <row r="31637" ht="15.75" customHeight="1"/>
    <row r="31639" ht="15.75" customHeight="1"/>
    <row r="31641" ht="15.75" customHeight="1"/>
    <row r="31643" ht="15.75" customHeight="1"/>
    <row r="31645" ht="15.75" customHeight="1"/>
    <row r="31647" ht="15.75" customHeight="1"/>
    <row r="31649" ht="15.75" customHeight="1"/>
    <row r="31651" ht="15.75" customHeight="1"/>
    <row r="31653" ht="15.75" customHeight="1"/>
    <row r="31655" ht="15.75" customHeight="1"/>
    <row r="31657" ht="15.75" customHeight="1"/>
    <row r="31659" ht="15.75" customHeight="1"/>
    <row r="31661" ht="15.75" customHeight="1"/>
    <row r="31663" ht="15.75" customHeight="1"/>
    <row r="31665" ht="15.75" customHeight="1"/>
    <row r="31667" ht="15.75" customHeight="1"/>
    <row r="31669" ht="15.75" customHeight="1"/>
    <row r="31671" ht="15.75" customHeight="1"/>
    <row r="31673" ht="15.75" customHeight="1"/>
    <row r="31675" ht="15.75" customHeight="1"/>
    <row r="31677" ht="15.75" customHeight="1"/>
    <row r="31679" ht="15.75" customHeight="1"/>
    <row r="31681" ht="15.75" customHeight="1"/>
    <row r="31683" ht="15.75" customHeight="1"/>
    <row r="31685" ht="15.75" customHeight="1"/>
    <row r="31687" ht="15.75" customHeight="1"/>
    <row r="31689" ht="15.75" customHeight="1"/>
    <row r="31691" ht="15.75" customHeight="1"/>
    <row r="31693" ht="15.75" customHeight="1"/>
    <row r="31695" ht="15.75" customHeight="1"/>
    <row r="31697" ht="15.75" customHeight="1"/>
    <row r="31699" ht="15.75" customHeight="1"/>
    <row r="31701" ht="15.75" customHeight="1"/>
    <row r="31703" ht="15.75" customHeight="1"/>
    <row r="31705" ht="15.75" customHeight="1"/>
    <row r="31707" ht="15.75" customHeight="1"/>
    <row r="31709" ht="15.75" customHeight="1"/>
    <row r="31711" ht="15.75" customHeight="1"/>
    <row r="31713" ht="15.75" customHeight="1"/>
    <row r="31715" ht="15.75" customHeight="1"/>
    <row r="31717" ht="15.75" customHeight="1"/>
    <row r="31719" ht="15.75" customHeight="1"/>
    <row r="31721" ht="15.75" customHeight="1"/>
    <row r="31723" ht="15.75" customHeight="1"/>
    <row r="31725" ht="15.75" customHeight="1"/>
    <row r="31727" ht="15.75" customHeight="1"/>
    <row r="31729" ht="15.75" customHeight="1"/>
    <row r="31731" ht="15.75" customHeight="1"/>
    <row r="31733" ht="15.75" customHeight="1"/>
    <row r="31735" ht="15.75" customHeight="1"/>
    <row r="31737" ht="15.75" customHeight="1"/>
    <row r="31739" ht="15.75" customHeight="1"/>
    <row r="31741" ht="15.75" customHeight="1"/>
    <row r="31743" ht="15.75" customHeight="1"/>
    <row r="31745" ht="15.75" customHeight="1"/>
    <row r="31747" ht="15.75" customHeight="1"/>
    <row r="31749" ht="15.75" customHeight="1"/>
    <row r="31751" ht="15.75" customHeight="1"/>
    <row r="31753" ht="15.75" customHeight="1"/>
    <row r="31755" ht="15.75" customHeight="1"/>
    <row r="31757" ht="15.75" customHeight="1"/>
    <row r="31759" ht="15.75" customHeight="1"/>
    <row r="31761" ht="15.75" customHeight="1"/>
    <row r="31763" ht="15.75" customHeight="1"/>
    <row r="31765" ht="15.75" customHeight="1"/>
    <row r="31767" ht="15.75" customHeight="1"/>
    <row r="31769" ht="15.75" customHeight="1"/>
    <row r="31771" ht="15.75" customHeight="1"/>
    <row r="31773" ht="15.75" customHeight="1"/>
    <row r="31775" ht="15.75" customHeight="1"/>
    <row r="31777" ht="15.75" customHeight="1"/>
    <row r="31779" ht="15.75" customHeight="1"/>
    <row r="31781" ht="15.75" customHeight="1"/>
    <row r="31783" ht="15.75" customHeight="1"/>
    <row r="31785" ht="15.75" customHeight="1"/>
    <row r="31787" ht="15.75" customHeight="1"/>
    <row r="31789" ht="15.75" customHeight="1"/>
    <row r="31791" ht="15.75" customHeight="1"/>
    <row r="31793" ht="15.75" customHeight="1"/>
    <row r="31795" ht="15.75" customHeight="1"/>
    <row r="31797" ht="15.75" customHeight="1"/>
    <row r="31799" ht="15.75" customHeight="1"/>
    <row r="31801" ht="15.75" customHeight="1"/>
    <row r="31803" ht="15.75" customHeight="1"/>
    <row r="31805" ht="15.75" customHeight="1"/>
    <row r="31807" ht="15.75" customHeight="1"/>
    <row r="31809" ht="15.75" customHeight="1"/>
    <row r="31811" ht="15.75" customHeight="1"/>
    <row r="31813" ht="15.75" customHeight="1"/>
    <row r="31815" ht="15.75" customHeight="1"/>
    <row r="31817" ht="15.75" customHeight="1"/>
    <row r="31819" ht="15.75" customHeight="1"/>
    <row r="31821" ht="15.75" customHeight="1"/>
    <row r="31823" ht="15.75" customHeight="1"/>
    <row r="31825" ht="15.75" customHeight="1"/>
    <row r="31827" ht="15.75" customHeight="1"/>
    <row r="31829" ht="15.75" customHeight="1"/>
    <row r="31831" ht="15.75" customHeight="1"/>
    <row r="31833" ht="15.75" customHeight="1"/>
    <row r="31835" ht="15.75" customHeight="1"/>
    <row r="31837" ht="15.75" customHeight="1"/>
    <row r="31839" ht="15.75" customHeight="1"/>
    <row r="31841" ht="15.75" customHeight="1"/>
    <row r="31843" ht="15.75" customHeight="1"/>
    <row r="31845" ht="15.75" customHeight="1"/>
    <row r="31847" ht="15.75" customHeight="1"/>
    <row r="31849" ht="15.75" customHeight="1"/>
    <row r="31851" ht="15.75" customHeight="1"/>
    <row r="31853" ht="15.75" customHeight="1"/>
    <row r="31855" ht="15.75" customHeight="1"/>
    <row r="31857" ht="15.75" customHeight="1"/>
    <row r="31859" ht="15.75" customHeight="1"/>
    <row r="31861" ht="15.75" customHeight="1"/>
    <row r="31863" ht="15.75" customHeight="1"/>
    <row r="31865" ht="15.75" customHeight="1"/>
    <row r="31867" ht="15.75" customHeight="1"/>
    <row r="31869" ht="15.75" customHeight="1"/>
    <row r="31871" ht="15.75" customHeight="1"/>
    <row r="31873" ht="15.75" customHeight="1"/>
    <row r="31875" ht="15.75" customHeight="1"/>
    <row r="31877" ht="15.75" customHeight="1"/>
    <row r="31879" ht="15.75" customHeight="1"/>
    <row r="31881" ht="15.75" customHeight="1"/>
    <row r="31883" ht="15.75" customHeight="1"/>
    <row r="31885" ht="15.75" customHeight="1"/>
    <row r="31887" ht="15.75" customHeight="1"/>
    <row r="31889" ht="15.75" customHeight="1"/>
    <row r="31891" ht="15.75" customHeight="1"/>
    <row r="31893" ht="15.75" customHeight="1"/>
    <row r="31895" ht="15.75" customHeight="1"/>
    <row r="31897" ht="15.75" customHeight="1"/>
    <row r="31899" ht="15.75" customHeight="1"/>
    <row r="31901" ht="15.75" customHeight="1"/>
    <row r="31903" ht="15.75" customHeight="1"/>
    <row r="31905" ht="15.75" customHeight="1"/>
    <row r="31907" ht="15.75" customHeight="1"/>
    <row r="31909" ht="15.75" customHeight="1"/>
    <row r="31911" ht="15.75" customHeight="1"/>
    <row r="31913" ht="15.75" customHeight="1"/>
    <row r="31915" ht="15.75" customHeight="1"/>
    <row r="31917" ht="15.75" customHeight="1"/>
    <row r="31919" ht="15.75" customHeight="1"/>
    <row r="31921" ht="15.75" customHeight="1"/>
    <row r="31923" ht="15.75" customHeight="1"/>
    <row r="31925" ht="15.75" customHeight="1"/>
    <row r="31927" ht="15.75" customHeight="1"/>
    <row r="31929" ht="15.75" customHeight="1"/>
    <row r="31931" ht="15.75" customHeight="1"/>
    <row r="31933" ht="15.75" customHeight="1"/>
    <row r="31935" ht="15.75" customHeight="1"/>
    <row r="31937" ht="15.75" customHeight="1"/>
    <row r="31939" ht="15.75" customHeight="1"/>
    <row r="31941" ht="15.75" customHeight="1"/>
    <row r="31943" ht="15.75" customHeight="1"/>
    <row r="31945" ht="15.75" customHeight="1"/>
    <row r="31947" ht="15.75" customHeight="1"/>
    <row r="31949" ht="15.75" customHeight="1"/>
    <row r="31951" ht="15.75" customHeight="1"/>
    <row r="31953" ht="15.75" customHeight="1"/>
    <row r="31955" ht="15.75" customHeight="1"/>
    <row r="31957" ht="15.75" customHeight="1"/>
    <row r="31959" ht="15.75" customHeight="1"/>
    <row r="31961" ht="15.75" customHeight="1"/>
    <row r="31963" ht="15.75" customHeight="1"/>
    <row r="31965" ht="15.75" customHeight="1"/>
    <row r="31967" ht="15.75" customHeight="1"/>
    <row r="31969" ht="15.75" customHeight="1"/>
    <row r="31971" ht="15.75" customHeight="1"/>
    <row r="31973" ht="15.75" customHeight="1"/>
    <row r="31975" ht="15.75" customHeight="1"/>
    <row r="31977" ht="15.75" customHeight="1"/>
    <row r="31979" ht="15.75" customHeight="1"/>
    <row r="31981" ht="15.75" customHeight="1"/>
    <row r="31983" ht="15.75" customHeight="1"/>
    <row r="31985" ht="15.75" customHeight="1"/>
    <row r="31987" ht="15.75" customHeight="1"/>
    <row r="31989" ht="15.75" customHeight="1"/>
    <row r="31991" ht="15.75" customHeight="1"/>
    <row r="31993" ht="15.75" customHeight="1"/>
    <row r="31995" ht="15.75" customHeight="1"/>
    <row r="31997" ht="15.75" customHeight="1"/>
    <row r="31999" ht="15.75" customHeight="1"/>
    <row r="32001" ht="15.75" customHeight="1"/>
    <row r="32003" ht="15.75" customHeight="1"/>
    <row r="32005" ht="15.75" customHeight="1"/>
    <row r="32007" ht="15.75" customHeight="1"/>
    <row r="32009" ht="15.75" customHeight="1"/>
    <row r="32011" ht="15.75" customHeight="1"/>
    <row r="32013" ht="15.75" customHeight="1"/>
    <row r="32015" ht="15.75" customHeight="1"/>
    <row r="32017" ht="15.75" customHeight="1"/>
    <row r="32019" ht="15.75" customHeight="1"/>
    <row r="32021" ht="15.75" customHeight="1"/>
    <row r="32023" ht="15.75" customHeight="1"/>
    <row r="32025" ht="15.75" customHeight="1"/>
    <row r="32027" ht="15.75" customHeight="1"/>
    <row r="32029" ht="15.75" customHeight="1"/>
    <row r="32031" ht="15.75" customHeight="1"/>
    <row r="32033" ht="15.75" customHeight="1"/>
    <row r="32035" ht="15.75" customHeight="1"/>
    <row r="32037" ht="15.75" customHeight="1"/>
    <row r="32039" ht="15.75" customHeight="1"/>
    <row r="32041" ht="15.75" customHeight="1"/>
    <row r="32043" ht="15.75" customHeight="1"/>
    <row r="32045" ht="15.75" customHeight="1"/>
    <row r="32047" ht="15.75" customHeight="1"/>
    <row r="32049" ht="15.75" customHeight="1"/>
    <row r="32051" ht="15.75" customHeight="1"/>
    <row r="32053" ht="15.75" customHeight="1"/>
    <row r="32055" ht="15.75" customHeight="1"/>
    <row r="32057" ht="15.75" customHeight="1"/>
    <row r="32059" ht="15.75" customHeight="1"/>
    <row r="32061" ht="15.75" customHeight="1"/>
    <row r="32063" ht="15.75" customHeight="1"/>
    <row r="32065" ht="15.75" customHeight="1"/>
    <row r="32067" ht="15.75" customHeight="1"/>
    <row r="32069" ht="15.75" customHeight="1"/>
    <row r="32071" ht="15.75" customHeight="1"/>
    <row r="32073" ht="15.75" customHeight="1"/>
    <row r="32075" ht="15.75" customHeight="1"/>
    <row r="32077" ht="15.75" customHeight="1"/>
    <row r="32079" ht="15.75" customHeight="1"/>
    <row r="32081" ht="15.75" customHeight="1"/>
    <row r="32083" ht="15.75" customHeight="1"/>
    <row r="32085" ht="15.75" customHeight="1"/>
    <row r="32087" ht="15.75" customHeight="1"/>
    <row r="32089" ht="15.75" customHeight="1"/>
    <row r="32091" ht="15.75" customHeight="1"/>
    <row r="32093" ht="15.75" customHeight="1"/>
    <row r="32095" ht="15.75" customHeight="1"/>
    <row r="32097" ht="15.75" customHeight="1"/>
    <row r="32099" ht="15.75" customHeight="1"/>
    <row r="32101" ht="15.75" customHeight="1"/>
    <row r="32103" ht="15.75" customHeight="1"/>
    <row r="32105" ht="15.75" customHeight="1"/>
    <row r="32107" ht="15.75" customHeight="1"/>
    <row r="32109" ht="15.75" customHeight="1"/>
    <row r="32111" ht="15.75" customHeight="1"/>
    <row r="32113" ht="15.75" customHeight="1"/>
    <row r="32115" ht="15.75" customHeight="1"/>
    <row r="32117" ht="15.75" customHeight="1"/>
    <row r="32119" ht="15.75" customHeight="1"/>
    <row r="32121" ht="15.75" customHeight="1"/>
    <row r="32123" ht="15.75" customHeight="1"/>
    <row r="32125" ht="15.75" customHeight="1"/>
    <row r="32127" ht="15.75" customHeight="1"/>
    <row r="32129" ht="15.75" customHeight="1"/>
    <row r="32131" ht="15.75" customHeight="1"/>
    <row r="32133" ht="15.75" customHeight="1"/>
    <row r="32135" ht="15.75" customHeight="1"/>
    <row r="32137" ht="15.75" customHeight="1"/>
    <row r="32139" ht="15.75" customHeight="1"/>
    <row r="32141" ht="15.75" customHeight="1"/>
    <row r="32143" ht="15.75" customHeight="1"/>
    <row r="32145" ht="15.75" customHeight="1"/>
    <row r="32147" ht="15.75" customHeight="1"/>
    <row r="32149" ht="15.75" customHeight="1"/>
    <row r="32151" ht="15.75" customHeight="1"/>
    <row r="32153" ht="15.75" customHeight="1"/>
    <row r="32155" ht="15.75" customHeight="1"/>
    <row r="32157" ht="15.75" customHeight="1"/>
    <row r="32159" ht="15.75" customHeight="1"/>
    <row r="32161" ht="15.75" customHeight="1"/>
    <row r="32163" ht="15.75" customHeight="1"/>
    <row r="32165" ht="15.75" customHeight="1"/>
    <row r="32167" ht="15.75" customHeight="1"/>
    <row r="32169" ht="15.75" customHeight="1"/>
    <row r="32171" ht="15.75" customHeight="1"/>
    <row r="32173" ht="15.75" customHeight="1"/>
    <row r="32175" ht="15.75" customHeight="1"/>
    <row r="32177" ht="15.75" customHeight="1"/>
    <row r="32179" ht="15.75" customHeight="1"/>
    <row r="32181" ht="15.75" customHeight="1"/>
    <row r="32183" ht="15.75" customHeight="1"/>
    <row r="32185" ht="15.75" customHeight="1"/>
    <row r="32187" ht="15.75" customHeight="1"/>
    <row r="32189" ht="15.75" customHeight="1"/>
    <row r="32191" ht="15.75" customHeight="1"/>
    <row r="32193" ht="15.75" customHeight="1"/>
    <row r="32195" ht="15.75" customHeight="1"/>
    <row r="32197" ht="15.75" customHeight="1"/>
    <row r="32199" ht="15.75" customHeight="1"/>
    <row r="32201" ht="15.75" customHeight="1"/>
    <row r="32203" ht="15.75" customHeight="1"/>
    <row r="32205" ht="15.75" customHeight="1"/>
    <row r="32207" ht="15.75" customHeight="1"/>
    <row r="32209" ht="15.75" customHeight="1"/>
    <row r="32211" ht="15.75" customHeight="1"/>
    <row r="32213" ht="15.75" customHeight="1"/>
    <row r="32215" ht="15.75" customHeight="1"/>
    <row r="32217" ht="15.75" customHeight="1"/>
    <row r="32219" ht="15.75" customHeight="1"/>
    <row r="32221" ht="15.75" customHeight="1"/>
    <row r="32223" ht="15.75" customHeight="1"/>
    <row r="32225" ht="15.75" customHeight="1"/>
    <row r="32227" ht="15.75" customHeight="1"/>
    <row r="32229" ht="15.75" customHeight="1"/>
    <row r="32231" ht="15.75" customHeight="1"/>
    <row r="32233" ht="15.75" customHeight="1"/>
    <row r="32235" ht="15.75" customHeight="1"/>
    <row r="32237" ht="15.75" customHeight="1"/>
    <row r="32239" ht="15.75" customHeight="1"/>
    <row r="32241" ht="15.75" customHeight="1"/>
    <row r="32243" ht="15.75" customHeight="1"/>
    <row r="32245" ht="15.75" customHeight="1"/>
    <row r="32247" ht="15.75" customHeight="1"/>
    <row r="32249" ht="15.75" customHeight="1"/>
    <row r="32251" ht="15.75" customHeight="1"/>
    <row r="32253" ht="15.75" customHeight="1"/>
    <row r="32255" ht="15.75" customHeight="1"/>
    <row r="32257" ht="15.75" customHeight="1"/>
    <row r="32259" ht="15.75" customHeight="1"/>
    <row r="32261" ht="15.75" customHeight="1"/>
    <row r="32263" ht="15.75" customHeight="1"/>
    <row r="32265" ht="15.75" customHeight="1"/>
    <row r="32267" ht="15.75" customHeight="1"/>
    <row r="32269" ht="15.75" customHeight="1"/>
    <row r="32271" ht="15.75" customHeight="1"/>
    <row r="32273" ht="15.75" customHeight="1"/>
    <row r="32275" ht="15.75" customHeight="1"/>
    <row r="32277" ht="15.75" customHeight="1"/>
    <row r="32279" ht="15.75" customHeight="1"/>
    <row r="32281" ht="15.75" customHeight="1"/>
    <row r="32283" ht="15.75" customHeight="1"/>
    <row r="32285" ht="15.75" customHeight="1"/>
    <row r="32287" ht="15.75" customHeight="1"/>
    <row r="32289" ht="15.75" customHeight="1"/>
    <row r="32291" ht="15.75" customHeight="1"/>
    <row r="32293" ht="15.75" customHeight="1"/>
    <row r="32295" ht="15.75" customHeight="1"/>
    <row r="32297" ht="15.75" customHeight="1"/>
    <row r="32299" ht="15.75" customHeight="1"/>
    <row r="32301" ht="15.75" customHeight="1"/>
    <row r="32303" ht="15.75" customHeight="1"/>
    <row r="32305" ht="15.75" customHeight="1"/>
    <row r="32307" ht="15.75" customHeight="1"/>
    <row r="32309" ht="15.75" customHeight="1"/>
    <row r="32311" ht="15.75" customHeight="1"/>
    <row r="32313" ht="15.75" customHeight="1"/>
    <row r="32315" ht="15.75" customHeight="1"/>
    <row r="32317" ht="15.75" customHeight="1"/>
    <row r="32319" ht="15.75" customHeight="1"/>
    <row r="32321" ht="15.75" customHeight="1"/>
    <row r="32323" ht="15.75" customHeight="1"/>
    <row r="32325" ht="15.75" customHeight="1"/>
    <row r="32327" ht="15.75" customHeight="1"/>
    <row r="32329" ht="15.75" customHeight="1"/>
    <row r="32331" ht="15.75" customHeight="1"/>
    <row r="32333" ht="15.75" customHeight="1"/>
    <row r="32335" ht="15.75" customHeight="1"/>
    <row r="32337" ht="15.75" customHeight="1"/>
    <row r="32339" ht="15.75" customHeight="1"/>
    <row r="32341" ht="15.75" customHeight="1"/>
    <row r="32343" ht="15.75" customHeight="1"/>
    <row r="32345" ht="15.75" customHeight="1"/>
    <row r="32347" ht="15.75" customHeight="1"/>
    <row r="32349" ht="15.75" customHeight="1"/>
    <row r="32351" ht="15.75" customHeight="1"/>
    <row r="32353" ht="15.75" customHeight="1"/>
    <row r="32355" ht="15.75" customHeight="1"/>
    <row r="32357" ht="15.75" customHeight="1"/>
    <row r="32359" ht="15.75" customHeight="1"/>
    <row r="32361" ht="15.75" customHeight="1"/>
    <row r="32363" ht="15.75" customHeight="1"/>
    <row r="32365" ht="15.75" customHeight="1"/>
    <row r="32367" ht="15.75" customHeight="1"/>
    <row r="32369" ht="15.75" customHeight="1"/>
    <row r="32371" ht="15.75" customHeight="1"/>
    <row r="32373" ht="15.75" customHeight="1"/>
    <row r="32375" ht="15.75" customHeight="1"/>
    <row r="32377" ht="15.75" customHeight="1"/>
    <row r="32379" ht="15.75" customHeight="1"/>
    <row r="32381" ht="15.75" customHeight="1"/>
    <row r="32383" ht="15.75" customHeight="1"/>
    <row r="32385" ht="15.75" customHeight="1"/>
    <row r="32387" ht="15.75" customHeight="1"/>
    <row r="32389" ht="15.75" customHeight="1"/>
    <row r="32391" ht="15.75" customHeight="1"/>
    <row r="32393" ht="15.75" customHeight="1"/>
    <row r="32395" ht="15.75" customHeight="1"/>
    <row r="32397" ht="15.75" customHeight="1"/>
    <row r="32399" ht="15.75" customHeight="1"/>
    <row r="32401" ht="15.75" customHeight="1"/>
    <row r="32403" ht="15.75" customHeight="1"/>
    <row r="32405" ht="15.75" customHeight="1"/>
    <row r="32407" ht="15.75" customHeight="1"/>
    <row r="32409" ht="15.75" customHeight="1"/>
    <row r="32411" ht="15.75" customHeight="1"/>
    <row r="32413" ht="15.75" customHeight="1"/>
    <row r="32415" ht="15.75" customHeight="1"/>
    <row r="32417" ht="15.75" customHeight="1"/>
    <row r="32419" ht="15.75" customHeight="1"/>
    <row r="32421" ht="15.75" customHeight="1"/>
    <row r="32423" ht="15.75" customHeight="1"/>
    <row r="32425" ht="15.75" customHeight="1"/>
    <row r="32427" ht="15.75" customHeight="1"/>
    <row r="32429" ht="15.75" customHeight="1"/>
    <row r="32431" ht="15.75" customHeight="1"/>
    <row r="32433" ht="15.75" customHeight="1"/>
    <row r="32435" ht="15.75" customHeight="1"/>
    <row r="32437" ht="15.75" customHeight="1"/>
    <row r="32439" ht="15.75" customHeight="1"/>
    <row r="32441" ht="15.75" customHeight="1"/>
    <row r="32443" ht="15.75" customHeight="1"/>
    <row r="32445" ht="15.75" customHeight="1"/>
    <row r="32447" ht="15.75" customHeight="1"/>
    <row r="32449" ht="15.75" customHeight="1"/>
    <row r="32451" ht="15.75" customHeight="1"/>
    <row r="32453" ht="15.75" customHeight="1"/>
    <row r="32455" ht="15.75" customHeight="1"/>
    <row r="32457" ht="15.75" customHeight="1"/>
    <row r="32459" ht="15.75" customHeight="1"/>
    <row r="32461" ht="15.75" customHeight="1"/>
    <row r="32463" ht="15.75" customHeight="1"/>
    <row r="32465" ht="15.75" customHeight="1"/>
    <row r="32467" ht="15.75" customHeight="1"/>
    <row r="32469" ht="15.75" customHeight="1"/>
    <row r="32471" ht="15.75" customHeight="1"/>
    <row r="32473" ht="15.75" customHeight="1"/>
    <row r="32475" ht="15.75" customHeight="1"/>
    <row r="32477" ht="15.75" customHeight="1"/>
    <row r="32479" ht="15.75" customHeight="1"/>
    <row r="32481" ht="15.75" customHeight="1"/>
    <row r="32483" ht="15.75" customHeight="1"/>
    <row r="32485" ht="15.75" customHeight="1"/>
    <row r="32487" ht="15.75" customHeight="1"/>
    <row r="32489" ht="15.75" customHeight="1"/>
    <row r="32491" ht="15.75" customHeight="1"/>
    <row r="32493" ht="15.75" customHeight="1"/>
    <row r="32495" ht="15.75" customHeight="1"/>
    <row r="32497" ht="15.75" customHeight="1"/>
    <row r="32499" ht="15.75" customHeight="1"/>
    <row r="32501" ht="15.75" customHeight="1"/>
    <row r="32503" ht="15.75" customHeight="1"/>
    <row r="32505" ht="15.75" customHeight="1"/>
    <row r="32507" ht="15.75" customHeight="1"/>
    <row r="32509" ht="15.75" customHeight="1"/>
    <row r="32511" ht="15.75" customHeight="1"/>
    <row r="32513" ht="15.75" customHeight="1"/>
    <row r="32515" ht="15.75" customHeight="1"/>
    <row r="32517" ht="15.75" customHeight="1"/>
    <row r="32519" ht="15.75" customHeight="1"/>
    <row r="32521" ht="15.75" customHeight="1"/>
    <row r="32523" ht="15.75" customHeight="1"/>
    <row r="32525" ht="15.75" customHeight="1"/>
    <row r="32527" ht="15.75" customHeight="1"/>
    <row r="32529" ht="15.75" customHeight="1"/>
    <row r="32531" ht="15.75" customHeight="1"/>
    <row r="32533" ht="15.75" customHeight="1"/>
    <row r="32535" ht="15.75" customHeight="1"/>
    <row r="32537" ht="15.75" customHeight="1"/>
    <row r="32539" ht="15.75" customHeight="1"/>
    <row r="32541" ht="15.75" customHeight="1"/>
    <row r="32543" ht="15.75" customHeight="1"/>
    <row r="32545" ht="15.75" customHeight="1"/>
    <row r="32547" ht="15.75" customHeight="1"/>
    <row r="32549" ht="15.75" customHeight="1"/>
    <row r="32551" ht="15.75" customHeight="1"/>
    <row r="32553" ht="15.75" customHeight="1"/>
    <row r="32555" ht="15.75" customHeight="1"/>
    <row r="32557" ht="15.75" customHeight="1"/>
    <row r="32559" ht="15.75" customHeight="1"/>
    <row r="32561" ht="15.75" customHeight="1"/>
    <row r="32563" ht="15.75" customHeight="1"/>
    <row r="32565" ht="15.75" customHeight="1"/>
    <row r="32567" ht="15.75" customHeight="1"/>
    <row r="32569" ht="15.75" customHeight="1"/>
    <row r="32571" ht="15.75" customHeight="1"/>
    <row r="32573" ht="15.75" customHeight="1"/>
    <row r="32575" ht="15.75" customHeight="1"/>
    <row r="32577" ht="15.75" customHeight="1"/>
    <row r="32579" ht="15.75" customHeight="1"/>
    <row r="32581" ht="15.75" customHeight="1"/>
    <row r="32583" ht="15.75" customHeight="1"/>
    <row r="32585" ht="15.75" customHeight="1"/>
    <row r="32587" ht="15.75" customHeight="1"/>
    <row r="32589" ht="15.75" customHeight="1"/>
    <row r="32591" ht="15.75" customHeight="1"/>
    <row r="32593" ht="15.75" customHeight="1"/>
    <row r="32595" ht="15.75" customHeight="1"/>
    <row r="32597" ht="15.75" customHeight="1"/>
    <row r="32599" ht="15.75" customHeight="1"/>
    <row r="32601" ht="15.75" customHeight="1"/>
    <row r="32603" ht="15.75" customHeight="1"/>
    <row r="32605" ht="15.75" customHeight="1"/>
    <row r="32607" ht="15.75" customHeight="1"/>
    <row r="32609" ht="15.75" customHeight="1"/>
    <row r="32611" ht="15.75" customHeight="1"/>
    <row r="32613" ht="15.75" customHeight="1"/>
    <row r="32615" ht="15.75" customHeight="1"/>
    <row r="32617" ht="15.75" customHeight="1"/>
    <row r="32619" ht="15.75" customHeight="1"/>
    <row r="32621" ht="15.75" customHeight="1"/>
    <row r="32623" ht="15.75" customHeight="1"/>
    <row r="32625" ht="15.75" customHeight="1"/>
    <row r="32627" ht="15.75" customHeight="1"/>
    <row r="32629" ht="15.75" customHeight="1"/>
    <row r="32631" ht="15.75" customHeight="1"/>
    <row r="32633" ht="15.75" customHeight="1"/>
    <row r="32635" ht="15.75" customHeight="1"/>
    <row r="32637" ht="15.75" customHeight="1"/>
    <row r="32639" ht="15.75" customHeight="1"/>
    <row r="32641" ht="15.75" customHeight="1"/>
    <row r="32643" ht="15.75" customHeight="1"/>
    <row r="32645" ht="15.75" customHeight="1"/>
    <row r="32647" ht="15.75" customHeight="1"/>
    <row r="32649" ht="15.75" customHeight="1"/>
    <row r="32651" ht="15.75" customHeight="1"/>
    <row r="32653" ht="15.75" customHeight="1"/>
    <row r="32655" ht="15.75" customHeight="1"/>
    <row r="32657" ht="15.75" customHeight="1"/>
    <row r="32659" ht="15.75" customHeight="1"/>
    <row r="32661" ht="15.75" customHeight="1"/>
    <row r="32663" ht="15.75" customHeight="1"/>
    <row r="32665" ht="15.75" customHeight="1"/>
    <row r="32667" ht="15.75" customHeight="1"/>
    <row r="32669" ht="15.75" customHeight="1"/>
    <row r="32671" ht="15.75" customHeight="1"/>
    <row r="32673" ht="15.75" customHeight="1"/>
    <row r="32675" ht="15.75" customHeight="1"/>
    <row r="32677" ht="15.75" customHeight="1"/>
    <row r="32679" ht="15.75" customHeight="1"/>
    <row r="32681" ht="15.75" customHeight="1"/>
    <row r="32683" ht="15.75" customHeight="1"/>
    <row r="32685" ht="15.75" customHeight="1"/>
    <row r="32687" ht="15.75" customHeight="1"/>
    <row r="32689" ht="15.75" customHeight="1"/>
    <row r="32691" ht="15.75" customHeight="1"/>
    <row r="32693" ht="15.75" customHeight="1"/>
    <row r="32695" ht="15.75" customHeight="1"/>
    <row r="32697" ht="15.75" customHeight="1"/>
    <row r="32699" ht="15.75" customHeight="1"/>
    <row r="32701" ht="15.75" customHeight="1"/>
    <row r="32703" ht="15.75" customHeight="1"/>
    <row r="32705" ht="15.75" customHeight="1"/>
    <row r="32707" ht="15.75" customHeight="1"/>
    <row r="32709" ht="15.75" customHeight="1"/>
    <row r="32711" ht="15.75" customHeight="1"/>
    <row r="32713" ht="15.75" customHeight="1"/>
    <row r="32715" ht="15.75" customHeight="1"/>
    <row r="32717" ht="15.75" customHeight="1"/>
    <row r="32719" ht="15.75" customHeight="1"/>
    <row r="32721" ht="15.75" customHeight="1"/>
    <row r="32723" ht="15.75" customHeight="1"/>
    <row r="32725" ht="15.75" customHeight="1"/>
    <row r="32727" ht="15.75" customHeight="1"/>
    <row r="32729" ht="15.75" customHeight="1"/>
    <row r="32731" ht="15.75" customHeight="1"/>
    <row r="32733" ht="15.75" customHeight="1"/>
    <row r="32735" ht="15.75" customHeight="1"/>
    <row r="32737" ht="15.75" customHeight="1"/>
    <row r="32739" ht="15.75" customHeight="1"/>
    <row r="32741" ht="15.75" customHeight="1"/>
    <row r="32743" ht="15.75" customHeight="1"/>
    <row r="32745" ht="15.75" customHeight="1"/>
    <row r="32747" ht="15.75" customHeight="1"/>
    <row r="32749" ht="15.75" customHeight="1"/>
    <row r="32751" ht="15.75" customHeight="1"/>
    <row r="32753" ht="15.75" customHeight="1"/>
    <row r="32755" ht="15.75" customHeight="1"/>
    <row r="32757" ht="15.75" customHeight="1"/>
    <row r="32759" ht="15.75" customHeight="1"/>
    <row r="32761" ht="15.75" customHeight="1"/>
    <row r="32763" ht="15.75" customHeight="1"/>
    <row r="32765" ht="15.75" customHeight="1"/>
    <row r="32767" ht="15.75" customHeight="1"/>
    <row r="32769" ht="15.75" customHeight="1"/>
    <row r="32771" ht="15.75" customHeight="1"/>
    <row r="32773" ht="15.75" customHeight="1"/>
    <row r="32775" ht="15.75" customHeight="1"/>
    <row r="32777" ht="15.75" customHeight="1"/>
    <row r="32779" ht="15.75" customHeight="1"/>
    <row r="32781" ht="15.75" customHeight="1"/>
    <row r="32783" ht="15.75" customHeight="1"/>
    <row r="32785" ht="15.75" customHeight="1"/>
    <row r="32787" ht="15.75" customHeight="1"/>
    <row r="32789" ht="15.75" customHeight="1"/>
    <row r="32791" ht="15.75" customHeight="1"/>
    <row r="32793" ht="15.75" customHeight="1"/>
    <row r="32795" ht="15.75" customHeight="1"/>
    <row r="32797" ht="15.75" customHeight="1"/>
    <row r="32799" ht="15.75" customHeight="1"/>
    <row r="32801" ht="15.75" customHeight="1"/>
    <row r="32803" ht="15.75" customHeight="1"/>
    <row r="32805" ht="15.75" customHeight="1"/>
    <row r="32807" ht="15.75" customHeight="1"/>
    <row r="32809" ht="15.75" customHeight="1"/>
    <row r="32811" ht="15.75" customHeight="1"/>
    <row r="32813" ht="15.75" customHeight="1"/>
    <row r="32815" ht="15.75" customHeight="1"/>
    <row r="32817" ht="15.75" customHeight="1"/>
    <row r="32819" ht="15.75" customHeight="1"/>
    <row r="32821" ht="15.75" customHeight="1"/>
    <row r="32823" ht="15.75" customHeight="1"/>
    <row r="32825" ht="15.75" customHeight="1"/>
    <row r="32827" ht="15.75" customHeight="1"/>
    <row r="32829" ht="15.75" customHeight="1"/>
    <row r="32831" ht="15.75" customHeight="1"/>
    <row r="32833" ht="15.75" customHeight="1"/>
    <row r="32835" ht="15.75" customHeight="1"/>
    <row r="32837" ht="15.75" customHeight="1"/>
    <row r="32839" ht="15.75" customHeight="1"/>
    <row r="32841" ht="15.75" customHeight="1"/>
    <row r="32843" ht="15.75" customHeight="1"/>
    <row r="32845" ht="15.75" customHeight="1"/>
    <row r="32847" ht="15.75" customHeight="1"/>
    <row r="32849" ht="15.75" customHeight="1"/>
    <row r="32851" ht="15.75" customHeight="1"/>
    <row r="32853" ht="15.75" customHeight="1"/>
    <row r="32855" ht="15.75" customHeight="1"/>
    <row r="32857" ht="15.75" customHeight="1"/>
    <row r="32859" ht="15.75" customHeight="1"/>
    <row r="32861" ht="15.75" customHeight="1"/>
    <row r="32863" ht="15.75" customHeight="1"/>
    <row r="32865" ht="15.75" customHeight="1"/>
    <row r="32867" ht="15.75" customHeight="1"/>
    <row r="32869" ht="15.75" customHeight="1"/>
    <row r="32871" ht="15.75" customHeight="1"/>
    <row r="32873" ht="15.75" customHeight="1"/>
    <row r="32875" ht="15.75" customHeight="1"/>
    <row r="32877" ht="15.75" customHeight="1"/>
    <row r="32879" ht="15.75" customHeight="1"/>
    <row r="32881" ht="15.75" customHeight="1"/>
    <row r="32883" ht="15.75" customHeight="1"/>
    <row r="32885" ht="15.75" customHeight="1"/>
    <row r="32887" ht="15.75" customHeight="1"/>
    <row r="32889" ht="15.75" customHeight="1"/>
    <row r="32891" ht="15.75" customHeight="1"/>
    <row r="32893" ht="15.75" customHeight="1"/>
    <row r="32895" ht="15.75" customHeight="1"/>
    <row r="32897" ht="15.75" customHeight="1"/>
    <row r="32899" ht="15.75" customHeight="1"/>
    <row r="32901" ht="15.75" customHeight="1"/>
    <row r="32903" ht="15.75" customHeight="1"/>
    <row r="32905" ht="15.75" customHeight="1"/>
    <row r="32907" ht="15.75" customHeight="1"/>
    <row r="32909" ht="15.75" customHeight="1"/>
    <row r="32911" ht="15.75" customHeight="1"/>
    <row r="32913" ht="15.75" customHeight="1"/>
    <row r="32915" ht="15.75" customHeight="1"/>
    <row r="32917" ht="15.75" customHeight="1"/>
    <row r="32919" ht="15.75" customHeight="1"/>
    <row r="32921" ht="15.75" customHeight="1"/>
    <row r="32923" ht="15.75" customHeight="1"/>
    <row r="32925" ht="15.75" customHeight="1"/>
    <row r="32927" ht="15.75" customHeight="1"/>
    <row r="32929" ht="15.75" customHeight="1"/>
    <row r="32931" ht="15.75" customHeight="1"/>
    <row r="32933" ht="15.75" customHeight="1"/>
    <row r="32935" ht="15.75" customHeight="1"/>
    <row r="32937" ht="15.75" customHeight="1"/>
    <row r="32939" ht="15.75" customHeight="1"/>
    <row r="32941" ht="15.75" customHeight="1"/>
    <row r="32943" ht="15.75" customHeight="1"/>
    <row r="32945" ht="15.75" customHeight="1"/>
    <row r="32947" ht="15.75" customHeight="1"/>
    <row r="32949" ht="15.75" customHeight="1"/>
    <row r="32951" ht="15.75" customHeight="1"/>
    <row r="32953" ht="15.75" customHeight="1"/>
    <row r="32955" ht="15.75" customHeight="1"/>
    <row r="32957" ht="15.75" customHeight="1"/>
    <row r="32959" ht="15.75" customHeight="1"/>
    <row r="32961" ht="15.75" customHeight="1"/>
    <row r="32963" ht="15.75" customHeight="1"/>
    <row r="32965" ht="15.75" customHeight="1"/>
    <row r="32967" ht="15.75" customHeight="1"/>
    <row r="32969" ht="15.75" customHeight="1"/>
    <row r="32971" ht="15.75" customHeight="1"/>
    <row r="32973" ht="15.75" customHeight="1"/>
    <row r="32975" ht="15.75" customHeight="1"/>
    <row r="32977" ht="15.75" customHeight="1"/>
    <row r="32979" ht="15.75" customHeight="1"/>
    <row r="32981" ht="15.75" customHeight="1"/>
    <row r="32983" ht="15.75" customHeight="1"/>
    <row r="32985" ht="15.75" customHeight="1"/>
    <row r="32987" ht="15.75" customHeight="1"/>
    <row r="32989" ht="15.75" customHeight="1"/>
    <row r="32991" ht="15.75" customHeight="1"/>
    <row r="32993" ht="15.75" customHeight="1"/>
    <row r="32995" ht="15.75" customHeight="1"/>
    <row r="32997" ht="15.75" customHeight="1"/>
    <row r="32999" ht="15.75" customHeight="1"/>
    <row r="33001" ht="15.75" customHeight="1"/>
    <row r="33003" ht="15.75" customHeight="1"/>
    <row r="33005" ht="15.75" customHeight="1"/>
    <row r="33007" ht="15.75" customHeight="1"/>
    <row r="33009" ht="15.75" customHeight="1"/>
    <row r="33011" ht="15.75" customHeight="1"/>
    <row r="33013" ht="15.75" customHeight="1"/>
    <row r="33015" ht="15.75" customHeight="1"/>
    <row r="33017" ht="15.75" customHeight="1"/>
    <row r="33019" ht="15.75" customHeight="1"/>
    <row r="33021" ht="15.75" customHeight="1"/>
    <row r="33023" ht="15.75" customHeight="1"/>
    <row r="33025" ht="15.75" customHeight="1"/>
    <row r="33027" ht="15.75" customHeight="1"/>
    <row r="33029" ht="15.75" customHeight="1"/>
    <row r="33031" ht="15.75" customHeight="1"/>
    <row r="33033" ht="15.75" customHeight="1"/>
    <row r="33035" ht="15.75" customHeight="1"/>
    <row r="33037" ht="15.75" customHeight="1"/>
    <row r="33039" ht="15.75" customHeight="1"/>
    <row r="33041" ht="15.75" customHeight="1"/>
    <row r="33043" ht="15.75" customHeight="1"/>
    <row r="33045" ht="15.75" customHeight="1"/>
    <row r="33047" ht="15.75" customHeight="1"/>
    <row r="33049" ht="15.75" customHeight="1"/>
    <row r="33051" ht="15.75" customHeight="1"/>
    <row r="33053" ht="15.75" customHeight="1"/>
    <row r="33055" ht="15.75" customHeight="1"/>
    <row r="33057" ht="15.75" customHeight="1"/>
    <row r="33059" ht="15.75" customHeight="1"/>
    <row r="33061" ht="15.75" customHeight="1"/>
    <row r="33063" ht="15.75" customHeight="1"/>
    <row r="33065" ht="15.75" customHeight="1"/>
    <row r="33067" ht="15.75" customHeight="1"/>
    <row r="33069" ht="15.75" customHeight="1"/>
    <row r="33071" ht="15.75" customHeight="1"/>
    <row r="33073" ht="15.75" customHeight="1"/>
    <row r="33075" ht="15.75" customHeight="1"/>
    <row r="33077" ht="15.75" customHeight="1"/>
    <row r="33079" ht="15.75" customHeight="1"/>
    <row r="33081" ht="15.75" customHeight="1"/>
    <row r="33083" ht="15.75" customHeight="1"/>
    <row r="33085" ht="15.75" customHeight="1"/>
    <row r="33087" ht="15.75" customHeight="1"/>
    <row r="33089" ht="15.75" customHeight="1"/>
    <row r="33091" ht="15.75" customHeight="1"/>
    <row r="33093" ht="15.75" customHeight="1"/>
    <row r="33095" ht="15.75" customHeight="1"/>
    <row r="33097" ht="15.75" customHeight="1"/>
    <row r="33099" ht="15.75" customHeight="1"/>
    <row r="33101" ht="15.75" customHeight="1"/>
    <row r="33103" ht="15.75" customHeight="1"/>
    <row r="33105" ht="15.75" customHeight="1"/>
    <row r="33107" ht="15.75" customHeight="1"/>
    <row r="33109" ht="15.75" customHeight="1"/>
    <row r="33111" ht="15.75" customHeight="1"/>
    <row r="33113" ht="15.75" customHeight="1"/>
    <row r="33115" ht="15.75" customHeight="1"/>
    <row r="33117" ht="15.75" customHeight="1"/>
    <row r="33119" ht="15.75" customHeight="1"/>
    <row r="33121" ht="15.75" customHeight="1"/>
    <row r="33123" ht="15.75" customHeight="1"/>
    <row r="33125" ht="15.75" customHeight="1"/>
    <row r="33127" ht="15.75" customHeight="1"/>
    <row r="33129" ht="15.75" customHeight="1"/>
    <row r="33131" ht="15.75" customHeight="1"/>
    <row r="33133" ht="15.75" customHeight="1"/>
    <row r="33135" ht="15.75" customHeight="1"/>
    <row r="33137" ht="15.75" customHeight="1"/>
    <row r="33139" ht="15.75" customHeight="1"/>
    <row r="33141" ht="15.75" customHeight="1"/>
    <row r="33143" ht="15.75" customHeight="1"/>
    <row r="33145" ht="15.75" customHeight="1"/>
    <row r="33147" ht="15.75" customHeight="1"/>
    <row r="33149" ht="15.75" customHeight="1"/>
    <row r="33151" ht="15.75" customHeight="1"/>
    <row r="33153" ht="15.75" customHeight="1"/>
    <row r="33155" ht="15.75" customHeight="1"/>
    <row r="33157" ht="15.75" customHeight="1"/>
    <row r="33159" ht="15.75" customHeight="1"/>
    <row r="33161" ht="15.75" customHeight="1"/>
    <row r="33163" ht="15.75" customHeight="1"/>
    <row r="33165" ht="15.75" customHeight="1"/>
    <row r="33167" ht="15.75" customHeight="1"/>
    <row r="33169" ht="15.75" customHeight="1"/>
    <row r="33171" ht="15.75" customHeight="1"/>
    <row r="33173" ht="15.75" customHeight="1"/>
    <row r="33175" ht="15.75" customHeight="1"/>
    <row r="33177" ht="15.75" customHeight="1"/>
    <row r="33179" ht="15.75" customHeight="1"/>
    <row r="33181" ht="15.75" customHeight="1"/>
    <row r="33183" ht="15.75" customHeight="1"/>
    <row r="33185" ht="15.75" customHeight="1"/>
    <row r="33187" ht="15.75" customHeight="1"/>
    <row r="33189" ht="15.75" customHeight="1"/>
    <row r="33191" ht="15.75" customHeight="1"/>
    <row r="33193" ht="15.75" customHeight="1"/>
    <row r="33195" ht="15.75" customHeight="1"/>
    <row r="33197" ht="15.75" customHeight="1"/>
    <row r="33199" ht="15.75" customHeight="1"/>
    <row r="33201" ht="15.75" customHeight="1"/>
    <row r="33203" ht="15.75" customHeight="1"/>
    <row r="33205" ht="15.75" customHeight="1"/>
    <row r="33207" ht="15.75" customHeight="1"/>
    <row r="33209" ht="15.75" customHeight="1"/>
    <row r="33211" ht="15.75" customHeight="1"/>
    <row r="33213" ht="15.75" customHeight="1"/>
    <row r="33215" ht="15.75" customHeight="1"/>
    <row r="33217" ht="15.75" customHeight="1"/>
    <row r="33219" ht="15.75" customHeight="1"/>
    <row r="33221" ht="15.75" customHeight="1"/>
    <row r="33223" ht="15.75" customHeight="1"/>
    <row r="33225" ht="15.75" customHeight="1"/>
    <row r="33227" ht="15.75" customHeight="1"/>
    <row r="33229" ht="15.75" customHeight="1"/>
    <row r="33231" ht="15.75" customHeight="1"/>
    <row r="33233" ht="15.75" customHeight="1"/>
    <row r="33235" ht="15.75" customHeight="1"/>
    <row r="33237" ht="15.75" customHeight="1"/>
    <row r="33239" ht="15.75" customHeight="1"/>
    <row r="33241" ht="15.75" customHeight="1"/>
    <row r="33243" ht="15.75" customHeight="1"/>
    <row r="33245" ht="15.75" customHeight="1"/>
    <row r="33247" ht="15.75" customHeight="1"/>
    <row r="33249" ht="15.75" customHeight="1"/>
    <row r="33251" ht="15.75" customHeight="1"/>
    <row r="33253" ht="15.75" customHeight="1"/>
    <row r="33255" ht="15.75" customHeight="1"/>
    <row r="33257" ht="15.75" customHeight="1"/>
    <row r="33259" ht="15.75" customHeight="1"/>
    <row r="33261" ht="15.75" customHeight="1"/>
    <row r="33263" ht="15.75" customHeight="1"/>
    <row r="33265" ht="15.75" customHeight="1"/>
    <row r="33267" ht="15.75" customHeight="1"/>
    <row r="33269" ht="15.75" customHeight="1"/>
    <row r="33271" ht="15.75" customHeight="1"/>
    <row r="33273" ht="15.75" customHeight="1"/>
    <row r="33275" ht="15.75" customHeight="1"/>
    <row r="33277" ht="15.75" customHeight="1"/>
    <row r="33279" ht="15.75" customHeight="1"/>
    <row r="33281" ht="15.75" customHeight="1"/>
    <row r="33283" ht="15.75" customHeight="1"/>
    <row r="33285" ht="15.75" customHeight="1"/>
    <row r="33287" ht="15.75" customHeight="1"/>
    <row r="33289" ht="15.75" customHeight="1"/>
    <row r="33291" ht="15.75" customHeight="1"/>
    <row r="33293" ht="15.75" customHeight="1"/>
    <row r="33295" ht="15.75" customHeight="1"/>
    <row r="33297" ht="15.75" customHeight="1"/>
    <row r="33299" ht="15.75" customHeight="1"/>
    <row r="33301" ht="15.75" customHeight="1"/>
    <row r="33303" ht="15.75" customHeight="1"/>
    <row r="33305" ht="15.75" customHeight="1"/>
    <row r="33307" ht="15.75" customHeight="1"/>
    <row r="33309" ht="15.75" customHeight="1"/>
    <row r="33311" ht="15.75" customHeight="1"/>
    <row r="33313" ht="15.75" customHeight="1"/>
    <row r="33315" ht="15.75" customHeight="1"/>
    <row r="33317" ht="15.75" customHeight="1"/>
    <row r="33319" ht="15.75" customHeight="1"/>
    <row r="33321" ht="15.75" customHeight="1"/>
    <row r="33323" ht="15.75" customHeight="1"/>
    <row r="33325" ht="15.75" customHeight="1"/>
    <row r="33327" ht="15.75" customHeight="1"/>
    <row r="33329" ht="15.75" customHeight="1"/>
    <row r="33331" ht="15.75" customHeight="1"/>
    <row r="33333" ht="15.75" customHeight="1"/>
    <row r="33335" ht="15.75" customHeight="1"/>
    <row r="33337" ht="15.75" customHeight="1"/>
    <row r="33339" ht="15.75" customHeight="1"/>
    <row r="33341" ht="15.75" customHeight="1"/>
    <row r="33343" ht="15.75" customHeight="1"/>
    <row r="33345" ht="15.75" customHeight="1"/>
    <row r="33347" ht="15.75" customHeight="1"/>
    <row r="33349" ht="15.75" customHeight="1"/>
    <row r="33351" ht="15.75" customHeight="1"/>
    <row r="33353" ht="15.75" customHeight="1"/>
    <row r="33355" ht="15.75" customHeight="1"/>
    <row r="33357" ht="15.75" customHeight="1"/>
    <row r="33359" ht="15.75" customHeight="1"/>
    <row r="33361" ht="15.75" customHeight="1"/>
    <row r="33363" ht="15.75" customHeight="1"/>
    <row r="33365" ht="15.75" customHeight="1"/>
    <row r="33367" ht="15.75" customHeight="1"/>
    <row r="33369" ht="15.75" customHeight="1"/>
    <row r="33371" ht="15.75" customHeight="1"/>
    <row r="33373" ht="15.75" customHeight="1"/>
    <row r="33375" ht="15.75" customHeight="1"/>
    <row r="33377" ht="15.75" customHeight="1"/>
    <row r="33379" ht="15.75" customHeight="1"/>
    <row r="33381" ht="15.75" customHeight="1"/>
    <row r="33383" ht="15.75" customHeight="1"/>
    <row r="33385" ht="15.75" customHeight="1"/>
    <row r="33387" ht="15.75" customHeight="1"/>
    <row r="33389" ht="15.75" customHeight="1"/>
    <row r="33391" ht="15.75" customHeight="1"/>
    <row r="33393" ht="15.75" customHeight="1"/>
    <row r="33395" ht="15.75" customHeight="1"/>
    <row r="33397" ht="15.75" customHeight="1"/>
    <row r="33399" ht="15.75" customHeight="1"/>
    <row r="33401" ht="15.75" customHeight="1"/>
    <row r="33403" ht="15.75" customHeight="1"/>
    <row r="33405" ht="15.75" customHeight="1"/>
    <row r="33407" ht="15.75" customHeight="1"/>
    <row r="33409" ht="15.75" customHeight="1"/>
    <row r="33411" ht="15.75" customHeight="1"/>
    <row r="33413" ht="15.75" customHeight="1"/>
    <row r="33415" ht="15.75" customHeight="1"/>
    <row r="33417" ht="15.75" customHeight="1"/>
    <row r="33419" ht="15.75" customHeight="1"/>
    <row r="33421" ht="15.75" customHeight="1"/>
    <row r="33423" ht="15.75" customHeight="1"/>
    <row r="33425" ht="15.75" customHeight="1"/>
    <row r="33427" ht="15.75" customHeight="1"/>
    <row r="33429" ht="15.75" customHeight="1"/>
    <row r="33431" ht="15.75" customHeight="1"/>
    <row r="33433" ht="15.75" customHeight="1"/>
    <row r="33435" ht="15.75" customHeight="1"/>
    <row r="33437" ht="15.75" customHeight="1"/>
    <row r="33439" ht="15.75" customHeight="1"/>
    <row r="33441" ht="15.75" customHeight="1"/>
    <row r="33443" ht="15.75" customHeight="1"/>
    <row r="33445" ht="15.75" customHeight="1"/>
    <row r="33447" ht="15.75" customHeight="1"/>
    <row r="33449" ht="15.75" customHeight="1"/>
    <row r="33451" ht="15.75" customHeight="1"/>
    <row r="33453" ht="15.75" customHeight="1"/>
    <row r="33455" ht="15.75" customHeight="1"/>
    <row r="33457" ht="15.75" customHeight="1"/>
    <row r="33459" ht="15.75" customHeight="1"/>
    <row r="33461" ht="15.75" customHeight="1"/>
    <row r="33463" ht="15.75" customHeight="1"/>
    <row r="33465" ht="15.75" customHeight="1"/>
    <row r="33467" ht="15.75" customHeight="1"/>
    <row r="33469" ht="15.75" customHeight="1"/>
    <row r="33471" ht="15.75" customHeight="1"/>
    <row r="33473" ht="15.75" customHeight="1"/>
    <row r="33475" ht="15.75" customHeight="1"/>
    <row r="33477" ht="15.75" customHeight="1"/>
    <row r="33479" ht="15.75" customHeight="1"/>
    <row r="33481" ht="15.75" customHeight="1"/>
    <row r="33483" ht="15.75" customHeight="1"/>
    <row r="33485" ht="15.75" customHeight="1"/>
    <row r="33487" ht="15.75" customHeight="1"/>
    <row r="33489" ht="15.75" customHeight="1"/>
    <row r="33491" ht="15.75" customHeight="1"/>
    <row r="33493" ht="15.75" customHeight="1"/>
    <row r="33495" ht="15.75" customHeight="1"/>
    <row r="33497" ht="15.75" customHeight="1"/>
    <row r="33499" ht="15.75" customHeight="1"/>
    <row r="33501" ht="15.75" customHeight="1"/>
    <row r="33503" ht="15.75" customHeight="1"/>
    <row r="33505" ht="15.75" customHeight="1"/>
    <row r="33507" ht="15.75" customHeight="1"/>
    <row r="33509" ht="15.75" customHeight="1"/>
    <row r="33511" ht="15.75" customHeight="1"/>
    <row r="33513" ht="15.75" customHeight="1"/>
    <row r="33515" ht="15.75" customHeight="1"/>
    <row r="33517" ht="15.75" customHeight="1"/>
    <row r="33519" ht="15.75" customHeight="1"/>
    <row r="33521" ht="15.75" customHeight="1"/>
    <row r="33523" ht="15.75" customHeight="1"/>
    <row r="33525" ht="15.75" customHeight="1"/>
    <row r="33527" ht="15.75" customHeight="1"/>
    <row r="33529" ht="15.75" customHeight="1"/>
    <row r="33531" ht="15.75" customHeight="1"/>
    <row r="33533" ht="15.75" customHeight="1"/>
    <row r="33535" ht="15.75" customHeight="1"/>
    <row r="33537" ht="15.75" customHeight="1"/>
    <row r="33539" ht="15.75" customHeight="1"/>
    <row r="33541" ht="15.75" customHeight="1"/>
    <row r="33543" ht="15.75" customHeight="1"/>
    <row r="33545" ht="15.75" customHeight="1"/>
    <row r="33547" ht="15.75" customHeight="1"/>
    <row r="33549" ht="15.75" customHeight="1"/>
    <row r="33551" ht="15.75" customHeight="1"/>
    <row r="33553" ht="15.75" customHeight="1"/>
    <row r="33555" ht="15.75" customHeight="1"/>
    <row r="33557" ht="15.75" customHeight="1"/>
    <row r="33559" ht="15.75" customHeight="1"/>
    <row r="33561" ht="15.75" customHeight="1"/>
    <row r="33563" ht="15.75" customHeight="1"/>
    <row r="33565" ht="15.75" customHeight="1"/>
    <row r="33567" ht="15.75" customHeight="1"/>
    <row r="33569" ht="15.75" customHeight="1"/>
    <row r="33571" ht="15.75" customHeight="1"/>
    <row r="33573" ht="15.75" customHeight="1"/>
    <row r="33575" ht="15.75" customHeight="1"/>
    <row r="33577" ht="15.75" customHeight="1"/>
    <row r="33579" ht="15.75" customHeight="1"/>
    <row r="33581" ht="15.75" customHeight="1"/>
    <row r="33583" ht="15.75" customHeight="1"/>
    <row r="33585" ht="15.75" customHeight="1"/>
    <row r="33587" ht="15.75" customHeight="1"/>
    <row r="33589" ht="15.75" customHeight="1"/>
    <row r="33591" ht="15.75" customHeight="1"/>
    <row r="33593" ht="15.75" customHeight="1"/>
    <row r="33595" ht="15.75" customHeight="1"/>
    <row r="33597" ht="15.75" customHeight="1"/>
    <row r="33599" ht="15.75" customHeight="1"/>
    <row r="33601" ht="15.75" customHeight="1"/>
    <row r="33603" ht="15.75" customHeight="1"/>
    <row r="33605" ht="15.75" customHeight="1"/>
    <row r="33607" ht="15.75" customHeight="1"/>
    <row r="33609" ht="15.75" customHeight="1"/>
    <row r="33611" ht="15.75" customHeight="1"/>
    <row r="33613" ht="15.75" customHeight="1"/>
    <row r="33615" ht="15.75" customHeight="1"/>
    <row r="33617" ht="15.75" customHeight="1"/>
    <row r="33619" ht="15.75" customHeight="1"/>
    <row r="33621" ht="15.75" customHeight="1"/>
    <row r="33623" ht="15.75" customHeight="1"/>
    <row r="33625" ht="15.75" customHeight="1"/>
    <row r="33627" ht="15.75" customHeight="1"/>
    <row r="33629" ht="15.75" customHeight="1"/>
    <row r="33631" ht="15.75" customHeight="1"/>
    <row r="33633" ht="15.75" customHeight="1"/>
    <row r="33635" ht="15.75" customHeight="1"/>
    <row r="33637" ht="15.75" customHeight="1"/>
    <row r="33639" ht="15.75" customHeight="1"/>
    <row r="33641" ht="15.75" customHeight="1"/>
    <row r="33643" ht="15.75" customHeight="1"/>
    <row r="33645" ht="15.75" customHeight="1"/>
    <row r="33647" ht="15.75" customHeight="1"/>
    <row r="33649" ht="15.75" customHeight="1"/>
    <row r="33651" ht="15.75" customHeight="1"/>
    <row r="33653" ht="15.75" customHeight="1"/>
    <row r="33655" ht="15.75" customHeight="1"/>
    <row r="33657" ht="15.75" customHeight="1"/>
    <row r="33659" ht="15.75" customHeight="1"/>
    <row r="33661" ht="15.75" customHeight="1"/>
    <row r="33663" ht="15.75" customHeight="1"/>
    <row r="33665" ht="15.75" customHeight="1"/>
    <row r="33667" ht="15.75" customHeight="1"/>
    <row r="33669" ht="15.75" customHeight="1"/>
    <row r="33671" ht="15.75" customHeight="1"/>
    <row r="33673" ht="15.75" customHeight="1"/>
    <row r="33675" ht="15.75" customHeight="1"/>
    <row r="33677" ht="15.75" customHeight="1"/>
    <row r="33679" ht="15.75" customHeight="1"/>
    <row r="33681" ht="15.75" customHeight="1"/>
    <row r="33683" ht="15.75" customHeight="1"/>
    <row r="33685" ht="15.75" customHeight="1"/>
    <row r="33687" ht="15.75" customHeight="1"/>
    <row r="33689" ht="15.75" customHeight="1"/>
    <row r="33691" ht="15.75" customHeight="1"/>
    <row r="33693" ht="15.75" customHeight="1"/>
    <row r="33695" ht="15.75" customHeight="1"/>
    <row r="33697" ht="15.75" customHeight="1"/>
    <row r="33699" ht="15.75" customHeight="1"/>
    <row r="33701" ht="15.75" customHeight="1"/>
    <row r="33703" ht="15.75" customHeight="1"/>
    <row r="33705" ht="15.75" customHeight="1"/>
    <row r="33707" ht="15.75" customHeight="1"/>
    <row r="33709" ht="15.75" customHeight="1"/>
    <row r="33711" ht="15.75" customHeight="1"/>
    <row r="33713" ht="15.75" customHeight="1"/>
    <row r="33715" ht="15.75" customHeight="1"/>
    <row r="33717" ht="15.75" customHeight="1"/>
    <row r="33719" ht="15.75" customHeight="1"/>
    <row r="33721" ht="15.75" customHeight="1"/>
    <row r="33723" ht="15.75" customHeight="1"/>
    <row r="33725" ht="15.75" customHeight="1"/>
    <row r="33727" ht="15.75" customHeight="1"/>
    <row r="33729" ht="15.75" customHeight="1"/>
    <row r="33731" ht="15.75" customHeight="1"/>
    <row r="33733" ht="15.75" customHeight="1"/>
    <row r="33735" ht="15.75" customHeight="1"/>
    <row r="33737" ht="15.75" customHeight="1"/>
    <row r="33739" ht="15.75" customHeight="1"/>
    <row r="33741" ht="15.75" customHeight="1"/>
    <row r="33743" ht="15.75" customHeight="1"/>
    <row r="33745" ht="15.75" customHeight="1"/>
    <row r="33747" ht="15.75" customHeight="1"/>
    <row r="33749" ht="15.75" customHeight="1"/>
    <row r="33751" ht="15.75" customHeight="1"/>
    <row r="33753" ht="15.75" customHeight="1"/>
    <row r="33755" ht="15.75" customHeight="1"/>
    <row r="33757" ht="15.75" customHeight="1"/>
    <row r="33759" ht="15.75" customHeight="1"/>
    <row r="33761" ht="15.75" customHeight="1"/>
    <row r="33763" ht="15.75" customHeight="1"/>
    <row r="33765" ht="15.75" customHeight="1"/>
    <row r="33767" ht="15.75" customHeight="1"/>
    <row r="33769" ht="15.75" customHeight="1"/>
    <row r="33771" ht="15.75" customHeight="1"/>
    <row r="33773" ht="15.75" customHeight="1"/>
    <row r="33775" ht="15.75" customHeight="1"/>
    <row r="33777" ht="15.75" customHeight="1"/>
    <row r="33779" ht="15.75" customHeight="1"/>
    <row r="33781" ht="15.75" customHeight="1"/>
    <row r="33783" ht="15.75" customHeight="1"/>
    <row r="33785" ht="15.75" customHeight="1"/>
    <row r="33787" ht="15.75" customHeight="1"/>
    <row r="33789" ht="15.75" customHeight="1"/>
    <row r="33791" ht="15.75" customHeight="1"/>
    <row r="33793" ht="15.75" customHeight="1"/>
    <row r="33795" ht="15.75" customHeight="1"/>
    <row r="33797" ht="15.75" customHeight="1"/>
    <row r="33799" ht="15.75" customHeight="1"/>
    <row r="33801" ht="15.75" customHeight="1"/>
    <row r="33803" ht="15.75" customHeight="1"/>
    <row r="33805" ht="15.75" customHeight="1"/>
    <row r="33807" ht="15.75" customHeight="1"/>
    <row r="33809" ht="15.75" customHeight="1"/>
    <row r="33811" ht="15.75" customHeight="1"/>
    <row r="33813" ht="15.75" customHeight="1"/>
    <row r="33815" ht="15.75" customHeight="1"/>
    <row r="33817" ht="15.75" customHeight="1"/>
    <row r="33819" ht="15.75" customHeight="1"/>
    <row r="33821" ht="15.75" customHeight="1"/>
    <row r="33823" ht="15.75" customHeight="1"/>
    <row r="33825" ht="15.75" customHeight="1"/>
    <row r="33827" ht="15.75" customHeight="1"/>
    <row r="33829" ht="15.75" customHeight="1"/>
    <row r="33831" ht="15.75" customHeight="1"/>
    <row r="33833" ht="15.75" customHeight="1"/>
    <row r="33835" ht="15.75" customHeight="1"/>
    <row r="33837" ht="15.75" customHeight="1"/>
    <row r="33839" ht="15.75" customHeight="1"/>
    <row r="33841" ht="15.75" customHeight="1"/>
    <row r="33843" ht="15.75" customHeight="1"/>
    <row r="33845" ht="15.75" customHeight="1"/>
    <row r="33847" ht="15.75" customHeight="1"/>
    <row r="33849" ht="15.75" customHeight="1"/>
    <row r="33851" ht="15.75" customHeight="1"/>
    <row r="33853" ht="15.75" customHeight="1"/>
    <row r="33855" ht="15.75" customHeight="1"/>
    <row r="33857" ht="15.75" customHeight="1"/>
    <row r="33859" ht="15.75" customHeight="1"/>
    <row r="33861" ht="15.75" customHeight="1"/>
    <row r="33863" ht="15.75" customHeight="1"/>
    <row r="33865" ht="15.75" customHeight="1"/>
    <row r="33867" ht="15.75" customHeight="1"/>
    <row r="33869" ht="15.75" customHeight="1"/>
    <row r="33871" ht="15.75" customHeight="1"/>
    <row r="33873" ht="15.75" customHeight="1"/>
    <row r="33875" ht="15.75" customHeight="1"/>
    <row r="33877" ht="15.75" customHeight="1"/>
    <row r="33879" ht="15.75" customHeight="1"/>
    <row r="33881" ht="15.75" customHeight="1"/>
    <row r="33883" ht="15.75" customHeight="1"/>
    <row r="33885" ht="15.75" customHeight="1"/>
    <row r="33887" ht="15.75" customHeight="1"/>
    <row r="33889" ht="15.75" customHeight="1"/>
    <row r="33891" ht="15.75" customHeight="1"/>
    <row r="33893" ht="15.75" customHeight="1"/>
    <row r="33895" ht="15.75" customHeight="1"/>
    <row r="33897" ht="15.75" customHeight="1"/>
    <row r="33899" ht="15.75" customHeight="1"/>
    <row r="33901" ht="15.75" customHeight="1"/>
    <row r="33903" ht="15.75" customHeight="1"/>
    <row r="33905" ht="15.75" customHeight="1"/>
    <row r="33907" ht="15.75" customHeight="1"/>
    <row r="33909" ht="15.75" customHeight="1"/>
    <row r="33911" ht="15.75" customHeight="1"/>
    <row r="33913" ht="15.75" customHeight="1"/>
    <row r="33915" ht="15.75" customHeight="1"/>
    <row r="33917" ht="15.75" customHeight="1"/>
    <row r="33919" ht="15.75" customHeight="1"/>
    <row r="33921" ht="15.75" customHeight="1"/>
    <row r="33923" ht="15.75" customHeight="1"/>
    <row r="33925" ht="15.75" customHeight="1"/>
    <row r="33927" ht="15.75" customHeight="1"/>
    <row r="33929" ht="15.75" customHeight="1"/>
    <row r="33931" ht="15.75" customHeight="1"/>
    <row r="33933" ht="15.75" customHeight="1"/>
    <row r="33935" ht="15.75" customHeight="1"/>
    <row r="33937" ht="15.75" customHeight="1"/>
    <row r="33939" ht="15.75" customHeight="1"/>
    <row r="33941" ht="15.75" customHeight="1"/>
    <row r="33943" ht="15.75" customHeight="1"/>
    <row r="33945" ht="15.75" customHeight="1"/>
    <row r="33947" ht="15.75" customHeight="1"/>
    <row r="33949" ht="15.75" customHeight="1"/>
    <row r="33951" ht="15.75" customHeight="1"/>
    <row r="33953" ht="15.75" customHeight="1"/>
    <row r="33955" ht="15.75" customHeight="1"/>
    <row r="33957" ht="15.75" customHeight="1"/>
    <row r="33959" ht="15.75" customHeight="1"/>
    <row r="33961" ht="15.75" customHeight="1"/>
    <row r="33963" ht="15.75" customHeight="1"/>
    <row r="33965" ht="15.75" customHeight="1"/>
    <row r="33967" ht="15.75" customHeight="1"/>
    <row r="33969" ht="15.75" customHeight="1"/>
    <row r="33971" ht="15.75" customHeight="1"/>
    <row r="33973" ht="15.75" customHeight="1"/>
    <row r="33975" ht="15.75" customHeight="1"/>
    <row r="33977" ht="15.75" customHeight="1"/>
    <row r="33979" ht="15.75" customHeight="1"/>
    <row r="33981" ht="15.75" customHeight="1"/>
    <row r="33983" ht="15.75" customHeight="1"/>
    <row r="33985" ht="15.75" customHeight="1"/>
    <row r="33987" ht="15.75" customHeight="1"/>
    <row r="33989" ht="15.75" customHeight="1"/>
    <row r="33991" ht="15.75" customHeight="1"/>
    <row r="33993" ht="15.75" customHeight="1"/>
    <row r="33995" ht="15.75" customHeight="1"/>
    <row r="33997" ht="15.75" customHeight="1"/>
    <row r="33999" ht="15.75" customHeight="1"/>
    <row r="34001" ht="15.75" customHeight="1"/>
    <row r="34003" ht="15.75" customHeight="1"/>
    <row r="34005" ht="15.75" customHeight="1"/>
    <row r="34007" ht="15.75" customHeight="1"/>
    <row r="34009" ht="15.75" customHeight="1"/>
    <row r="34011" ht="15.75" customHeight="1"/>
    <row r="34013" ht="15.75" customHeight="1"/>
    <row r="34015" ht="15.75" customHeight="1"/>
    <row r="34017" ht="15.75" customHeight="1"/>
    <row r="34019" ht="15.75" customHeight="1"/>
    <row r="34021" ht="15.75" customHeight="1"/>
    <row r="34023" ht="15.75" customHeight="1"/>
    <row r="34025" ht="15.75" customHeight="1"/>
    <row r="34027" ht="15.75" customHeight="1"/>
    <row r="34029" ht="15.75" customHeight="1"/>
    <row r="34031" ht="15.75" customHeight="1"/>
    <row r="34033" ht="15.75" customHeight="1"/>
    <row r="34035" ht="15.75" customHeight="1"/>
    <row r="34037" ht="15.75" customHeight="1"/>
    <row r="34039" ht="15.75" customHeight="1"/>
    <row r="34041" ht="15.75" customHeight="1"/>
    <row r="34043" ht="15.75" customHeight="1"/>
    <row r="34045" ht="15.75" customHeight="1"/>
    <row r="34047" ht="15.75" customHeight="1"/>
    <row r="34049" ht="15.75" customHeight="1"/>
    <row r="34051" ht="15.75" customHeight="1"/>
    <row r="34053" ht="15.75" customHeight="1"/>
    <row r="34055" ht="15.75" customHeight="1"/>
    <row r="34057" ht="15.75" customHeight="1"/>
    <row r="34059" ht="15.75" customHeight="1"/>
    <row r="34061" ht="15.75" customHeight="1"/>
    <row r="34063" ht="15.75" customHeight="1"/>
    <row r="34065" ht="15.75" customHeight="1"/>
    <row r="34067" ht="15.75" customHeight="1"/>
    <row r="34069" ht="15.75" customHeight="1"/>
    <row r="34071" ht="15.75" customHeight="1"/>
    <row r="34073" ht="15.75" customHeight="1"/>
    <row r="34075" ht="15.75" customHeight="1"/>
    <row r="34077" ht="15.75" customHeight="1"/>
    <row r="34079" ht="15.75" customHeight="1"/>
    <row r="34081" ht="15.75" customHeight="1"/>
    <row r="34083" ht="15.75" customHeight="1"/>
    <row r="34085" ht="15.75" customHeight="1"/>
    <row r="34087" ht="15.75" customHeight="1"/>
    <row r="34089" ht="15.75" customHeight="1"/>
    <row r="34091" ht="15.75" customHeight="1"/>
    <row r="34093" ht="15.75" customHeight="1"/>
    <row r="34095" ht="15.75" customHeight="1"/>
    <row r="34097" ht="15.75" customHeight="1"/>
    <row r="34099" ht="15.75" customHeight="1"/>
    <row r="34101" ht="15.75" customHeight="1"/>
    <row r="34103" ht="15.75" customHeight="1"/>
    <row r="34105" ht="15.75" customHeight="1"/>
    <row r="34107" ht="15.75" customHeight="1"/>
    <row r="34109" ht="15.75" customHeight="1"/>
    <row r="34111" ht="15.75" customHeight="1"/>
    <row r="34113" ht="15.75" customHeight="1"/>
    <row r="34115" ht="15.75" customHeight="1"/>
    <row r="34117" ht="15.75" customHeight="1"/>
    <row r="34119" ht="15.75" customHeight="1"/>
    <row r="34121" ht="15.75" customHeight="1"/>
    <row r="34123" ht="15.75" customHeight="1"/>
    <row r="34125" ht="15.75" customHeight="1"/>
    <row r="34127" ht="15.75" customHeight="1"/>
    <row r="34129" ht="15.75" customHeight="1"/>
    <row r="34131" ht="15.75" customHeight="1"/>
    <row r="34133" ht="15.75" customHeight="1"/>
    <row r="34135" ht="15.75" customHeight="1"/>
    <row r="34137" ht="15.75" customHeight="1"/>
    <row r="34139" ht="15.75" customHeight="1"/>
    <row r="34141" ht="15.75" customHeight="1"/>
    <row r="34143" ht="15.75" customHeight="1"/>
    <row r="34145" ht="15.75" customHeight="1"/>
    <row r="34147" ht="15.75" customHeight="1"/>
    <row r="34149" ht="15.75" customHeight="1"/>
    <row r="34151" ht="15.75" customHeight="1"/>
    <row r="34153" ht="15.75" customHeight="1"/>
    <row r="34155" ht="15.75" customHeight="1"/>
    <row r="34157" ht="15.75" customHeight="1"/>
    <row r="34159" ht="15.75" customHeight="1"/>
    <row r="34161" ht="15.75" customHeight="1"/>
    <row r="34163" ht="15.75" customHeight="1"/>
    <row r="34165" ht="15.75" customHeight="1"/>
    <row r="34167" ht="15.75" customHeight="1"/>
    <row r="34169" ht="15.75" customHeight="1"/>
    <row r="34171" ht="15.75" customHeight="1"/>
    <row r="34173" ht="15.75" customHeight="1"/>
    <row r="34175" ht="15.75" customHeight="1"/>
    <row r="34177" ht="15.75" customHeight="1"/>
    <row r="34179" ht="15.75" customHeight="1"/>
    <row r="34181" ht="15.75" customHeight="1"/>
    <row r="34183" ht="15.75" customHeight="1"/>
    <row r="34185" ht="15.75" customHeight="1"/>
    <row r="34187" ht="15.75" customHeight="1"/>
    <row r="34189" ht="15.75" customHeight="1"/>
    <row r="34191" ht="15.75" customHeight="1"/>
    <row r="34193" ht="15.75" customHeight="1"/>
    <row r="34195" ht="15.75" customHeight="1"/>
    <row r="34197" ht="15.75" customHeight="1"/>
    <row r="34199" ht="15.75" customHeight="1"/>
    <row r="34201" ht="15.75" customHeight="1"/>
    <row r="34203" ht="15.75" customHeight="1"/>
    <row r="34205" ht="15.75" customHeight="1"/>
    <row r="34207" ht="15.75" customHeight="1"/>
    <row r="34209" ht="15.75" customHeight="1"/>
    <row r="34211" ht="15.75" customHeight="1"/>
    <row r="34213" ht="15.75" customHeight="1"/>
    <row r="34215" ht="15.75" customHeight="1"/>
    <row r="34217" ht="15.75" customHeight="1"/>
    <row r="34219" ht="15.75" customHeight="1"/>
    <row r="34221" ht="15.75" customHeight="1"/>
    <row r="34223" ht="15.75" customHeight="1"/>
    <row r="34225" ht="15.75" customHeight="1"/>
    <row r="34227" ht="15.75" customHeight="1"/>
    <row r="34229" ht="15.75" customHeight="1"/>
    <row r="34231" ht="15.75" customHeight="1"/>
    <row r="34233" ht="15.75" customHeight="1"/>
    <row r="34235" ht="15.75" customHeight="1"/>
    <row r="34237" ht="15.75" customHeight="1"/>
    <row r="34239" ht="15.75" customHeight="1"/>
    <row r="34241" ht="15.75" customHeight="1"/>
    <row r="34243" ht="15.75" customHeight="1"/>
    <row r="34245" ht="15.75" customHeight="1"/>
    <row r="34247" ht="15.75" customHeight="1"/>
    <row r="34249" ht="15.75" customHeight="1"/>
    <row r="34251" ht="15.75" customHeight="1"/>
    <row r="34253" ht="15.75" customHeight="1"/>
    <row r="34255" ht="15.75" customHeight="1"/>
    <row r="34257" ht="15.75" customHeight="1"/>
    <row r="34259" ht="15.75" customHeight="1"/>
    <row r="34261" ht="15.75" customHeight="1"/>
    <row r="34263" ht="15.75" customHeight="1"/>
    <row r="34265" ht="15.75" customHeight="1"/>
    <row r="34267" ht="15.75" customHeight="1"/>
    <row r="34269" ht="15.75" customHeight="1"/>
    <row r="34271" ht="15.75" customHeight="1"/>
    <row r="34273" ht="15.75" customHeight="1"/>
    <row r="34275" ht="15.75" customHeight="1"/>
    <row r="34277" ht="15.75" customHeight="1"/>
    <row r="34279" ht="15.75" customHeight="1"/>
    <row r="34281" ht="15.75" customHeight="1"/>
    <row r="34283" ht="15.75" customHeight="1"/>
    <row r="34285" ht="15.75" customHeight="1"/>
    <row r="34287" ht="15.75" customHeight="1"/>
    <row r="34289" ht="15.75" customHeight="1"/>
    <row r="34291" ht="15.75" customHeight="1"/>
    <row r="34293" ht="15.75" customHeight="1"/>
    <row r="34295" ht="15.75" customHeight="1"/>
    <row r="34297" ht="15.75" customHeight="1"/>
    <row r="34299" ht="15.75" customHeight="1"/>
    <row r="34301" ht="15.75" customHeight="1"/>
    <row r="34303" ht="15.75" customHeight="1"/>
    <row r="34305" ht="15.75" customHeight="1"/>
    <row r="34307" ht="15.75" customHeight="1"/>
    <row r="34309" ht="15.75" customHeight="1"/>
    <row r="34311" ht="15.75" customHeight="1"/>
    <row r="34313" ht="15.75" customHeight="1"/>
    <row r="34315" ht="15.75" customHeight="1"/>
    <row r="34317" ht="15.75" customHeight="1"/>
    <row r="34319" ht="15.75" customHeight="1"/>
    <row r="34321" ht="15.75" customHeight="1"/>
    <row r="34323" ht="15.75" customHeight="1"/>
    <row r="34325" ht="15.75" customHeight="1"/>
    <row r="34327" ht="15.75" customHeight="1"/>
    <row r="34329" ht="15.75" customHeight="1"/>
    <row r="34331" ht="15.75" customHeight="1"/>
    <row r="34333" ht="15.75" customHeight="1"/>
    <row r="34335" ht="15.75" customHeight="1"/>
    <row r="34337" ht="15.75" customHeight="1"/>
    <row r="34339" ht="15.75" customHeight="1"/>
    <row r="34341" ht="15.75" customHeight="1"/>
    <row r="34343" ht="15.75" customHeight="1"/>
    <row r="34345" ht="15.75" customHeight="1"/>
    <row r="34347" ht="15.75" customHeight="1"/>
    <row r="34349" ht="15.75" customHeight="1"/>
    <row r="34351" ht="15.75" customHeight="1"/>
    <row r="34353" ht="15.75" customHeight="1"/>
    <row r="34355" ht="15.75" customHeight="1"/>
    <row r="34357" ht="15.75" customHeight="1"/>
    <row r="34359" ht="15.75" customHeight="1"/>
    <row r="34361" ht="15.75" customHeight="1"/>
    <row r="34363" ht="15.75" customHeight="1"/>
    <row r="34365" ht="15.75" customHeight="1"/>
    <row r="34367" ht="15.75" customHeight="1"/>
    <row r="34369" ht="15.75" customHeight="1"/>
    <row r="34371" ht="15.75" customHeight="1"/>
    <row r="34373" ht="15.75" customHeight="1"/>
    <row r="34375" ht="15.75" customHeight="1"/>
    <row r="34377" ht="15.75" customHeight="1"/>
    <row r="34379" ht="15.75" customHeight="1"/>
    <row r="34381" ht="15.75" customHeight="1"/>
    <row r="34383" ht="15.75" customHeight="1"/>
    <row r="34385" ht="15.75" customHeight="1"/>
    <row r="34387" ht="15.75" customHeight="1"/>
    <row r="34389" ht="15.75" customHeight="1"/>
    <row r="34391" ht="15.75" customHeight="1"/>
    <row r="34393" ht="15.75" customHeight="1"/>
    <row r="34395" ht="15.75" customHeight="1"/>
    <row r="34397" ht="15.75" customHeight="1"/>
    <row r="34399" ht="15.75" customHeight="1"/>
    <row r="34401" ht="15.75" customHeight="1"/>
    <row r="34403" ht="15.75" customHeight="1"/>
    <row r="34405" ht="15.75" customHeight="1"/>
    <row r="34407" ht="15.75" customHeight="1"/>
    <row r="34409" ht="15.75" customHeight="1"/>
    <row r="34411" ht="15.75" customHeight="1"/>
    <row r="34413" ht="15.75" customHeight="1"/>
    <row r="34415" ht="15.75" customHeight="1"/>
    <row r="34417" ht="15.75" customHeight="1"/>
    <row r="34419" ht="15.75" customHeight="1"/>
    <row r="34421" ht="15.75" customHeight="1"/>
    <row r="34423" ht="15.75" customHeight="1"/>
    <row r="34425" ht="15.75" customHeight="1"/>
    <row r="34427" ht="15.75" customHeight="1"/>
    <row r="34429" ht="15.75" customHeight="1"/>
    <row r="34431" ht="15.75" customHeight="1"/>
    <row r="34433" ht="15.75" customHeight="1"/>
    <row r="34435" ht="15.75" customHeight="1"/>
    <row r="34437" ht="15.75" customHeight="1"/>
    <row r="34439" ht="15.75" customHeight="1"/>
    <row r="34441" ht="15.75" customHeight="1"/>
    <row r="34443" ht="15.75" customHeight="1"/>
    <row r="34445" ht="15.75" customHeight="1"/>
    <row r="34447" ht="15.75" customHeight="1"/>
    <row r="34449" ht="15.75" customHeight="1"/>
    <row r="34451" ht="15.75" customHeight="1"/>
    <row r="34453" ht="15.75" customHeight="1"/>
    <row r="34455" ht="15.75" customHeight="1"/>
    <row r="34457" ht="15.75" customHeight="1"/>
    <row r="34459" ht="15.75" customHeight="1"/>
    <row r="34461" ht="15.75" customHeight="1"/>
    <row r="34463" ht="15.75" customHeight="1"/>
    <row r="34465" ht="15.75" customHeight="1"/>
    <row r="34467" ht="15.75" customHeight="1"/>
    <row r="34469" ht="15.75" customHeight="1"/>
    <row r="34471" ht="15.75" customHeight="1"/>
    <row r="34473" ht="15.75" customHeight="1"/>
    <row r="34475" ht="15.75" customHeight="1"/>
    <row r="34477" ht="15.75" customHeight="1"/>
    <row r="34479" ht="15.75" customHeight="1"/>
    <row r="34481" ht="15.75" customHeight="1"/>
    <row r="34483" ht="15.75" customHeight="1"/>
    <row r="34485" ht="15.75" customHeight="1"/>
    <row r="34487" ht="15.75" customHeight="1"/>
    <row r="34489" ht="15.75" customHeight="1"/>
    <row r="34491" ht="15.75" customHeight="1"/>
    <row r="34493" ht="15.75" customHeight="1"/>
    <row r="34495" ht="15.75" customHeight="1"/>
    <row r="34497" ht="15.75" customHeight="1"/>
    <row r="34499" ht="15.75" customHeight="1"/>
    <row r="34501" ht="15.75" customHeight="1"/>
    <row r="34503" ht="15.75" customHeight="1"/>
    <row r="34505" ht="15.75" customHeight="1"/>
    <row r="34507" ht="15.75" customHeight="1"/>
    <row r="34509" ht="15.75" customHeight="1"/>
    <row r="34511" ht="15.75" customHeight="1"/>
    <row r="34513" ht="15.75" customHeight="1"/>
    <row r="34515" ht="15.75" customHeight="1"/>
    <row r="34517" ht="15.75" customHeight="1"/>
    <row r="34519" ht="15.75" customHeight="1"/>
    <row r="34521" ht="15.75" customHeight="1"/>
    <row r="34523" ht="15.75" customHeight="1"/>
    <row r="34525" ht="15.75" customHeight="1"/>
    <row r="34527" ht="15.75" customHeight="1"/>
    <row r="34529" ht="15.75" customHeight="1"/>
    <row r="34531" ht="15.75" customHeight="1"/>
    <row r="34533" ht="15.75" customHeight="1"/>
    <row r="34535" ht="15.75" customHeight="1"/>
    <row r="34537" ht="15.75" customHeight="1"/>
    <row r="34539" ht="15.75" customHeight="1"/>
    <row r="34541" ht="15.75" customHeight="1"/>
    <row r="34543" ht="15.75" customHeight="1"/>
    <row r="34545" ht="15.75" customHeight="1"/>
    <row r="34547" ht="15.75" customHeight="1"/>
    <row r="34549" ht="15.75" customHeight="1"/>
    <row r="34551" ht="15.75" customHeight="1"/>
    <row r="34553" ht="15.75" customHeight="1"/>
    <row r="34555" ht="15.75" customHeight="1"/>
    <row r="34557" ht="15.75" customHeight="1"/>
    <row r="34559" ht="15.75" customHeight="1"/>
    <row r="34561" ht="15.75" customHeight="1"/>
    <row r="34563" ht="15.75" customHeight="1"/>
    <row r="34565" ht="15.75" customHeight="1"/>
    <row r="34567" ht="15.75" customHeight="1"/>
    <row r="34569" ht="15.75" customHeight="1"/>
    <row r="34571" ht="15.75" customHeight="1"/>
    <row r="34573" ht="15.75" customHeight="1"/>
    <row r="34575" ht="15.75" customHeight="1"/>
    <row r="34577" ht="15.75" customHeight="1"/>
    <row r="34579" ht="15.75" customHeight="1"/>
    <row r="34581" ht="15.75" customHeight="1"/>
    <row r="34583" ht="15.75" customHeight="1"/>
    <row r="34585" ht="15.75" customHeight="1"/>
    <row r="34587" ht="15.75" customHeight="1"/>
    <row r="34589" ht="15.75" customHeight="1"/>
    <row r="34591" ht="15.75" customHeight="1"/>
    <row r="34593" ht="15.75" customHeight="1"/>
    <row r="34595" ht="15.75" customHeight="1"/>
    <row r="34597" ht="15.75" customHeight="1"/>
    <row r="34599" ht="15.75" customHeight="1"/>
    <row r="34601" ht="15.75" customHeight="1"/>
    <row r="34603" ht="15.75" customHeight="1"/>
    <row r="34605" ht="15.75" customHeight="1"/>
    <row r="34607" ht="15.75" customHeight="1"/>
    <row r="34609" ht="15.75" customHeight="1"/>
    <row r="34611" ht="15.75" customHeight="1"/>
    <row r="34613" ht="15.75" customHeight="1"/>
    <row r="34615" ht="15.75" customHeight="1"/>
    <row r="34617" ht="15.75" customHeight="1"/>
    <row r="34619" ht="15.75" customHeight="1"/>
    <row r="34621" ht="15.75" customHeight="1"/>
    <row r="34623" ht="15.75" customHeight="1"/>
    <row r="34625" ht="15.75" customHeight="1"/>
    <row r="34627" ht="15.75" customHeight="1"/>
    <row r="34629" ht="15.75" customHeight="1"/>
    <row r="34631" ht="15.75" customHeight="1"/>
    <row r="34633" ht="15.75" customHeight="1"/>
    <row r="34635" ht="15.75" customHeight="1"/>
    <row r="34637" ht="15.75" customHeight="1"/>
    <row r="34639" ht="15.75" customHeight="1"/>
    <row r="34641" ht="15.75" customHeight="1"/>
    <row r="34643" ht="15.75" customHeight="1"/>
    <row r="34645" ht="15.75" customHeight="1"/>
    <row r="34647" ht="15.75" customHeight="1"/>
    <row r="34649" ht="15.75" customHeight="1"/>
    <row r="34651" ht="15.75" customHeight="1"/>
    <row r="34653" ht="15.75" customHeight="1"/>
    <row r="34655" ht="15.75" customHeight="1"/>
    <row r="34657" ht="15.75" customHeight="1"/>
    <row r="34659" ht="15.75" customHeight="1"/>
    <row r="34661" ht="15.75" customHeight="1"/>
    <row r="34663" ht="15.75" customHeight="1"/>
    <row r="34665" ht="15.75" customHeight="1"/>
    <row r="34667" ht="15.75" customHeight="1"/>
    <row r="34669" ht="15.75" customHeight="1"/>
    <row r="34671" ht="15.75" customHeight="1"/>
    <row r="34673" ht="15.75" customHeight="1"/>
    <row r="34675" ht="15.75" customHeight="1"/>
    <row r="34677" ht="15.75" customHeight="1"/>
    <row r="34679" ht="15.75" customHeight="1"/>
    <row r="34681" ht="15.75" customHeight="1"/>
    <row r="34683" ht="15.75" customHeight="1"/>
    <row r="34685" ht="15.75" customHeight="1"/>
    <row r="34687" ht="15.75" customHeight="1"/>
    <row r="34689" ht="15.75" customHeight="1"/>
    <row r="34691" ht="15.75" customHeight="1"/>
    <row r="34693" ht="15.75" customHeight="1"/>
    <row r="34695" ht="15.75" customHeight="1"/>
    <row r="34697" ht="15.75" customHeight="1"/>
    <row r="34699" ht="15.75" customHeight="1"/>
    <row r="34701" ht="15.75" customHeight="1"/>
    <row r="34703" ht="15.75" customHeight="1"/>
    <row r="34705" ht="15.75" customHeight="1"/>
    <row r="34707" ht="15.75" customHeight="1"/>
    <row r="34709" ht="15.75" customHeight="1"/>
    <row r="34711" ht="15.75" customHeight="1"/>
    <row r="34713" ht="15.75" customHeight="1"/>
    <row r="34715" ht="15.75" customHeight="1"/>
    <row r="34717" ht="15.75" customHeight="1"/>
    <row r="34719" ht="15.75" customHeight="1"/>
    <row r="34721" ht="15.75" customHeight="1"/>
    <row r="34723" ht="15.75" customHeight="1"/>
    <row r="34725" ht="15.75" customHeight="1"/>
    <row r="34727" ht="15.75" customHeight="1"/>
    <row r="34729" ht="15.75" customHeight="1"/>
    <row r="34731" ht="15.75" customHeight="1"/>
    <row r="34733" ht="15.75" customHeight="1"/>
    <row r="34735" ht="15.75" customHeight="1"/>
    <row r="34737" ht="15.75" customHeight="1"/>
    <row r="34739" ht="15.75" customHeight="1"/>
    <row r="34741" ht="15.75" customHeight="1"/>
    <row r="34743" ht="15.75" customHeight="1"/>
    <row r="34745" ht="15.75" customHeight="1"/>
    <row r="34747" ht="15.75" customHeight="1"/>
    <row r="34749" ht="15.75" customHeight="1"/>
    <row r="34751" ht="15.75" customHeight="1"/>
    <row r="34753" ht="15.75" customHeight="1"/>
    <row r="34755" ht="15.75" customHeight="1"/>
    <row r="34757" ht="15.75" customHeight="1"/>
    <row r="34759" ht="15.75" customHeight="1"/>
    <row r="34761" ht="15.75" customHeight="1"/>
    <row r="34763" ht="15.75" customHeight="1"/>
    <row r="34765" ht="15.75" customHeight="1"/>
    <row r="34767" ht="15.75" customHeight="1"/>
    <row r="34769" ht="15.75" customHeight="1"/>
    <row r="34771" ht="15.75" customHeight="1"/>
    <row r="34773" ht="15.75" customHeight="1"/>
    <row r="34775" ht="15.75" customHeight="1"/>
    <row r="34777" ht="15.75" customHeight="1"/>
    <row r="34779" ht="15.75" customHeight="1"/>
    <row r="34781" ht="15.75" customHeight="1"/>
    <row r="34783" ht="15.75" customHeight="1"/>
    <row r="34785" ht="15.75" customHeight="1"/>
    <row r="34787" ht="15.75" customHeight="1"/>
    <row r="34789" ht="15.75" customHeight="1"/>
    <row r="34791" ht="15.75" customHeight="1"/>
    <row r="34793" ht="15.75" customHeight="1"/>
    <row r="34795" ht="15.75" customHeight="1"/>
    <row r="34797" ht="15.75" customHeight="1"/>
    <row r="34799" ht="15.75" customHeight="1"/>
    <row r="34801" ht="15.75" customHeight="1"/>
    <row r="34803" ht="15.75" customHeight="1"/>
    <row r="34805" ht="15.75" customHeight="1"/>
    <row r="34807" ht="15.75" customHeight="1"/>
    <row r="34809" ht="15.75" customHeight="1"/>
    <row r="34811" ht="15.75" customHeight="1"/>
    <row r="34813" ht="15.75" customHeight="1"/>
    <row r="34815" ht="15.75" customHeight="1"/>
    <row r="34817" ht="15.75" customHeight="1"/>
    <row r="34819" ht="15.75" customHeight="1"/>
    <row r="34821" ht="15.75" customHeight="1"/>
    <row r="34823" ht="15.75" customHeight="1"/>
    <row r="34825" ht="15.75" customHeight="1"/>
    <row r="34827" ht="15.75" customHeight="1"/>
    <row r="34829" ht="15.75" customHeight="1"/>
    <row r="34831" ht="15.75" customHeight="1"/>
    <row r="34833" ht="15.75" customHeight="1"/>
    <row r="34835" ht="15.75" customHeight="1"/>
    <row r="34837" ht="15.75" customHeight="1"/>
    <row r="34839" ht="15.75" customHeight="1"/>
    <row r="34841" ht="15.75" customHeight="1"/>
    <row r="34843" ht="15.75" customHeight="1"/>
    <row r="34845" ht="15.75" customHeight="1"/>
    <row r="34847" ht="15.75" customHeight="1"/>
    <row r="34849" ht="15.75" customHeight="1"/>
    <row r="34851" ht="15.75" customHeight="1"/>
    <row r="34853" ht="15.75" customHeight="1"/>
    <row r="34855" ht="15.75" customHeight="1"/>
    <row r="34857" ht="15.75" customHeight="1"/>
    <row r="34859" ht="15.75" customHeight="1"/>
    <row r="34861" ht="15.75" customHeight="1"/>
    <row r="34863" ht="15.75" customHeight="1"/>
    <row r="34865" ht="15.75" customHeight="1"/>
    <row r="34867" ht="15.75" customHeight="1"/>
    <row r="34869" ht="15.75" customHeight="1"/>
    <row r="34871" ht="15.75" customHeight="1"/>
    <row r="34873" ht="15.75" customHeight="1"/>
    <row r="34875" ht="15.75" customHeight="1"/>
    <row r="34877" ht="15.75" customHeight="1"/>
    <row r="34879" ht="15.75" customHeight="1"/>
    <row r="34881" ht="15.75" customHeight="1"/>
    <row r="34883" ht="15.75" customHeight="1"/>
    <row r="34885" ht="15.75" customHeight="1"/>
    <row r="34887" ht="15.75" customHeight="1"/>
    <row r="34889" ht="15.75" customHeight="1"/>
    <row r="34891" ht="15.75" customHeight="1"/>
    <row r="34893" ht="15.75" customHeight="1"/>
    <row r="34895" ht="15.75" customHeight="1"/>
    <row r="34897" ht="15.75" customHeight="1"/>
    <row r="34899" ht="15.75" customHeight="1"/>
    <row r="34901" ht="15.75" customHeight="1"/>
    <row r="34903" ht="15.75" customHeight="1"/>
    <row r="34905" ht="15.75" customHeight="1"/>
    <row r="34907" ht="15.75" customHeight="1"/>
    <row r="34909" ht="15.75" customHeight="1"/>
    <row r="34911" ht="15.75" customHeight="1"/>
    <row r="34913" ht="15.75" customHeight="1"/>
    <row r="34915" ht="15.75" customHeight="1"/>
    <row r="34917" ht="15.75" customHeight="1"/>
    <row r="34919" ht="15.75" customHeight="1"/>
    <row r="34921" ht="15.75" customHeight="1"/>
    <row r="34923" ht="15.75" customHeight="1"/>
    <row r="34925" ht="15.75" customHeight="1"/>
    <row r="34927" ht="15.75" customHeight="1"/>
    <row r="34929" ht="15.75" customHeight="1"/>
    <row r="34931" ht="15.75" customHeight="1"/>
    <row r="34933" ht="15.75" customHeight="1"/>
    <row r="34935" ht="15.75" customHeight="1"/>
    <row r="34937" ht="15.75" customHeight="1"/>
    <row r="34939" ht="15.75" customHeight="1"/>
    <row r="34941" ht="15.75" customHeight="1"/>
    <row r="34943" ht="15.75" customHeight="1"/>
    <row r="34945" ht="15.75" customHeight="1"/>
    <row r="34947" ht="15.75" customHeight="1"/>
    <row r="34949" ht="15.75" customHeight="1"/>
    <row r="34951" ht="15.75" customHeight="1"/>
    <row r="34953" ht="15.75" customHeight="1"/>
    <row r="34955" ht="15.75" customHeight="1"/>
    <row r="34957" ht="15.75" customHeight="1"/>
    <row r="34959" ht="15.75" customHeight="1"/>
    <row r="34961" ht="15.75" customHeight="1"/>
    <row r="34963" ht="15.75" customHeight="1"/>
    <row r="34965" ht="15.75" customHeight="1"/>
    <row r="34967" ht="15.75" customHeight="1"/>
    <row r="34969" ht="15.75" customHeight="1"/>
    <row r="34971" ht="15.75" customHeight="1"/>
    <row r="34973" ht="15.75" customHeight="1"/>
    <row r="34975" ht="15.75" customHeight="1"/>
    <row r="34977" ht="15.75" customHeight="1"/>
    <row r="34979" ht="15.75" customHeight="1"/>
    <row r="34981" ht="15.75" customHeight="1"/>
    <row r="34983" ht="15.75" customHeight="1"/>
    <row r="34985" ht="15.75" customHeight="1"/>
    <row r="34987" ht="15.75" customHeight="1"/>
    <row r="34989" ht="15.75" customHeight="1"/>
    <row r="34991" ht="15.75" customHeight="1"/>
    <row r="34993" ht="15.75" customHeight="1"/>
    <row r="34995" ht="15.75" customHeight="1"/>
    <row r="34997" ht="15.75" customHeight="1"/>
    <row r="34999" ht="15.75" customHeight="1"/>
    <row r="35001" ht="15.75" customHeight="1"/>
    <row r="35003" ht="15.75" customHeight="1"/>
    <row r="35005" ht="15.75" customHeight="1"/>
    <row r="35007" ht="15.75" customHeight="1"/>
    <row r="35009" ht="15.75" customHeight="1"/>
    <row r="35011" ht="15.75" customHeight="1"/>
    <row r="35013" ht="15.75" customHeight="1"/>
    <row r="35015" ht="15.75" customHeight="1"/>
    <row r="35017" ht="15.75" customHeight="1"/>
    <row r="35019" ht="15.75" customHeight="1"/>
    <row r="35021" ht="15.75" customHeight="1"/>
    <row r="35023" ht="15.75" customHeight="1"/>
    <row r="35025" ht="15.75" customHeight="1"/>
    <row r="35027" ht="15.75" customHeight="1"/>
    <row r="35029" ht="15.75" customHeight="1"/>
    <row r="35031" ht="15.75" customHeight="1"/>
    <row r="35033" ht="15.75" customHeight="1"/>
    <row r="35035" ht="15.75" customHeight="1"/>
    <row r="35037" ht="15.75" customHeight="1"/>
    <row r="35039" ht="15.75" customHeight="1"/>
    <row r="35041" ht="15.75" customHeight="1"/>
    <row r="35043" ht="15.75" customHeight="1"/>
    <row r="35045" ht="15.75" customHeight="1"/>
    <row r="35047" ht="15.75" customHeight="1"/>
    <row r="35049" ht="15.75" customHeight="1"/>
    <row r="35051" ht="15.75" customHeight="1"/>
    <row r="35053" ht="15.75" customHeight="1"/>
    <row r="35055" ht="15.75" customHeight="1"/>
    <row r="35057" ht="15.75" customHeight="1"/>
    <row r="35059" ht="15.75" customHeight="1"/>
    <row r="35061" ht="15.75" customHeight="1"/>
    <row r="35063" ht="15.75" customHeight="1"/>
    <row r="35065" ht="15.75" customHeight="1"/>
    <row r="35067" ht="15.75" customHeight="1"/>
    <row r="35069" ht="15.75" customHeight="1"/>
    <row r="35071" ht="15.75" customHeight="1"/>
    <row r="35073" ht="15.75" customHeight="1"/>
    <row r="35075" ht="15.75" customHeight="1"/>
    <row r="35077" ht="15.75" customHeight="1"/>
    <row r="35079" ht="15.75" customHeight="1"/>
    <row r="35081" ht="15.75" customHeight="1"/>
    <row r="35083" ht="15.75" customHeight="1"/>
    <row r="35085" ht="15.75" customHeight="1"/>
    <row r="35087" ht="15.75" customHeight="1"/>
    <row r="35089" ht="15.75" customHeight="1"/>
    <row r="35091" ht="15.75" customHeight="1"/>
    <row r="35093" ht="15.75" customHeight="1"/>
    <row r="35095" ht="15.75" customHeight="1"/>
    <row r="35097" ht="15.75" customHeight="1"/>
    <row r="35099" ht="15.75" customHeight="1"/>
    <row r="35101" ht="15.75" customHeight="1"/>
    <row r="35103" ht="15.75" customHeight="1"/>
    <row r="35105" ht="15.75" customHeight="1"/>
    <row r="35107" ht="15.75" customHeight="1"/>
    <row r="35109" ht="15.75" customHeight="1"/>
    <row r="35111" ht="15.75" customHeight="1"/>
    <row r="35113" ht="15.75" customHeight="1"/>
    <row r="35115" ht="15.75" customHeight="1"/>
    <row r="35117" ht="15.75" customHeight="1"/>
    <row r="35119" ht="15.75" customHeight="1"/>
    <row r="35121" ht="15.75" customHeight="1"/>
    <row r="35123" ht="15.75" customHeight="1"/>
    <row r="35125" ht="15.75" customHeight="1"/>
    <row r="35127" ht="15.75" customHeight="1"/>
    <row r="35129" ht="15.75" customHeight="1"/>
    <row r="35131" ht="15.75" customHeight="1"/>
    <row r="35133" ht="15.75" customHeight="1"/>
    <row r="35135" ht="15.75" customHeight="1"/>
    <row r="35137" ht="15.75" customHeight="1"/>
    <row r="35139" ht="15.75" customHeight="1"/>
    <row r="35141" ht="15.75" customHeight="1"/>
    <row r="35143" ht="15.75" customHeight="1"/>
    <row r="35145" ht="15.75" customHeight="1"/>
    <row r="35147" ht="15.75" customHeight="1"/>
    <row r="35149" ht="15.75" customHeight="1"/>
    <row r="35151" ht="15.75" customHeight="1"/>
    <row r="35153" ht="15.75" customHeight="1"/>
    <row r="35155" ht="15.75" customHeight="1"/>
    <row r="35157" ht="15.75" customHeight="1"/>
    <row r="35159" ht="15.75" customHeight="1"/>
    <row r="35161" ht="15.75" customHeight="1"/>
    <row r="35163" ht="15.75" customHeight="1"/>
    <row r="35165" ht="15.75" customHeight="1"/>
    <row r="35167" ht="15.75" customHeight="1"/>
    <row r="35169" ht="15.75" customHeight="1"/>
    <row r="35171" ht="15.75" customHeight="1"/>
    <row r="35173" ht="15.75" customHeight="1"/>
    <row r="35175" ht="15.75" customHeight="1"/>
    <row r="35177" ht="15.75" customHeight="1"/>
    <row r="35179" ht="15.75" customHeight="1"/>
    <row r="35181" ht="15.75" customHeight="1"/>
    <row r="35183" ht="15.75" customHeight="1"/>
    <row r="35185" ht="15.75" customHeight="1"/>
    <row r="35187" ht="15.75" customHeight="1"/>
    <row r="35189" ht="15.75" customHeight="1"/>
    <row r="35191" ht="15.75" customHeight="1"/>
    <row r="35193" ht="15.75" customHeight="1"/>
    <row r="35195" ht="15.75" customHeight="1"/>
    <row r="35197" ht="15.75" customHeight="1"/>
    <row r="35199" ht="15.75" customHeight="1"/>
    <row r="35201" ht="15.75" customHeight="1"/>
    <row r="35203" ht="15.75" customHeight="1"/>
    <row r="35205" ht="15.75" customHeight="1"/>
    <row r="35207" ht="15.75" customHeight="1"/>
    <row r="35209" ht="15.75" customHeight="1"/>
    <row r="35211" ht="15.75" customHeight="1"/>
    <row r="35213" ht="15.75" customHeight="1"/>
    <row r="35215" ht="15.75" customHeight="1"/>
    <row r="35217" ht="15.75" customHeight="1"/>
    <row r="35219" ht="15.75" customHeight="1"/>
    <row r="35221" ht="15.75" customHeight="1"/>
    <row r="35223" ht="15.75" customHeight="1"/>
    <row r="35225" ht="15.75" customHeight="1"/>
    <row r="35227" ht="15.75" customHeight="1"/>
    <row r="35229" ht="15.75" customHeight="1"/>
    <row r="35231" ht="15.75" customHeight="1"/>
    <row r="35233" ht="15.75" customHeight="1"/>
    <row r="35235" ht="15.75" customHeight="1"/>
    <row r="35237" ht="15.75" customHeight="1"/>
    <row r="35239" ht="15.75" customHeight="1"/>
    <row r="35241" ht="15.75" customHeight="1"/>
    <row r="35243" ht="15.75" customHeight="1"/>
    <row r="35245" ht="15.75" customHeight="1"/>
    <row r="35247" ht="15.75" customHeight="1"/>
    <row r="35249" ht="15.75" customHeight="1"/>
    <row r="35251" ht="15.75" customHeight="1"/>
    <row r="35253" ht="15.75" customHeight="1"/>
    <row r="35255" ht="15.75" customHeight="1"/>
    <row r="35257" ht="15.75" customHeight="1"/>
    <row r="35259" ht="15.75" customHeight="1"/>
    <row r="35261" ht="15.75" customHeight="1"/>
    <row r="35263" ht="15.75" customHeight="1"/>
    <row r="35265" ht="15.75" customHeight="1"/>
    <row r="35267" ht="15.75" customHeight="1"/>
    <row r="35269" ht="15.75" customHeight="1"/>
    <row r="35271" ht="15.75" customHeight="1"/>
    <row r="35273" ht="15.75" customHeight="1"/>
    <row r="35275" ht="15.75" customHeight="1"/>
    <row r="35277" ht="15.75" customHeight="1"/>
    <row r="35279" ht="15.75" customHeight="1"/>
    <row r="35281" ht="15.75" customHeight="1"/>
    <row r="35283" ht="15.75" customHeight="1"/>
    <row r="35285" ht="15.75" customHeight="1"/>
    <row r="35287" ht="15.75" customHeight="1"/>
    <row r="35289" ht="15.75" customHeight="1"/>
    <row r="35291" ht="15.75" customHeight="1"/>
    <row r="35293" ht="15.75" customHeight="1"/>
    <row r="35295" ht="15.75" customHeight="1"/>
    <row r="35297" ht="15.75" customHeight="1"/>
    <row r="35299" ht="15.75" customHeight="1"/>
    <row r="35301" ht="15.75" customHeight="1"/>
    <row r="35303" ht="15.75" customHeight="1"/>
    <row r="35305" ht="15.75" customHeight="1"/>
    <row r="35307" ht="15.75" customHeight="1"/>
    <row r="35309" ht="15.75" customHeight="1"/>
    <row r="35311" ht="15.75" customHeight="1"/>
    <row r="35313" ht="15.75" customHeight="1"/>
    <row r="35315" ht="15.75" customHeight="1"/>
    <row r="35317" ht="15.75" customHeight="1"/>
    <row r="35319" ht="15.75" customHeight="1"/>
    <row r="35321" ht="15.75" customHeight="1"/>
    <row r="35323" ht="15.75" customHeight="1"/>
    <row r="35325" ht="15.75" customHeight="1"/>
    <row r="35327" ht="15.75" customHeight="1"/>
    <row r="35329" ht="15.75" customHeight="1"/>
    <row r="35331" ht="15.75" customHeight="1"/>
    <row r="35333" ht="15.75" customHeight="1"/>
    <row r="35335" ht="15.75" customHeight="1"/>
    <row r="35337" ht="15.75" customHeight="1"/>
    <row r="35339" ht="15.75" customHeight="1"/>
    <row r="35341" ht="15.75" customHeight="1"/>
    <row r="35343" ht="15.75" customHeight="1"/>
    <row r="35345" ht="15.75" customHeight="1"/>
    <row r="35347" ht="15.75" customHeight="1"/>
    <row r="35349" ht="15.75" customHeight="1"/>
    <row r="35351" ht="15.75" customHeight="1"/>
    <row r="35353" ht="15.75" customHeight="1"/>
    <row r="35355" ht="15.75" customHeight="1"/>
    <row r="35357" ht="15.75" customHeight="1"/>
    <row r="35359" ht="15.75" customHeight="1"/>
    <row r="35361" ht="15.75" customHeight="1"/>
    <row r="35363" ht="15.75" customHeight="1"/>
    <row r="35365" ht="15.75" customHeight="1"/>
    <row r="35367" ht="15.75" customHeight="1"/>
    <row r="35369" ht="15.75" customHeight="1"/>
    <row r="35371" ht="15.75" customHeight="1"/>
    <row r="35373" ht="15.75" customHeight="1"/>
    <row r="35375" ht="15.75" customHeight="1"/>
    <row r="35377" ht="15.75" customHeight="1"/>
    <row r="35379" ht="15.75" customHeight="1"/>
    <row r="35381" ht="15.75" customHeight="1"/>
    <row r="35383" ht="15.75" customHeight="1"/>
    <row r="35385" ht="15.75" customHeight="1"/>
    <row r="35387" ht="15.75" customHeight="1"/>
    <row r="35389" ht="15.75" customHeight="1"/>
    <row r="35391" ht="15.75" customHeight="1"/>
    <row r="35393" ht="15.75" customHeight="1"/>
    <row r="35395" ht="15.75" customHeight="1"/>
    <row r="35397" ht="15.75" customHeight="1"/>
    <row r="35399" ht="15.75" customHeight="1"/>
    <row r="35401" ht="15.75" customHeight="1"/>
    <row r="35403" ht="15.75" customHeight="1"/>
    <row r="35405" ht="15.75" customHeight="1"/>
    <row r="35407" ht="15.75" customHeight="1"/>
    <row r="35409" ht="15.75" customHeight="1"/>
    <row r="35411" ht="15.75" customHeight="1"/>
    <row r="35413" ht="15.75" customHeight="1"/>
    <row r="35415" ht="15.75" customHeight="1"/>
    <row r="35417" ht="15.75" customHeight="1"/>
    <row r="35419" ht="15.75" customHeight="1"/>
    <row r="35421" ht="15.75" customHeight="1"/>
    <row r="35423" ht="15.75" customHeight="1"/>
    <row r="35425" ht="15.75" customHeight="1"/>
    <row r="35427" ht="15.75" customHeight="1"/>
    <row r="35429" ht="15.75" customHeight="1"/>
    <row r="35431" ht="15.75" customHeight="1"/>
    <row r="35433" ht="15.75" customHeight="1"/>
    <row r="35435" ht="15.75" customHeight="1"/>
    <row r="35437" ht="15.75" customHeight="1"/>
    <row r="35439" ht="15.75" customHeight="1"/>
    <row r="35441" ht="15.75" customHeight="1"/>
    <row r="35443" ht="15.75" customHeight="1"/>
    <row r="35445" ht="15.75" customHeight="1"/>
    <row r="35447" ht="15.75" customHeight="1"/>
    <row r="35449" ht="15.75" customHeight="1"/>
    <row r="35451" ht="15.75" customHeight="1"/>
    <row r="35453" ht="15.75" customHeight="1"/>
    <row r="35455" ht="15.75" customHeight="1"/>
    <row r="35457" ht="15.75" customHeight="1"/>
    <row r="35459" ht="15.75" customHeight="1"/>
    <row r="35461" ht="15.75" customHeight="1"/>
    <row r="35463" ht="15.75" customHeight="1"/>
    <row r="35465" ht="15.75" customHeight="1"/>
    <row r="35467" ht="15.75" customHeight="1"/>
    <row r="35469" ht="15.75" customHeight="1"/>
    <row r="35471" ht="15.75" customHeight="1"/>
    <row r="35473" ht="15.75" customHeight="1"/>
    <row r="35475" ht="15.75" customHeight="1"/>
    <row r="35477" ht="15.75" customHeight="1"/>
    <row r="35479" ht="15.75" customHeight="1"/>
    <row r="35481" ht="15.75" customHeight="1"/>
    <row r="35483" ht="15.75" customHeight="1"/>
    <row r="35485" ht="15.75" customHeight="1"/>
    <row r="35487" ht="15.75" customHeight="1"/>
    <row r="35489" ht="15.75" customHeight="1"/>
    <row r="35491" ht="15.75" customHeight="1"/>
    <row r="35493" ht="15.75" customHeight="1"/>
    <row r="35495" ht="15.75" customHeight="1"/>
    <row r="35497" ht="15.75" customHeight="1"/>
    <row r="35499" ht="15.75" customHeight="1"/>
    <row r="35501" ht="15.75" customHeight="1"/>
    <row r="35503" ht="15.75" customHeight="1"/>
    <row r="35505" ht="15.75" customHeight="1"/>
    <row r="35507" ht="15.75" customHeight="1"/>
    <row r="35509" ht="15.75" customHeight="1"/>
    <row r="35511" ht="15.75" customHeight="1"/>
    <row r="35513" ht="15.75" customHeight="1"/>
    <row r="35515" ht="15.75" customHeight="1"/>
    <row r="35517" ht="15.75" customHeight="1"/>
    <row r="35519" ht="15.75" customHeight="1"/>
    <row r="35521" ht="15.75" customHeight="1"/>
    <row r="35523" ht="15.75" customHeight="1"/>
    <row r="35525" ht="15.75" customHeight="1"/>
    <row r="35527" ht="15.75" customHeight="1"/>
    <row r="35529" ht="15.75" customHeight="1"/>
    <row r="35531" ht="15.75" customHeight="1"/>
    <row r="35533" ht="15.75" customHeight="1"/>
    <row r="35535" ht="15.75" customHeight="1"/>
    <row r="35537" ht="15.75" customHeight="1"/>
    <row r="35539" ht="15.75" customHeight="1"/>
    <row r="35541" ht="15.75" customHeight="1"/>
    <row r="35543" ht="15.75" customHeight="1"/>
    <row r="35545" ht="15.75" customHeight="1"/>
    <row r="35547" ht="15.75" customHeight="1"/>
    <row r="35549" ht="15.75" customHeight="1"/>
    <row r="35551" ht="15.75" customHeight="1"/>
    <row r="35553" ht="15.75" customHeight="1"/>
    <row r="35555" ht="15.75" customHeight="1"/>
    <row r="35557" ht="15.75" customHeight="1"/>
    <row r="35559" ht="15.75" customHeight="1"/>
    <row r="35561" ht="15.75" customHeight="1"/>
    <row r="35563" ht="15.75" customHeight="1"/>
    <row r="35565" ht="15.75" customHeight="1"/>
    <row r="35567" ht="15.75" customHeight="1"/>
    <row r="35569" ht="15.75" customHeight="1"/>
    <row r="35571" ht="15.75" customHeight="1"/>
    <row r="35573" ht="15.75" customHeight="1"/>
    <row r="35575" ht="15.75" customHeight="1"/>
    <row r="35577" ht="15.75" customHeight="1"/>
    <row r="35579" ht="15.75" customHeight="1"/>
    <row r="35581" ht="15.75" customHeight="1"/>
    <row r="35583" ht="15.75" customHeight="1"/>
    <row r="35585" ht="15.75" customHeight="1"/>
    <row r="35587" ht="15.75" customHeight="1"/>
    <row r="35589" ht="15.75" customHeight="1"/>
    <row r="35591" ht="15.75" customHeight="1"/>
    <row r="35593" ht="15.75" customHeight="1"/>
    <row r="35595" ht="15.75" customHeight="1"/>
    <row r="35597" ht="15.75" customHeight="1"/>
    <row r="35599" ht="15.75" customHeight="1"/>
    <row r="35601" ht="15.75" customHeight="1"/>
    <row r="35603" ht="15.75" customHeight="1"/>
    <row r="35605" ht="15.75" customHeight="1"/>
    <row r="35607" ht="15.75" customHeight="1"/>
    <row r="35609" ht="15.75" customHeight="1"/>
    <row r="35611" ht="15.75" customHeight="1"/>
    <row r="35613" ht="15.75" customHeight="1"/>
    <row r="35615" ht="15.75" customHeight="1"/>
    <row r="35617" ht="15.75" customHeight="1"/>
    <row r="35619" ht="15.75" customHeight="1"/>
    <row r="35621" ht="15.75" customHeight="1"/>
    <row r="35623" ht="15.75" customHeight="1"/>
    <row r="35625" ht="15.75" customHeight="1"/>
    <row r="35627" ht="15.75" customHeight="1"/>
    <row r="35629" ht="15.75" customHeight="1"/>
    <row r="35631" ht="15.75" customHeight="1"/>
    <row r="35633" ht="15.75" customHeight="1"/>
    <row r="35635" ht="15.75" customHeight="1"/>
    <row r="35637" ht="15.75" customHeight="1"/>
    <row r="35639" ht="15.75" customHeight="1"/>
    <row r="35641" ht="15.75" customHeight="1"/>
    <row r="35643" ht="15.75" customHeight="1"/>
    <row r="35645" ht="15.75" customHeight="1"/>
    <row r="35647" ht="15.75" customHeight="1"/>
    <row r="35649" ht="15.75" customHeight="1"/>
    <row r="35651" ht="15.75" customHeight="1"/>
    <row r="35653" ht="15.75" customHeight="1"/>
    <row r="35655" ht="15.75" customHeight="1"/>
    <row r="35657" ht="15.75" customHeight="1"/>
    <row r="35659" ht="15.75" customHeight="1"/>
    <row r="35661" ht="15.75" customHeight="1"/>
    <row r="35663" ht="15.75" customHeight="1"/>
    <row r="35665" ht="15.75" customHeight="1"/>
    <row r="35667" ht="15.75" customHeight="1"/>
    <row r="35669" ht="15.75" customHeight="1"/>
    <row r="35671" ht="15.75" customHeight="1"/>
    <row r="35673" ht="15.75" customHeight="1"/>
    <row r="35675" ht="15.75" customHeight="1"/>
    <row r="35677" ht="15.75" customHeight="1"/>
    <row r="35679" ht="15.75" customHeight="1"/>
    <row r="35681" ht="15.75" customHeight="1"/>
    <row r="35683" ht="15.75" customHeight="1"/>
    <row r="35685" ht="15.75" customHeight="1"/>
    <row r="35687" ht="15.75" customHeight="1"/>
    <row r="35689" ht="15.75" customHeight="1"/>
    <row r="35691" ht="15.75" customHeight="1"/>
    <row r="35693" ht="15.75" customHeight="1"/>
    <row r="35695" ht="15.75" customHeight="1"/>
    <row r="35697" ht="15.75" customHeight="1"/>
    <row r="35699" ht="15.75" customHeight="1"/>
    <row r="35701" ht="15.75" customHeight="1"/>
    <row r="35703" ht="15.75" customHeight="1"/>
    <row r="35705" ht="15.75" customHeight="1"/>
    <row r="35707" ht="15.75" customHeight="1"/>
    <row r="35709" ht="15.75" customHeight="1"/>
    <row r="35711" ht="15.75" customHeight="1"/>
    <row r="35713" ht="15.75" customHeight="1"/>
    <row r="35715" ht="15.75" customHeight="1"/>
    <row r="35717" ht="15.75" customHeight="1"/>
    <row r="35719" ht="15.75" customHeight="1"/>
    <row r="35721" ht="15.75" customHeight="1"/>
    <row r="35723" ht="15.75" customHeight="1"/>
    <row r="35725" ht="15.75" customHeight="1"/>
    <row r="35727" ht="15.75" customHeight="1"/>
    <row r="35729" ht="15.75" customHeight="1"/>
    <row r="35731" ht="15.75" customHeight="1"/>
    <row r="35733" ht="15.75" customHeight="1"/>
    <row r="35735" ht="15.75" customHeight="1"/>
    <row r="35737" ht="15.75" customHeight="1"/>
    <row r="35739" ht="15.75" customHeight="1"/>
    <row r="35741" ht="15.75" customHeight="1"/>
    <row r="35743" ht="15.75" customHeight="1"/>
    <row r="35745" ht="15.75" customHeight="1"/>
    <row r="35747" ht="15.75" customHeight="1"/>
    <row r="35749" ht="15.75" customHeight="1"/>
    <row r="35751" ht="15.75" customHeight="1"/>
    <row r="35753" ht="15.75" customHeight="1"/>
    <row r="35755" ht="15.75" customHeight="1"/>
    <row r="35757" ht="15.75" customHeight="1"/>
    <row r="35759" ht="15.75" customHeight="1"/>
    <row r="35761" ht="15.75" customHeight="1"/>
    <row r="35763" ht="15.75" customHeight="1"/>
    <row r="35765" ht="15.75" customHeight="1"/>
    <row r="35767" ht="15.75" customHeight="1"/>
    <row r="35769" ht="15.75" customHeight="1"/>
    <row r="35771" ht="15.75" customHeight="1"/>
    <row r="35773" ht="15.75" customHeight="1"/>
    <row r="35775" ht="15.75" customHeight="1"/>
    <row r="35777" ht="15.75" customHeight="1"/>
    <row r="35779" ht="15.75" customHeight="1"/>
    <row r="35781" ht="15.75" customHeight="1"/>
    <row r="35783" ht="15.75" customHeight="1"/>
    <row r="35785" ht="15.75" customHeight="1"/>
    <row r="35787" ht="15.75" customHeight="1"/>
    <row r="35789" ht="15.75" customHeight="1"/>
    <row r="35791" ht="15.75" customHeight="1"/>
    <row r="35793" ht="15.75" customHeight="1"/>
    <row r="35795" ht="15.75" customHeight="1"/>
    <row r="35797" ht="15.75" customHeight="1"/>
    <row r="35799" ht="15.75" customHeight="1"/>
    <row r="35801" ht="15.75" customHeight="1"/>
    <row r="35803" ht="15.75" customHeight="1"/>
    <row r="35805" ht="15.75" customHeight="1"/>
    <row r="35807" ht="15.75" customHeight="1"/>
    <row r="35809" ht="15.75" customHeight="1"/>
    <row r="35811" ht="15.75" customHeight="1"/>
    <row r="35813" ht="15.75" customHeight="1"/>
    <row r="35815" ht="15.75" customHeight="1"/>
    <row r="35817" ht="15.75" customHeight="1"/>
    <row r="35819" ht="15.75" customHeight="1"/>
    <row r="35821" ht="15.75" customHeight="1"/>
    <row r="35823" ht="15.75" customHeight="1"/>
    <row r="35825" ht="15.75" customHeight="1"/>
    <row r="35827" ht="15.75" customHeight="1"/>
    <row r="35829" ht="15.75" customHeight="1"/>
    <row r="35831" ht="15.75" customHeight="1"/>
    <row r="35833" ht="15.75" customHeight="1"/>
    <row r="35835" ht="15.75" customHeight="1"/>
    <row r="35837" ht="15.75" customHeight="1"/>
    <row r="35839" ht="15.75" customHeight="1"/>
    <row r="35841" ht="15.75" customHeight="1"/>
    <row r="35843" ht="15.75" customHeight="1"/>
    <row r="35845" ht="15.75" customHeight="1"/>
    <row r="35847" ht="15.75" customHeight="1"/>
    <row r="35849" ht="15.75" customHeight="1"/>
    <row r="35851" ht="15.75" customHeight="1"/>
    <row r="35853" ht="15.75" customHeight="1"/>
    <row r="35855" ht="15.75" customHeight="1"/>
    <row r="35857" ht="15.75" customHeight="1"/>
    <row r="35859" ht="15.75" customHeight="1"/>
    <row r="35861" ht="15.75" customHeight="1"/>
    <row r="35863" ht="15.75" customHeight="1"/>
    <row r="35865" ht="15.75" customHeight="1"/>
    <row r="35867" ht="15.75" customHeight="1"/>
    <row r="35869" ht="15.75" customHeight="1"/>
    <row r="35871" ht="15.75" customHeight="1"/>
    <row r="35873" ht="15.75" customHeight="1"/>
    <row r="35875" ht="15.75" customHeight="1"/>
    <row r="35877" ht="15.75" customHeight="1"/>
    <row r="35879" ht="15.75" customHeight="1"/>
    <row r="35881" ht="15.75" customHeight="1"/>
    <row r="35883" ht="15.75" customHeight="1"/>
    <row r="35885" ht="15.75" customHeight="1"/>
    <row r="35887" ht="15.75" customHeight="1"/>
    <row r="35889" ht="15.75" customHeight="1"/>
    <row r="35891" ht="15.75" customHeight="1"/>
    <row r="35893" ht="15.75" customHeight="1"/>
    <row r="35895" ht="15.75" customHeight="1"/>
    <row r="35897" ht="15.75" customHeight="1"/>
    <row r="35899" ht="15.75" customHeight="1"/>
    <row r="35901" ht="15.75" customHeight="1"/>
    <row r="35903" ht="15.75" customHeight="1"/>
    <row r="35905" ht="15.75" customHeight="1"/>
    <row r="35907" ht="15.75" customHeight="1"/>
    <row r="35909" ht="15.75" customHeight="1"/>
    <row r="35911" ht="15.75" customHeight="1"/>
    <row r="35913" ht="15.75" customHeight="1"/>
    <row r="35915" ht="15.75" customHeight="1"/>
    <row r="35917" ht="15.75" customHeight="1"/>
    <row r="35919" ht="15.75" customHeight="1"/>
    <row r="35921" ht="15.75" customHeight="1"/>
    <row r="35923" ht="15.75" customHeight="1"/>
    <row r="35925" ht="15.75" customHeight="1"/>
    <row r="35927" ht="15.75" customHeight="1"/>
    <row r="35929" ht="15.75" customHeight="1"/>
    <row r="35931" ht="15.75" customHeight="1"/>
    <row r="35933" ht="15.75" customHeight="1"/>
    <row r="35935" ht="15.75" customHeight="1"/>
    <row r="35937" ht="15.75" customHeight="1"/>
    <row r="35939" ht="15.75" customHeight="1"/>
    <row r="35941" ht="15.75" customHeight="1"/>
    <row r="35943" ht="15.75" customHeight="1"/>
    <row r="35945" ht="15.75" customHeight="1"/>
    <row r="35947" ht="15.75" customHeight="1"/>
    <row r="35949" ht="15.75" customHeight="1"/>
    <row r="35951" ht="15.75" customHeight="1"/>
    <row r="35953" ht="15.75" customHeight="1"/>
    <row r="35955" ht="15.75" customHeight="1"/>
    <row r="35957" ht="15.75" customHeight="1"/>
    <row r="35959" ht="15.75" customHeight="1"/>
    <row r="35961" ht="15.75" customHeight="1"/>
    <row r="35963" ht="15.75" customHeight="1"/>
    <row r="35965" ht="15.75" customHeight="1"/>
    <row r="35967" ht="15.75" customHeight="1"/>
    <row r="35969" ht="15.75" customHeight="1"/>
    <row r="35971" ht="15.75" customHeight="1"/>
    <row r="35973" ht="15.75" customHeight="1"/>
    <row r="35975" ht="15.75" customHeight="1"/>
    <row r="35977" ht="15.75" customHeight="1"/>
    <row r="35979" ht="15.75" customHeight="1"/>
    <row r="35981" ht="15.75" customHeight="1"/>
    <row r="35983" ht="15.75" customHeight="1"/>
    <row r="35985" ht="15.75" customHeight="1"/>
    <row r="35987" ht="15.75" customHeight="1"/>
    <row r="35989" ht="15.75" customHeight="1"/>
    <row r="35991" ht="15.75" customHeight="1"/>
    <row r="35993" ht="15.75" customHeight="1"/>
    <row r="35995" ht="15.75" customHeight="1"/>
    <row r="35997" ht="15.75" customHeight="1"/>
    <row r="35999" ht="15.75" customHeight="1"/>
    <row r="36001" ht="15.75" customHeight="1"/>
    <row r="36003" ht="15.75" customHeight="1"/>
    <row r="36005" ht="15.75" customHeight="1"/>
    <row r="36007" ht="15.75" customHeight="1"/>
    <row r="36009" ht="15.75" customHeight="1"/>
    <row r="36011" ht="15.75" customHeight="1"/>
    <row r="36013" ht="15.75" customHeight="1"/>
    <row r="36015" ht="15.75" customHeight="1"/>
    <row r="36017" ht="15.75" customHeight="1"/>
    <row r="36019" ht="15.75" customHeight="1"/>
    <row r="36021" ht="15.75" customHeight="1"/>
    <row r="36023" ht="15.75" customHeight="1"/>
    <row r="36025" ht="15.75" customHeight="1"/>
    <row r="36027" ht="15.75" customHeight="1"/>
    <row r="36029" ht="15.75" customHeight="1"/>
    <row r="36031" ht="15.75" customHeight="1"/>
    <row r="36033" ht="15.75" customHeight="1"/>
    <row r="36035" ht="15.75" customHeight="1"/>
    <row r="36037" ht="15.75" customHeight="1"/>
    <row r="36039" ht="15.75" customHeight="1"/>
    <row r="36041" ht="15.75" customHeight="1"/>
    <row r="36043" ht="15.75" customHeight="1"/>
    <row r="36045" ht="15.75" customHeight="1"/>
    <row r="36047" ht="15.75" customHeight="1"/>
    <row r="36049" ht="15.75" customHeight="1"/>
    <row r="36051" ht="15.75" customHeight="1"/>
    <row r="36053" ht="15.75" customHeight="1"/>
    <row r="36055" ht="15.75" customHeight="1"/>
    <row r="36057" ht="15.75" customHeight="1"/>
    <row r="36059" ht="15.75" customHeight="1"/>
    <row r="36061" ht="15.75" customHeight="1"/>
    <row r="36063" ht="15.75" customHeight="1"/>
    <row r="36065" ht="15.75" customHeight="1"/>
    <row r="36067" ht="15.75" customHeight="1"/>
    <row r="36069" ht="15.75" customHeight="1"/>
    <row r="36071" ht="15.75" customHeight="1"/>
    <row r="36073" ht="15.75" customHeight="1"/>
    <row r="36075" ht="15.75" customHeight="1"/>
    <row r="36077" ht="15.75" customHeight="1"/>
    <row r="36079" ht="15.75" customHeight="1"/>
    <row r="36081" ht="15.75" customHeight="1"/>
    <row r="36083" ht="15.75" customHeight="1"/>
    <row r="36085" ht="15.75" customHeight="1"/>
    <row r="36087" ht="15.75" customHeight="1"/>
    <row r="36089" ht="15.75" customHeight="1"/>
    <row r="36091" ht="15.75" customHeight="1"/>
    <row r="36093" ht="15.75" customHeight="1"/>
    <row r="36095" ht="15.75" customHeight="1"/>
    <row r="36097" ht="15.75" customHeight="1"/>
    <row r="36099" ht="15.75" customHeight="1"/>
    <row r="36101" ht="15.75" customHeight="1"/>
    <row r="36103" ht="15.75" customHeight="1"/>
    <row r="36105" ht="15.75" customHeight="1"/>
    <row r="36107" ht="15.75" customHeight="1"/>
    <row r="36109" ht="15.75" customHeight="1"/>
    <row r="36111" ht="15.75" customHeight="1"/>
    <row r="36113" ht="15.75" customHeight="1"/>
    <row r="36115" ht="15.75" customHeight="1"/>
    <row r="36117" ht="15.75" customHeight="1"/>
    <row r="36119" ht="15.75" customHeight="1"/>
    <row r="36121" ht="15.75" customHeight="1"/>
    <row r="36123" ht="15.75" customHeight="1"/>
    <row r="36125" ht="15.75" customHeight="1"/>
    <row r="36127" ht="15.75" customHeight="1"/>
    <row r="36129" ht="15.75" customHeight="1"/>
    <row r="36131" ht="15.75" customHeight="1"/>
    <row r="36133" ht="15.75" customHeight="1"/>
    <row r="36135" ht="15.75" customHeight="1"/>
    <row r="36137" ht="15.75" customHeight="1"/>
    <row r="36139" ht="15.75" customHeight="1"/>
    <row r="36141" ht="15.75" customHeight="1"/>
    <row r="36143" ht="15.75" customHeight="1"/>
    <row r="36145" ht="15.75" customHeight="1"/>
    <row r="36147" ht="15.75" customHeight="1"/>
    <row r="36149" ht="15.75" customHeight="1"/>
    <row r="36151" ht="15.75" customHeight="1"/>
    <row r="36153" ht="15.75" customHeight="1"/>
    <row r="36155" ht="15.75" customHeight="1"/>
    <row r="36157" ht="15.75" customHeight="1"/>
    <row r="36159" ht="15.75" customHeight="1"/>
    <row r="36161" ht="15.75" customHeight="1"/>
    <row r="36163" ht="15.75" customHeight="1"/>
    <row r="36165" ht="15.75" customHeight="1"/>
    <row r="36167" ht="15.75" customHeight="1"/>
    <row r="36169" ht="15.75" customHeight="1"/>
    <row r="36171" ht="15.75" customHeight="1"/>
    <row r="36173" ht="15.75" customHeight="1"/>
    <row r="36175" ht="15.75" customHeight="1"/>
    <row r="36177" ht="15.75" customHeight="1"/>
    <row r="36179" ht="15.75" customHeight="1"/>
    <row r="36181" ht="15.75" customHeight="1"/>
    <row r="36183" ht="15.75" customHeight="1"/>
    <row r="36185" ht="15.75" customHeight="1"/>
    <row r="36187" ht="15.75" customHeight="1"/>
    <row r="36189" ht="15.75" customHeight="1"/>
    <row r="36191" ht="15.75" customHeight="1"/>
    <row r="36193" ht="15.75" customHeight="1"/>
    <row r="36195" ht="15.75" customHeight="1"/>
    <row r="36197" ht="15.75" customHeight="1"/>
    <row r="36199" ht="15.75" customHeight="1"/>
    <row r="36201" ht="15.75" customHeight="1"/>
    <row r="36203" ht="15.75" customHeight="1"/>
    <row r="36205" ht="15.75" customHeight="1"/>
    <row r="36207" ht="15.75" customHeight="1"/>
    <row r="36209" ht="15.75" customHeight="1"/>
    <row r="36211" ht="15.75" customHeight="1"/>
    <row r="36213" ht="15.75" customHeight="1"/>
    <row r="36215" ht="15.75" customHeight="1"/>
    <row r="36217" ht="15.75" customHeight="1"/>
    <row r="36219" ht="15.75" customHeight="1"/>
    <row r="36221" ht="15.75" customHeight="1"/>
    <row r="36223" ht="15.75" customHeight="1"/>
    <row r="36225" ht="15.75" customHeight="1"/>
    <row r="36227" ht="15.75" customHeight="1"/>
    <row r="36229" ht="15.75" customHeight="1"/>
    <row r="36231" ht="15.75" customHeight="1"/>
    <row r="36233" ht="15.75" customHeight="1"/>
    <row r="36235" ht="15.75" customHeight="1"/>
    <row r="36237" ht="15.75" customHeight="1"/>
    <row r="36239" ht="15.75" customHeight="1"/>
    <row r="36241" ht="15.75" customHeight="1"/>
    <row r="36243" ht="15.75" customHeight="1"/>
    <row r="36245" ht="15.75" customHeight="1"/>
    <row r="36247" ht="15.75" customHeight="1"/>
    <row r="36249" ht="15.75" customHeight="1"/>
    <row r="36251" ht="15.75" customHeight="1"/>
    <row r="36253" ht="15.75" customHeight="1"/>
    <row r="36255" ht="15.75" customHeight="1"/>
    <row r="36257" ht="15.75" customHeight="1"/>
    <row r="36259" ht="15.75" customHeight="1"/>
    <row r="36261" ht="15.75" customHeight="1"/>
    <row r="36263" ht="15.75" customHeight="1"/>
    <row r="36265" ht="15.75" customHeight="1"/>
    <row r="36267" ht="15.75" customHeight="1"/>
    <row r="36269" ht="15.75" customHeight="1"/>
    <row r="36271" ht="15.75" customHeight="1"/>
    <row r="36273" ht="15.75" customHeight="1"/>
    <row r="36275" ht="15.75" customHeight="1"/>
    <row r="36277" ht="15.75" customHeight="1"/>
    <row r="36279" ht="15.75" customHeight="1"/>
    <row r="36281" ht="15.75" customHeight="1"/>
    <row r="36283" ht="15.75" customHeight="1"/>
    <row r="36285" ht="15.75" customHeight="1"/>
    <row r="36287" ht="15.75" customHeight="1"/>
    <row r="36289" ht="15.75" customHeight="1"/>
    <row r="36291" ht="15.75" customHeight="1"/>
    <row r="36293" ht="15.75" customHeight="1"/>
    <row r="36295" ht="15.75" customHeight="1"/>
    <row r="36297" ht="15.75" customHeight="1"/>
    <row r="36299" ht="15.75" customHeight="1"/>
    <row r="36301" ht="15.75" customHeight="1"/>
    <row r="36303" ht="15.75" customHeight="1"/>
    <row r="36305" ht="15.75" customHeight="1"/>
    <row r="36307" ht="15.75" customHeight="1"/>
    <row r="36309" ht="15.75" customHeight="1"/>
    <row r="36311" ht="15.75" customHeight="1"/>
    <row r="36313" ht="15.75" customHeight="1"/>
    <row r="36315" ht="15.75" customHeight="1"/>
    <row r="36317" ht="15.75" customHeight="1"/>
    <row r="36319" ht="15.75" customHeight="1"/>
    <row r="36321" ht="15.75" customHeight="1"/>
    <row r="36323" ht="15.75" customHeight="1"/>
    <row r="36325" ht="15.75" customHeight="1"/>
    <row r="36327" ht="15.75" customHeight="1"/>
    <row r="36329" ht="15.75" customHeight="1"/>
    <row r="36331" ht="15.75" customHeight="1"/>
    <row r="36333" ht="15.75" customHeight="1"/>
    <row r="36335" ht="15.75" customHeight="1"/>
    <row r="36337" ht="15.75" customHeight="1"/>
    <row r="36339" ht="15.75" customHeight="1"/>
    <row r="36341" ht="15.75" customHeight="1"/>
    <row r="36343" ht="15.75" customHeight="1"/>
    <row r="36345" ht="15.75" customHeight="1"/>
    <row r="36347" ht="15.75" customHeight="1"/>
    <row r="36349" ht="15.75" customHeight="1"/>
    <row r="36351" ht="15.75" customHeight="1"/>
    <row r="36353" ht="15.75" customHeight="1"/>
    <row r="36355" ht="15.75" customHeight="1"/>
    <row r="36357" ht="15.75" customHeight="1"/>
    <row r="36359" ht="15.75" customHeight="1"/>
    <row r="36361" ht="15.75" customHeight="1"/>
    <row r="36363" ht="15.75" customHeight="1"/>
    <row r="36365" ht="15.75" customHeight="1"/>
    <row r="36367" ht="15.75" customHeight="1"/>
    <row r="36369" ht="15.75" customHeight="1"/>
    <row r="36371" ht="15.75" customHeight="1"/>
    <row r="36373" ht="15.75" customHeight="1"/>
    <row r="36375" ht="15.75" customHeight="1"/>
    <row r="36377" ht="15.75" customHeight="1"/>
    <row r="36379" ht="15.75" customHeight="1"/>
    <row r="36381" ht="15.75" customHeight="1"/>
    <row r="36383" ht="15.75" customHeight="1"/>
    <row r="36385" ht="15.75" customHeight="1"/>
    <row r="36387" ht="15.75" customHeight="1"/>
    <row r="36389" ht="15.75" customHeight="1"/>
    <row r="36391" ht="15.75" customHeight="1"/>
    <row r="36393" ht="15.75" customHeight="1"/>
    <row r="36395" ht="15.75" customHeight="1"/>
    <row r="36397" ht="15.75" customHeight="1"/>
    <row r="36399" ht="15.75" customHeight="1"/>
    <row r="36401" ht="15.75" customHeight="1"/>
    <row r="36403" ht="15.75" customHeight="1"/>
    <row r="36405" ht="15.75" customHeight="1"/>
    <row r="36407" ht="15.75" customHeight="1"/>
    <row r="36409" ht="15.75" customHeight="1"/>
    <row r="36411" ht="15.75" customHeight="1"/>
    <row r="36413" ht="15.75" customHeight="1"/>
    <row r="36415" ht="15.75" customHeight="1"/>
    <row r="36417" ht="15.75" customHeight="1"/>
    <row r="36419" ht="15.75" customHeight="1"/>
    <row r="36421" ht="15.75" customHeight="1"/>
    <row r="36423" ht="15.75" customHeight="1"/>
    <row r="36425" ht="15.75" customHeight="1"/>
    <row r="36427" ht="15.75" customHeight="1"/>
    <row r="36429" ht="15.75" customHeight="1"/>
    <row r="36431" ht="15.75" customHeight="1"/>
    <row r="36433" ht="15.75" customHeight="1"/>
    <row r="36435" ht="15.75" customHeight="1"/>
    <row r="36437" ht="15.75" customHeight="1"/>
    <row r="36439" ht="15.75" customHeight="1"/>
    <row r="36441" ht="15.75" customHeight="1"/>
    <row r="36443" ht="15.75" customHeight="1"/>
    <row r="36445" ht="15.75" customHeight="1"/>
    <row r="36447" ht="15.75" customHeight="1"/>
    <row r="36449" ht="15.75" customHeight="1"/>
    <row r="36451" ht="15.75" customHeight="1"/>
    <row r="36453" ht="15.75" customHeight="1"/>
    <row r="36455" ht="15.75" customHeight="1"/>
    <row r="36457" ht="15.75" customHeight="1"/>
    <row r="36459" ht="15.75" customHeight="1"/>
    <row r="36461" ht="15.75" customHeight="1"/>
    <row r="36463" ht="15.75" customHeight="1"/>
    <row r="36465" ht="15.75" customHeight="1"/>
    <row r="36467" ht="15.75" customHeight="1"/>
    <row r="36469" ht="15.75" customHeight="1"/>
    <row r="36471" ht="15.75" customHeight="1"/>
    <row r="36473" ht="15.75" customHeight="1"/>
    <row r="36475" ht="15.75" customHeight="1"/>
    <row r="36477" ht="15.75" customHeight="1"/>
    <row r="36479" ht="15.75" customHeight="1"/>
    <row r="36481" ht="15.75" customHeight="1"/>
    <row r="36483" ht="15.75" customHeight="1"/>
    <row r="36485" ht="15.75" customHeight="1"/>
    <row r="36487" ht="15.75" customHeight="1"/>
    <row r="36489" ht="15.75" customHeight="1"/>
    <row r="36491" ht="15.75" customHeight="1"/>
    <row r="36493" ht="15.75" customHeight="1"/>
    <row r="36495" ht="15.75" customHeight="1"/>
    <row r="36497" ht="15.75" customHeight="1"/>
    <row r="36499" ht="15.75" customHeight="1"/>
    <row r="36501" ht="15.75" customHeight="1"/>
    <row r="36503" ht="15.75" customHeight="1"/>
    <row r="36505" ht="15.75" customHeight="1"/>
    <row r="36507" ht="15.75" customHeight="1"/>
    <row r="36509" ht="15.75" customHeight="1"/>
    <row r="36511" ht="15.75" customHeight="1"/>
    <row r="36513" ht="15.75" customHeight="1"/>
    <row r="36515" ht="15.75" customHeight="1"/>
    <row r="36517" ht="15.75" customHeight="1"/>
    <row r="36519" ht="15.75" customHeight="1"/>
    <row r="36521" ht="15.75" customHeight="1"/>
    <row r="36523" ht="15.75" customHeight="1"/>
    <row r="36525" ht="15.75" customHeight="1"/>
    <row r="36527" ht="15.75" customHeight="1"/>
    <row r="36529" ht="15.75" customHeight="1"/>
    <row r="36531" ht="15.75" customHeight="1"/>
    <row r="36533" ht="15.75" customHeight="1"/>
    <row r="36535" ht="15.75" customHeight="1"/>
    <row r="36537" ht="15.75" customHeight="1"/>
    <row r="36539" ht="15.75" customHeight="1"/>
    <row r="36541" ht="15.75" customHeight="1"/>
    <row r="36543" ht="15.75" customHeight="1"/>
    <row r="36545" ht="15.75" customHeight="1"/>
    <row r="36547" ht="15.75" customHeight="1"/>
    <row r="36549" ht="15.75" customHeight="1"/>
    <row r="36551" ht="15.75" customHeight="1"/>
    <row r="36553" ht="15.75" customHeight="1"/>
    <row r="36555" ht="15.75" customHeight="1"/>
    <row r="36557" ht="15.75" customHeight="1"/>
    <row r="36559" ht="15.75" customHeight="1"/>
    <row r="36561" ht="15.75" customHeight="1"/>
    <row r="36563" ht="15.75" customHeight="1"/>
    <row r="36565" ht="15.75" customHeight="1"/>
    <row r="36567" ht="15.75" customHeight="1"/>
    <row r="36569" ht="15.75" customHeight="1"/>
    <row r="36571" ht="15.75" customHeight="1"/>
    <row r="36573" ht="15.75" customHeight="1"/>
    <row r="36575" ht="15.75" customHeight="1"/>
    <row r="36577" ht="15.75" customHeight="1"/>
    <row r="36579" ht="15.75" customHeight="1"/>
    <row r="36581" ht="15.75" customHeight="1"/>
    <row r="36583" ht="15.75" customHeight="1"/>
    <row r="36585" ht="15.75" customHeight="1"/>
    <row r="36587" ht="15.75" customHeight="1"/>
    <row r="36589" ht="15.75" customHeight="1"/>
    <row r="36591" ht="15.75" customHeight="1"/>
    <row r="36593" ht="15.75" customHeight="1"/>
    <row r="36595" ht="15.75" customHeight="1"/>
    <row r="36597" ht="15.75" customHeight="1"/>
    <row r="36599" ht="15.75" customHeight="1"/>
    <row r="36601" ht="15.75" customHeight="1"/>
    <row r="36603" ht="15.75" customHeight="1"/>
    <row r="36605" ht="15.75" customHeight="1"/>
    <row r="36607" ht="15.75" customHeight="1"/>
    <row r="36609" ht="15.75" customHeight="1"/>
    <row r="36611" ht="15.75" customHeight="1"/>
    <row r="36613" ht="15.75" customHeight="1"/>
    <row r="36615" ht="15.75" customHeight="1"/>
    <row r="36617" ht="15.75" customHeight="1"/>
    <row r="36619" ht="15.75" customHeight="1"/>
    <row r="36621" ht="15.75" customHeight="1"/>
    <row r="36623" ht="15.75" customHeight="1"/>
    <row r="36625" ht="15.75" customHeight="1"/>
    <row r="36627" ht="15.75" customHeight="1"/>
    <row r="36629" ht="15.75" customHeight="1"/>
    <row r="36631" ht="15.75" customHeight="1"/>
    <row r="36633" ht="15.75" customHeight="1"/>
    <row r="36635" ht="15.75" customHeight="1"/>
    <row r="36637" ht="15.75" customHeight="1"/>
    <row r="36639" ht="15.75" customHeight="1"/>
    <row r="36641" ht="15.75" customHeight="1"/>
    <row r="36643" ht="15.75" customHeight="1"/>
    <row r="36645" ht="15.75" customHeight="1"/>
    <row r="36647" ht="15.75" customHeight="1"/>
    <row r="36649" ht="15.75" customHeight="1"/>
    <row r="36651" ht="15.75" customHeight="1"/>
    <row r="36653" ht="15.75" customHeight="1"/>
    <row r="36655" ht="15.75" customHeight="1"/>
    <row r="36657" ht="15.75" customHeight="1"/>
    <row r="36659" ht="15.75" customHeight="1"/>
    <row r="36661" ht="15.75" customHeight="1"/>
    <row r="36663" ht="15.75" customHeight="1"/>
    <row r="36665" ht="15.75" customHeight="1"/>
    <row r="36667" ht="15.75" customHeight="1"/>
    <row r="36669" ht="15.75" customHeight="1"/>
    <row r="36671" ht="15.75" customHeight="1"/>
    <row r="36673" ht="15.75" customHeight="1"/>
    <row r="36675" ht="15.75" customHeight="1"/>
    <row r="36677" ht="15.75" customHeight="1"/>
    <row r="36679" ht="15.75" customHeight="1"/>
    <row r="36681" ht="15.75" customHeight="1"/>
    <row r="36683" ht="15.75" customHeight="1"/>
    <row r="36685" ht="15.75" customHeight="1"/>
    <row r="36687" ht="15.75" customHeight="1"/>
    <row r="36689" ht="15.75" customHeight="1"/>
    <row r="36691" ht="15.75" customHeight="1"/>
    <row r="36693" ht="15.75" customHeight="1"/>
    <row r="36695" ht="15.75" customHeight="1"/>
    <row r="36697" ht="15.75" customHeight="1"/>
    <row r="36699" ht="15.75" customHeight="1"/>
    <row r="36701" ht="15.75" customHeight="1"/>
    <row r="36703" ht="15.75" customHeight="1"/>
    <row r="36705" ht="15.75" customHeight="1"/>
    <row r="36707" ht="15.75" customHeight="1"/>
    <row r="36709" ht="15.75" customHeight="1"/>
    <row r="36711" ht="15.75" customHeight="1"/>
    <row r="36713" ht="15.75" customHeight="1"/>
    <row r="36715" ht="15.75" customHeight="1"/>
    <row r="36717" ht="15.75" customHeight="1"/>
    <row r="36719" ht="15.75" customHeight="1"/>
    <row r="36721" ht="15.75" customHeight="1"/>
    <row r="36723" ht="15.75" customHeight="1"/>
    <row r="36725" ht="15.75" customHeight="1"/>
    <row r="36727" ht="15.75" customHeight="1"/>
    <row r="36729" ht="15.75" customHeight="1"/>
    <row r="36731" ht="15.75" customHeight="1"/>
    <row r="36733" ht="15.75" customHeight="1"/>
    <row r="36735" ht="15.75" customHeight="1"/>
    <row r="36737" ht="15.75" customHeight="1"/>
    <row r="36739" ht="15.75" customHeight="1"/>
    <row r="36741" ht="15.75" customHeight="1"/>
    <row r="36743" ht="15.75" customHeight="1"/>
    <row r="36745" ht="15.75" customHeight="1"/>
    <row r="36747" ht="15.75" customHeight="1"/>
    <row r="36749" ht="15.75" customHeight="1"/>
    <row r="36751" ht="15.75" customHeight="1"/>
    <row r="36753" ht="15.75" customHeight="1"/>
    <row r="36755" ht="15.75" customHeight="1"/>
    <row r="36757" ht="15.75" customHeight="1"/>
    <row r="36759" ht="15.75" customHeight="1"/>
    <row r="36761" ht="15.75" customHeight="1"/>
    <row r="36763" ht="15.75" customHeight="1"/>
    <row r="36765" ht="15.75" customHeight="1"/>
    <row r="36767" ht="15.75" customHeight="1"/>
    <row r="36769" ht="15.75" customHeight="1"/>
    <row r="36771" ht="15.75" customHeight="1"/>
    <row r="36773" ht="15.75" customHeight="1"/>
    <row r="36775" ht="15.75" customHeight="1"/>
    <row r="36777" ht="15.75" customHeight="1"/>
    <row r="36779" ht="15.75" customHeight="1"/>
    <row r="36781" ht="15.75" customHeight="1"/>
    <row r="36783" ht="15.75" customHeight="1"/>
    <row r="36785" ht="15.75" customHeight="1"/>
    <row r="36787" ht="15.75" customHeight="1"/>
    <row r="36789" ht="15.75" customHeight="1"/>
    <row r="36791" ht="15.75" customHeight="1"/>
    <row r="36793" ht="15.75" customHeight="1"/>
    <row r="36795" ht="15.75" customHeight="1"/>
    <row r="36797" ht="15.75" customHeight="1"/>
    <row r="36799" ht="15.75" customHeight="1"/>
    <row r="36801" ht="15.75" customHeight="1"/>
    <row r="36803" ht="15.75" customHeight="1"/>
    <row r="36805" ht="15.75" customHeight="1"/>
    <row r="36807" ht="15.75" customHeight="1"/>
    <row r="36809" ht="15.75" customHeight="1"/>
    <row r="36811" ht="15.75" customHeight="1"/>
    <row r="36813" ht="15.75" customHeight="1"/>
    <row r="36815" ht="15.75" customHeight="1"/>
    <row r="36817" ht="15.75" customHeight="1"/>
    <row r="36819" ht="15.75" customHeight="1"/>
    <row r="36821" ht="15.75" customHeight="1"/>
    <row r="36823" ht="15.75" customHeight="1"/>
    <row r="36825" ht="15.75" customHeight="1"/>
    <row r="36827" ht="15.75" customHeight="1"/>
    <row r="36829" ht="15.75" customHeight="1"/>
    <row r="36831" ht="15.75" customHeight="1"/>
    <row r="36833" ht="15.75" customHeight="1"/>
    <row r="36835" ht="15.75" customHeight="1"/>
    <row r="36837" ht="15.75" customHeight="1"/>
    <row r="36839" ht="15.75" customHeight="1"/>
    <row r="36841" ht="15.75" customHeight="1"/>
    <row r="36843" ht="15.75" customHeight="1"/>
    <row r="36845" ht="15.75" customHeight="1"/>
    <row r="36847" ht="15.75" customHeight="1"/>
    <row r="36849" ht="15.75" customHeight="1"/>
    <row r="36851" ht="15.75" customHeight="1"/>
    <row r="36853" ht="15.75" customHeight="1"/>
    <row r="36855" ht="15.75" customHeight="1"/>
    <row r="36857" ht="15.75" customHeight="1"/>
    <row r="36859" ht="15.75" customHeight="1"/>
    <row r="36861" ht="15.75" customHeight="1"/>
    <row r="36863" ht="15.75" customHeight="1"/>
    <row r="36865" ht="15.75" customHeight="1"/>
    <row r="36867" ht="15.75" customHeight="1"/>
    <row r="36869" ht="15.75" customHeight="1"/>
    <row r="36871" ht="15.75" customHeight="1"/>
    <row r="36873" ht="15.75" customHeight="1"/>
    <row r="36875" ht="15.75" customHeight="1"/>
    <row r="36877" ht="15.75" customHeight="1"/>
    <row r="36879" ht="15.75" customHeight="1"/>
    <row r="36881" ht="15.75" customHeight="1"/>
    <row r="36883" ht="15.75" customHeight="1"/>
    <row r="36885" ht="15.75" customHeight="1"/>
    <row r="36887" ht="15.75" customHeight="1"/>
    <row r="36889" ht="15.75" customHeight="1"/>
    <row r="36891" ht="15.75" customHeight="1"/>
    <row r="36893" ht="15.75" customHeight="1"/>
    <row r="36895" ht="15.75" customHeight="1"/>
    <row r="36897" ht="15.75" customHeight="1"/>
    <row r="36899" ht="15.75" customHeight="1"/>
    <row r="36901" ht="15.75" customHeight="1"/>
    <row r="36903" ht="15.75" customHeight="1"/>
    <row r="36905" ht="15.75" customHeight="1"/>
    <row r="36907" ht="15.75" customHeight="1"/>
    <row r="36909" ht="15.75" customHeight="1"/>
    <row r="36911" ht="15.75" customHeight="1"/>
    <row r="36913" ht="15.75" customHeight="1"/>
    <row r="36915" ht="15.75" customHeight="1"/>
    <row r="36917" ht="15.75" customHeight="1"/>
    <row r="36919" ht="15.75" customHeight="1"/>
    <row r="36921" ht="15.75" customHeight="1"/>
    <row r="36923" ht="15.75" customHeight="1"/>
    <row r="36925" ht="15.75" customHeight="1"/>
    <row r="36927" ht="15.75" customHeight="1"/>
    <row r="36929" ht="15.75" customHeight="1"/>
    <row r="36931" ht="15.75" customHeight="1"/>
    <row r="36933" ht="15.75" customHeight="1"/>
    <row r="36935" ht="15.75" customHeight="1"/>
    <row r="36937" ht="15.75" customHeight="1"/>
    <row r="36939" ht="15.75" customHeight="1"/>
    <row r="36941" ht="15.75" customHeight="1"/>
    <row r="36943" ht="15.75" customHeight="1"/>
    <row r="36945" ht="15.75" customHeight="1"/>
    <row r="36947" ht="15.75" customHeight="1"/>
    <row r="36949" ht="15.75" customHeight="1"/>
    <row r="36951" ht="15.75" customHeight="1"/>
    <row r="36953" ht="15.75" customHeight="1"/>
    <row r="36955" ht="15.75" customHeight="1"/>
    <row r="36957" ht="15.75" customHeight="1"/>
    <row r="36959" ht="15.75" customHeight="1"/>
    <row r="36961" ht="15.75" customHeight="1"/>
    <row r="36963" ht="15.75" customHeight="1"/>
    <row r="36965" ht="15.75" customHeight="1"/>
    <row r="36967" ht="15.75" customHeight="1"/>
    <row r="36969" ht="15.75" customHeight="1"/>
    <row r="36971" ht="15.75" customHeight="1"/>
    <row r="36973" ht="15.75" customHeight="1"/>
    <row r="36975" ht="15.75" customHeight="1"/>
    <row r="36977" ht="15.75" customHeight="1"/>
    <row r="36979" ht="15.75" customHeight="1"/>
    <row r="36981" ht="15.75" customHeight="1"/>
    <row r="36983" ht="15.75" customHeight="1"/>
    <row r="36985" ht="15.75" customHeight="1"/>
    <row r="36987" ht="15.75" customHeight="1"/>
    <row r="36989" ht="15.75" customHeight="1"/>
    <row r="36991" ht="15.75" customHeight="1"/>
    <row r="36993" ht="15.75" customHeight="1"/>
    <row r="36995" ht="15.75" customHeight="1"/>
    <row r="36997" ht="15.75" customHeight="1"/>
    <row r="36999" ht="15.75" customHeight="1"/>
    <row r="37001" ht="15.75" customHeight="1"/>
    <row r="37003" ht="15.75" customHeight="1"/>
    <row r="37005" ht="15.75" customHeight="1"/>
    <row r="37007" ht="15.75" customHeight="1"/>
    <row r="37009" ht="15.75" customHeight="1"/>
    <row r="37011" ht="15.75" customHeight="1"/>
    <row r="37013" ht="15.75" customHeight="1"/>
    <row r="37015" ht="15.75" customHeight="1"/>
    <row r="37017" ht="15.75" customHeight="1"/>
    <row r="37019" ht="15.75" customHeight="1"/>
    <row r="37021" ht="15.75" customHeight="1"/>
    <row r="37023" ht="15.75" customHeight="1"/>
    <row r="37025" ht="15.75" customHeight="1"/>
    <row r="37027" ht="15.75" customHeight="1"/>
    <row r="37029" ht="15.75" customHeight="1"/>
    <row r="37031" ht="15.75" customHeight="1"/>
    <row r="37033" ht="15.75" customHeight="1"/>
    <row r="37035" ht="15.75" customHeight="1"/>
    <row r="37037" ht="15.75" customHeight="1"/>
    <row r="37039" ht="15.75" customHeight="1"/>
    <row r="37041" ht="15.75" customHeight="1"/>
    <row r="37043" ht="15.75" customHeight="1"/>
    <row r="37045" ht="15.75" customHeight="1"/>
    <row r="37047" ht="15.75" customHeight="1"/>
    <row r="37049" ht="15.75" customHeight="1"/>
    <row r="37051" ht="15.75" customHeight="1"/>
    <row r="37053" ht="15.75" customHeight="1"/>
    <row r="37055" ht="15.75" customHeight="1"/>
    <row r="37057" ht="15.75" customHeight="1"/>
    <row r="37059" ht="15.75" customHeight="1"/>
    <row r="37061" ht="15.75" customHeight="1"/>
    <row r="37063" ht="15.75" customHeight="1"/>
    <row r="37065" ht="15.75" customHeight="1"/>
    <row r="37067" ht="15.75" customHeight="1"/>
    <row r="37069" ht="15.75" customHeight="1"/>
    <row r="37071" ht="15.75" customHeight="1"/>
    <row r="37073" ht="15.75" customHeight="1"/>
    <row r="37075" ht="15.75" customHeight="1"/>
    <row r="37077" ht="15.75" customHeight="1"/>
    <row r="37079" ht="15.75" customHeight="1"/>
    <row r="37081" ht="15.75" customHeight="1"/>
    <row r="37083" ht="15.75" customHeight="1"/>
    <row r="37085" ht="15.75" customHeight="1"/>
    <row r="37087" ht="15.75" customHeight="1"/>
    <row r="37089" ht="15.75" customHeight="1"/>
    <row r="37091" ht="15.75" customHeight="1"/>
    <row r="37093" ht="15.75" customHeight="1"/>
    <row r="37095" ht="15.75" customHeight="1"/>
    <row r="37097" ht="15.75" customHeight="1"/>
    <row r="37099" ht="15.75" customHeight="1"/>
    <row r="37101" ht="15.75" customHeight="1"/>
    <row r="37103" ht="15.75" customHeight="1"/>
    <row r="37105" ht="15.75" customHeight="1"/>
    <row r="37107" ht="15.75" customHeight="1"/>
    <row r="37109" ht="15.75" customHeight="1"/>
    <row r="37111" ht="15.75" customHeight="1"/>
    <row r="37113" ht="15.75" customHeight="1"/>
    <row r="37115" ht="15.75" customHeight="1"/>
    <row r="37117" ht="15.75" customHeight="1"/>
    <row r="37119" ht="15.75" customHeight="1"/>
    <row r="37121" ht="15.75" customHeight="1"/>
    <row r="37123" ht="15.75" customHeight="1"/>
    <row r="37125" ht="15.75" customHeight="1"/>
    <row r="37127" ht="15.75" customHeight="1"/>
    <row r="37129" ht="15.75" customHeight="1"/>
    <row r="37131" ht="15.75" customHeight="1"/>
    <row r="37133" ht="15.75" customHeight="1"/>
    <row r="37135" ht="15.75" customHeight="1"/>
    <row r="37137" ht="15.75" customHeight="1"/>
    <row r="37139" ht="15.75" customHeight="1"/>
    <row r="37141" ht="15.75" customHeight="1"/>
    <row r="37143" ht="15.75" customHeight="1"/>
    <row r="37145" ht="15.75" customHeight="1"/>
    <row r="37147" ht="15.75" customHeight="1"/>
    <row r="37149" ht="15.75" customHeight="1"/>
    <row r="37151" ht="15.75" customHeight="1"/>
    <row r="37153" ht="15.75" customHeight="1"/>
    <row r="37155" ht="15.75" customHeight="1"/>
    <row r="37157" ht="15.75" customHeight="1"/>
    <row r="37159" ht="15.75" customHeight="1"/>
    <row r="37161" ht="15.75" customHeight="1"/>
    <row r="37163" ht="15.75" customHeight="1"/>
    <row r="37165" ht="15.75" customHeight="1"/>
    <row r="37167" ht="15.75" customHeight="1"/>
    <row r="37169" ht="15.75" customHeight="1"/>
    <row r="37171" ht="15.75" customHeight="1"/>
    <row r="37173" ht="15.75" customHeight="1"/>
    <row r="37175" ht="15.75" customHeight="1"/>
    <row r="37177" ht="15.75" customHeight="1"/>
    <row r="37179" ht="15.75" customHeight="1"/>
    <row r="37181" ht="15.75" customHeight="1"/>
    <row r="37183" ht="15.75" customHeight="1"/>
    <row r="37185" ht="15.75" customHeight="1"/>
    <row r="37187" ht="15.75" customHeight="1"/>
    <row r="37189" ht="15.75" customHeight="1"/>
    <row r="37191" ht="15.75" customHeight="1"/>
    <row r="37193" ht="15.75" customHeight="1"/>
    <row r="37195" ht="15.75" customHeight="1"/>
    <row r="37197" ht="15.75" customHeight="1"/>
    <row r="37199" ht="15.75" customHeight="1"/>
    <row r="37201" ht="15.75" customHeight="1"/>
    <row r="37203" ht="15.75" customHeight="1"/>
    <row r="37205" ht="15.75" customHeight="1"/>
    <row r="37207" ht="15.75" customHeight="1"/>
    <row r="37209" ht="15.75" customHeight="1"/>
    <row r="37211" ht="15.75" customHeight="1"/>
    <row r="37213" ht="15.75" customHeight="1"/>
    <row r="37215" ht="15.75" customHeight="1"/>
    <row r="37217" ht="15.75" customHeight="1"/>
    <row r="37219" ht="15.75" customHeight="1"/>
    <row r="37221" ht="15.75" customHeight="1"/>
    <row r="37223" ht="15.75" customHeight="1"/>
    <row r="37225" ht="15.75" customHeight="1"/>
    <row r="37227" ht="15.75" customHeight="1"/>
    <row r="37229" ht="15.75" customHeight="1"/>
    <row r="37231" ht="15.75" customHeight="1"/>
    <row r="37233" ht="15.75" customHeight="1"/>
    <row r="37235" ht="15.75" customHeight="1"/>
    <row r="37237" ht="15.75" customHeight="1"/>
    <row r="37239" ht="15.75" customHeight="1"/>
    <row r="37241" ht="15.75" customHeight="1"/>
    <row r="37243" ht="15.75" customHeight="1"/>
    <row r="37245" ht="15.75" customHeight="1"/>
    <row r="37247" ht="15.75" customHeight="1"/>
    <row r="37249" ht="15.75" customHeight="1"/>
    <row r="37251" ht="15.75" customHeight="1"/>
    <row r="37253" ht="15.75" customHeight="1"/>
    <row r="37255" ht="15.75" customHeight="1"/>
    <row r="37257" ht="15.75" customHeight="1"/>
    <row r="37259" ht="15.75" customHeight="1"/>
    <row r="37261" ht="15.75" customHeight="1"/>
    <row r="37263" ht="15.75" customHeight="1"/>
    <row r="37265" ht="15.75" customHeight="1"/>
    <row r="37267" ht="15.75" customHeight="1"/>
    <row r="37269" ht="15.75" customHeight="1"/>
    <row r="37271" ht="15.75" customHeight="1"/>
    <row r="37273" ht="15.75" customHeight="1"/>
    <row r="37275" ht="15.75" customHeight="1"/>
    <row r="37277" ht="15.75" customHeight="1"/>
    <row r="37279" ht="15.75" customHeight="1"/>
    <row r="37281" ht="15.75" customHeight="1"/>
    <row r="37283" ht="15.75" customHeight="1"/>
    <row r="37285" ht="15.75" customHeight="1"/>
    <row r="37287" ht="15.75" customHeight="1"/>
    <row r="37289" ht="15.75" customHeight="1"/>
    <row r="37291" ht="15.75" customHeight="1"/>
    <row r="37293" ht="15.75" customHeight="1"/>
    <row r="37295" ht="15.75" customHeight="1"/>
    <row r="37297" ht="15.75" customHeight="1"/>
    <row r="37299" ht="15.75" customHeight="1"/>
    <row r="37301" ht="15.75" customHeight="1"/>
    <row r="37303" ht="15.75" customHeight="1"/>
    <row r="37305" ht="15.75" customHeight="1"/>
    <row r="37307" ht="15.75" customHeight="1"/>
    <row r="37309" ht="15.75" customHeight="1"/>
    <row r="37311" ht="15.75" customHeight="1"/>
    <row r="37313" ht="15.75" customHeight="1"/>
    <row r="37315" ht="15.75" customHeight="1"/>
    <row r="37317" ht="15.75" customHeight="1"/>
    <row r="37319" ht="15.75" customHeight="1"/>
    <row r="37321" ht="15.75" customHeight="1"/>
    <row r="37323" ht="15.75" customHeight="1"/>
    <row r="37325" ht="15.75" customHeight="1"/>
    <row r="37327" ht="15.75" customHeight="1"/>
    <row r="37329" ht="15.75" customHeight="1"/>
    <row r="37331" ht="15.75" customHeight="1"/>
    <row r="37333" ht="15.75" customHeight="1"/>
    <row r="37335" ht="15.75" customHeight="1"/>
    <row r="37337" ht="15.75" customHeight="1"/>
    <row r="37339" ht="15.75" customHeight="1"/>
    <row r="37341" ht="15.75" customHeight="1"/>
    <row r="37343" ht="15.75" customHeight="1"/>
    <row r="37345" ht="15.75" customHeight="1"/>
    <row r="37347" ht="15.75" customHeight="1"/>
    <row r="37349" ht="15.75" customHeight="1"/>
    <row r="37351" ht="15.75" customHeight="1"/>
    <row r="37353" ht="15.75" customHeight="1"/>
    <row r="37355" ht="15.75" customHeight="1"/>
    <row r="37357" ht="15.75" customHeight="1"/>
    <row r="37359" ht="15.75" customHeight="1"/>
    <row r="37361" ht="15.75" customHeight="1"/>
    <row r="37363" ht="15.75" customHeight="1"/>
    <row r="37365" ht="15.75" customHeight="1"/>
    <row r="37367" ht="15.75" customHeight="1"/>
    <row r="37369" ht="15.75" customHeight="1"/>
    <row r="37371" ht="15.75" customHeight="1"/>
    <row r="37373" ht="15.75" customHeight="1"/>
    <row r="37375" ht="15.75" customHeight="1"/>
    <row r="37377" ht="15.75" customHeight="1"/>
    <row r="37379" ht="15.75" customHeight="1"/>
    <row r="37381" ht="15.75" customHeight="1"/>
    <row r="37383" ht="15.75" customHeight="1"/>
    <row r="37385" ht="15.75" customHeight="1"/>
    <row r="37387" ht="15.75" customHeight="1"/>
    <row r="37389" ht="15.75" customHeight="1"/>
    <row r="37391" ht="15.75" customHeight="1"/>
    <row r="37393" ht="15.75" customHeight="1"/>
    <row r="37395" ht="15.75" customHeight="1"/>
    <row r="37397" ht="15.75" customHeight="1"/>
    <row r="37399" ht="15.75" customHeight="1"/>
    <row r="37401" ht="15.75" customHeight="1"/>
    <row r="37403" ht="15.75" customHeight="1"/>
    <row r="37405" ht="15.75" customHeight="1"/>
    <row r="37407" ht="15.75" customHeight="1"/>
    <row r="37409" ht="15.75" customHeight="1"/>
    <row r="37411" ht="15.75" customHeight="1"/>
    <row r="37413" ht="15.75" customHeight="1"/>
    <row r="37415" ht="15.75" customHeight="1"/>
    <row r="37417" ht="15.75" customHeight="1"/>
    <row r="37419" ht="15.75" customHeight="1"/>
    <row r="37421" ht="15.75" customHeight="1"/>
    <row r="37423" ht="15.75" customHeight="1"/>
    <row r="37425" ht="15.75" customHeight="1"/>
    <row r="37427" ht="15.75" customHeight="1"/>
    <row r="37429" ht="15.75" customHeight="1"/>
    <row r="37431" ht="15.75" customHeight="1"/>
    <row r="37433" ht="15.75" customHeight="1"/>
    <row r="37435" ht="15.75" customHeight="1"/>
    <row r="37437" ht="15.75" customHeight="1"/>
    <row r="37439" ht="15.75" customHeight="1"/>
    <row r="37441" ht="15.75" customHeight="1"/>
    <row r="37443" ht="15.75" customHeight="1"/>
    <row r="37445" ht="15.75" customHeight="1"/>
    <row r="37447" ht="15.75" customHeight="1"/>
    <row r="37449" ht="15.75" customHeight="1"/>
    <row r="37451" ht="15.75" customHeight="1"/>
    <row r="37453" ht="15.75" customHeight="1"/>
    <row r="37455" ht="15.75" customHeight="1"/>
    <row r="37457" ht="15.75" customHeight="1"/>
    <row r="37459" ht="15.75" customHeight="1"/>
    <row r="37461" ht="15.75" customHeight="1"/>
    <row r="37463" ht="15.75" customHeight="1"/>
    <row r="37465" ht="15.75" customHeight="1"/>
    <row r="37467" ht="15.75" customHeight="1"/>
    <row r="37469" ht="15.75" customHeight="1"/>
    <row r="37471" ht="15.75" customHeight="1"/>
    <row r="37473" ht="15.75" customHeight="1"/>
    <row r="37475" ht="15.75" customHeight="1"/>
    <row r="37477" ht="15.75" customHeight="1"/>
    <row r="37479" ht="15.75" customHeight="1"/>
    <row r="37481" ht="15.75" customHeight="1"/>
    <row r="37483" ht="15.75" customHeight="1"/>
    <row r="37485" ht="15.75" customHeight="1"/>
    <row r="37487" ht="15.75" customHeight="1"/>
    <row r="37489" ht="15.75" customHeight="1"/>
    <row r="37491" ht="15.75" customHeight="1"/>
    <row r="37493" ht="15.75" customHeight="1"/>
    <row r="37495" ht="15.75" customHeight="1"/>
    <row r="37497" ht="15.75" customHeight="1"/>
    <row r="37499" ht="15.75" customHeight="1"/>
    <row r="37501" ht="15.75" customHeight="1"/>
    <row r="37503" ht="15.75" customHeight="1"/>
    <row r="37505" ht="15.75" customHeight="1"/>
    <row r="37507" ht="15.75" customHeight="1"/>
    <row r="37509" ht="15.75" customHeight="1"/>
    <row r="37511" ht="15.75" customHeight="1"/>
    <row r="37513" ht="15.75" customHeight="1"/>
    <row r="37515" ht="15.75" customHeight="1"/>
    <row r="37517" ht="15.75" customHeight="1"/>
    <row r="37519" ht="15.75" customHeight="1"/>
    <row r="37521" ht="15.75" customHeight="1"/>
    <row r="37523" ht="15.75" customHeight="1"/>
    <row r="37525" ht="15.75" customHeight="1"/>
    <row r="37527" ht="15.75" customHeight="1"/>
    <row r="37529" ht="15.75" customHeight="1"/>
    <row r="37531" ht="15.75" customHeight="1"/>
    <row r="37533" ht="15.75" customHeight="1"/>
    <row r="37535" ht="15.75" customHeight="1"/>
    <row r="37537" ht="15.75" customHeight="1"/>
    <row r="37539" ht="15.75" customHeight="1"/>
    <row r="37541" ht="15.75" customHeight="1"/>
    <row r="37543" ht="15.75" customHeight="1"/>
    <row r="37545" ht="15.75" customHeight="1"/>
    <row r="37547" ht="15.75" customHeight="1"/>
    <row r="37549" ht="15.75" customHeight="1"/>
    <row r="37551" ht="15.75" customHeight="1"/>
    <row r="37553" ht="15.75" customHeight="1"/>
    <row r="37555" ht="15.75" customHeight="1"/>
    <row r="37557" ht="15.75" customHeight="1"/>
    <row r="37559" ht="15.75" customHeight="1"/>
    <row r="37561" ht="15.75" customHeight="1"/>
    <row r="37563" ht="15.75" customHeight="1"/>
    <row r="37565" ht="15.75" customHeight="1"/>
    <row r="37567" ht="15.75" customHeight="1"/>
    <row r="37569" ht="15.75" customHeight="1"/>
    <row r="37571" ht="15.75" customHeight="1"/>
    <row r="37573" ht="15.75" customHeight="1"/>
    <row r="37575" ht="15.75" customHeight="1"/>
    <row r="37577" ht="15.75" customHeight="1"/>
    <row r="37579" ht="15.75" customHeight="1"/>
    <row r="37581" ht="15.75" customHeight="1"/>
    <row r="37583" ht="15.75" customHeight="1"/>
    <row r="37585" ht="15.75" customHeight="1"/>
    <row r="37587" ht="15.75" customHeight="1"/>
    <row r="37589" ht="15.75" customHeight="1"/>
    <row r="37591" ht="15.75" customHeight="1"/>
    <row r="37593" ht="15.75" customHeight="1"/>
    <row r="37595" ht="15.75" customHeight="1"/>
    <row r="37597" ht="15.75" customHeight="1"/>
    <row r="37599" ht="15.75" customHeight="1"/>
    <row r="37601" ht="15.75" customHeight="1"/>
    <row r="37603" ht="15.75" customHeight="1"/>
    <row r="37605" ht="15.75" customHeight="1"/>
    <row r="37607" ht="15.75" customHeight="1"/>
    <row r="37609" ht="15.75" customHeight="1"/>
    <row r="37611" ht="15.75" customHeight="1"/>
    <row r="37613" ht="15.75" customHeight="1"/>
    <row r="37615" ht="15.75" customHeight="1"/>
    <row r="37617" ht="15.75" customHeight="1"/>
    <row r="37619" ht="15.75" customHeight="1"/>
    <row r="37621" ht="15.75" customHeight="1"/>
    <row r="37623" ht="15.75" customHeight="1"/>
    <row r="37625" ht="15.75" customHeight="1"/>
    <row r="37627" ht="15.75" customHeight="1"/>
    <row r="37629" ht="15.75" customHeight="1"/>
    <row r="37631" ht="15.75" customHeight="1"/>
    <row r="37633" ht="15.75" customHeight="1"/>
    <row r="37635" ht="15.75" customHeight="1"/>
    <row r="37637" ht="15.75" customHeight="1"/>
    <row r="37639" ht="15.75" customHeight="1"/>
    <row r="37641" ht="15.75" customHeight="1"/>
    <row r="37643" ht="15.75" customHeight="1"/>
    <row r="37645" ht="15.75" customHeight="1"/>
    <row r="37647" ht="15.75" customHeight="1"/>
    <row r="37649" ht="15.75" customHeight="1"/>
    <row r="37651" ht="15.75" customHeight="1"/>
    <row r="37653" ht="15.75" customHeight="1"/>
    <row r="37655" ht="15.75" customHeight="1"/>
    <row r="37657" ht="15.75" customHeight="1"/>
    <row r="37659" ht="15.75" customHeight="1"/>
    <row r="37661" ht="15.75" customHeight="1"/>
    <row r="37663" ht="15.75" customHeight="1"/>
    <row r="37665" ht="15.75" customHeight="1"/>
    <row r="37667" ht="15.75" customHeight="1"/>
    <row r="37669" ht="15.75" customHeight="1"/>
    <row r="37671" ht="15.75" customHeight="1"/>
    <row r="37673" ht="15.75" customHeight="1"/>
    <row r="37675" ht="15.75" customHeight="1"/>
    <row r="37677" ht="15.75" customHeight="1"/>
    <row r="37679" ht="15.75" customHeight="1"/>
    <row r="37681" ht="15.75" customHeight="1"/>
    <row r="37683" ht="15.75" customHeight="1"/>
    <row r="37685" ht="15.75" customHeight="1"/>
    <row r="37687" ht="15.75" customHeight="1"/>
    <row r="37689" ht="15.75" customHeight="1"/>
    <row r="37691" ht="15.75" customHeight="1"/>
    <row r="37693" ht="15.75" customHeight="1"/>
    <row r="37695" ht="15.75" customHeight="1"/>
    <row r="37697" ht="15.75" customHeight="1"/>
    <row r="37699" ht="15.75" customHeight="1"/>
    <row r="37701" ht="15.75" customHeight="1"/>
    <row r="37703" ht="15.75" customHeight="1"/>
    <row r="37705" ht="15.75" customHeight="1"/>
    <row r="37707" ht="15.75" customHeight="1"/>
    <row r="37709" ht="15.75" customHeight="1"/>
    <row r="37711" ht="15.75" customHeight="1"/>
    <row r="37713" ht="15.75" customHeight="1"/>
    <row r="37715" ht="15.75" customHeight="1"/>
    <row r="37717" ht="15.75" customHeight="1"/>
    <row r="37719" ht="15.75" customHeight="1"/>
    <row r="37721" ht="15.75" customHeight="1"/>
    <row r="37723" ht="15.75" customHeight="1"/>
    <row r="37725" ht="15.75" customHeight="1"/>
    <row r="37727" ht="15.75" customHeight="1"/>
    <row r="37729" ht="15.75" customHeight="1"/>
    <row r="37731" ht="15.75" customHeight="1"/>
    <row r="37733" ht="15.75" customHeight="1"/>
    <row r="37735" ht="15.75" customHeight="1"/>
    <row r="37737" ht="15.75" customHeight="1"/>
    <row r="37739" ht="15.75" customHeight="1"/>
    <row r="37741" ht="15.75" customHeight="1"/>
    <row r="37743" ht="15.75" customHeight="1"/>
    <row r="37745" ht="15.75" customHeight="1"/>
    <row r="37747" ht="15.75" customHeight="1"/>
    <row r="37749" ht="15.75" customHeight="1"/>
    <row r="37751" ht="15.75" customHeight="1"/>
    <row r="37753" ht="15.75" customHeight="1"/>
    <row r="37755" ht="15.75" customHeight="1"/>
    <row r="37757" ht="15.75" customHeight="1"/>
    <row r="37759" ht="15.75" customHeight="1"/>
    <row r="37761" ht="15.75" customHeight="1"/>
    <row r="37763" ht="15.75" customHeight="1"/>
    <row r="37765" ht="15.75" customHeight="1"/>
    <row r="37767" ht="15.75" customHeight="1"/>
    <row r="37769" ht="15.75" customHeight="1"/>
    <row r="37771" ht="15.75" customHeight="1"/>
    <row r="37773" ht="15.75" customHeight="1"/>
    <row r="37775" ht="15.75" customHeight="1"/>
    <row r="37777" ht="15.75" customHeight="1"/>
    <row r="37779" ht="15.75" customHeight="1"/>
    <row r="37781" ht="15.75" customHeight="1"/>
    <row r="37783" ht="15.75" customHeight="1"/>
    <row r="37785" ht="15.75" customHeight="1"/>
    <row r="37787" ht="15.75" customHeight="1"/>
    <row r="37789" ht="15.75" customHeight="1"/>
    <row r="37791" ht="15.75" customHeight="1"/>
    <row r="37793" ht="15.75" customHeight="1"/>
    <row r="37795" ht="15.75" customHeight="1"/>
    <row r="37797" ht="15.75" customHeight="1"/>
    <row r="37799" ht="15.75" customHeight="1"/>
    <row r="37801" ht="15.75" customHeight="1"/>
    <row r="37803" ht="15.75" customHeight="1"/>
    <row r="37805" ht="15.75" customHeight="1"/>
    <row r="37807" ht="15.75" customHeight="1"/>
    <row r="37809" ht="15.75" customHeight="1"/>
    <row r="37811" ht="15.75" customHeight="1"/>
    <row r="37813" ht="15.75" customHeight="1"/>
    <row r="37815" ht="15.75" customHeight="1"/>
    <row r="37817" ht="15.75" customHeight="1"/>
    <row r="37819" ht="15.75" customHeight="1"/>
    <row r="37821" ht="15.75" customHeight="1"/>
    <row r="37823" ht="15.75" customHeight="1"/>
    <row r="37825" ht="15.75" customHeight="1"/>
    <row r="37827" ht="15.75" customHeight="1"/>
    <row r="37829" ht="15.75" customHeight="1"/>
    <row r="37831" ht="15.75" customHeight="1"/>
    <row r="37833" ht="15.75" customHeight="1"/>
    <row r="37835" ht="15.75" customHeight="1"/>
    <row r="37837" ht="15.75" customHeight="1"/>
    <row r="37839" ht="15.75" customHeight="1"/>
    <row r="37841" ht="15.75" customHeight="1"/>
    <row r="37843" ht="15.75" customHeight="1"/>
    <row r="37845" ht="15.75" customHeight="1"/>
    <row r="37847" ht="15.75" customHeight="1"/>
    <row r="37849" ht="15.75" customHeight="1"/>
    <row r="37851" ht="15.75" customHeight="1"/>
    <row r="37853" ht="15.75" customHeight="1"/>
    <row r="37855" ht="15.75" customHeight="1"/>
    <row r="37857" ht="15.75" customHeight="1"/>
    <row r="37859" ht="15.75" customHeight="1"/>
    <row r="37861" ht="15.75" customHeight="1"/>
    <row r="37863" ht="15.75" customHeight="1"/>
    <row r="37865" ht="15.75" customHeight="1"/>
    <row r="37867" ht="15.75" customHeight="1"/>
    <row r="37869" ht="15.75" customHeight="1"/>
    <row r="37871" ht="15.75" customHeight="1"/>
    <row r="37873" ht="15.75" customHeight="1"/>
    <row r="37875" ht="15.75" customHeight="1"/>
    <row r="37877" ht="15.75" customHeight="1"/>
    <row r="37879" ht="15.75" customHeight="1"/>
    <row r="37881" ht="15.75" customHeight="1"/>
    <row r="37883" ht="15.75" customHeight="1"/>
    <row r="37885" ht="15.75" customHeight="1"/>
    <row r="37887" ht="15.75" customHeight="1"/>
    <row r="37889" ht="15.75" customHeight="1"/>
    <row r="37891" ht="15.75" customHeight="1"/>
    <row r="37893" ht="15.75" customHeight="1"/>
    <row r="37895" ht="15.75" customHeight="1"/>
    <row r="37897" ht="15.75" customHeight="1"/>
    <row r="37899" ht="15.75" customHeight="1"/>
    <row r="37901" ht="15.75" customHeight="1"/>
    <row r="37903" ht="15.75" customHeight="1"/>
    <row r="37905" ht="15.75" customHeight="1"/>
    <row r="37907" ht="15.75" customHeight="1"/>
    <row r="37909" ht="15.75" customHeight="1"/>
    <row r="37911" ht="15.75" customHeight="1"/>
    <row r="37913" ht="15.75" customHeight="1"/>
    <row r="37915" ht="15.75" customHeight="1"/>
    <row r="37917" ht="15.75" customHeight="1"/>
    <row r="37919" ht="15.75" customHeight="1"/>
    <row r="37921" ht="15.75" customHeight="1"/>
    <row r="37923" ht="15.75" customHeight="1"/>
    <row r="37925" ht="15.75" customHeight="1"/>
    <row r="37927" ht="15.75" customHeight="1"/>
    <row r="37929" ht="15.75" customHeight="1"/>
    <row r="37931" ht="15.75" customHeight="1"/>
    <row r="37933" ht="15.75" customHeight="1"/>
    <row r="37935" ht="15.75" customHeight="1"/>
    <row r="37937" ht="15.75" customHeight="1"/>
    <row r="37939" ht="15.75" customHeight="1"/>
    <row r="37941" ht="15.75" customHeight="1"/>
    <row r="37943" ht="15.75" customHeight="1"/>
    <row r="37945" ht="15.75" customHeight="1"/>
    <row r="37947" ht="15.75" customHeight="1"/>
    <row r="37949" ht="15.75" customHeight="1"/>
    <row r="37951" ht="15.75" customHeight="1"/>
    <row r="37953" ht="15.75" customHeight="1"/>
    <row r="37955" ht="15.75" customHeight="1"/>
    <row r="37957" ht="15.75" customHeight="1"/>
    <row r="37959" ht="15.75" customHeight="1"/>
    <row r="37961" ht="15.75" customHeight="1"/>
    <row r="37963" ht="15.75" customHeight="1"/>
    <row r="37965" ht="15.75" customHeight="1"/>
    <row r="37967" ht="15.75" customHeight="1"/>
    <row r="37969" ht="15.75" customHeight="1"/>
    <row r="37971" ht="15.75" customHeight="1"/>
    <row r="37973" ht="15.75" customHeight="1"/>
    <row r="37975" ht="15.75" customHeight="1"/>
    <row r="37977" ht="15.75" customHeight="1"/>
    <row r="37979" ht="15.75" customHeight="1"/>
    <row r="37981" ht="15.75" customHeight="1"/>
    <row r="37983" ht="15.75" customHeight="1"/>
    <row r="37985" ht="15.75" customHeight="1"/>
    <row r="37987" ht="15.75" customHeight="1"/>
    <row r="37989" ht="15.75" customHeight="1"/>
    <row r="37991" ht="15.75" customHeight="1"/>
    <row r="37993" ht="15.75" customHeight="1"/>
    <row r="37995" ht="15.75" customHeight="1"/>
    <row r="37997" ht="15.75" customHeight="1"/>
    <row r="37999" ht="15.75" customHeight="1"/>
    <row r="38001" ht="15.75" customHeight="1"/>
    <row r="38003" ht="15.75" customHeight="1"/>
    <row r="38005" ht="15.75" customHeight="1"/>
    <row r="38007" ht="15.75" customHeight="1"/>
    <row r="38009" ht="15.75" customHeight="1"/>
    <row r="38011" ht="15.75" customHeight="1"/>
    <row r="38013" ht="15.75" customHeight="1"/>
    <row r="38015" ht="15.75" customHeight="1"/>
    <row r="38017" ht="15.75" customHeight="1"/>
    <row r="38019" ht="15.75" customHeight="1"/>
    <row r="38021" ht="15.75" customHeight="1"/>
    <row r="38023" ht="15.75" customHeight="1"/>
    <row r="38025" ht="15.75" customHeight="1"/>
    <row r="38027" ht="15.75" customHeight="1"/>
    <row r="38029" ht="15.75" customHeight="1"/>
    <row r="38031" ht="15.75" customHeight="1"/>
    <row r="38033" ht="15.75" customHeight="1"/>
    <row r="38035" ht="15.75" customHeight="1"/>
    <row r="38037" ht="15.75" customHeight="1"/>
    <row r="38039" ht="15.75" customHeight="1"/>
    <row r="38041" ht="15.75" customHeight="1"/>
    <row r="38043" ht="15.75" customHeight="1"/>
    <row r="38045" ht="15.75" customHeight="1"/>
    <row r="38047" ht="15.75" customHeight="1"/>
    <row r="38049" ht="15.75" customHeight="1"/>
    <row r="38051" ht="15.75" customHeight="1"/>
    <row r="38053" ht="15.75" customHeight="1"/>
    <row r="38055" ht="15.75" customHeight="1"/>
    <row r="38057" ht="15.75" customHeight="1"/>
    <row r="38059" ht="15.75" customHeight="1"/>
    <row r="38061" ht="15.75" customHeight="1"/>
    <row r="38063" ht="15.75" customHeight="1"/>
    <row r="38065" ht="15.75" customHeight="1"/>
    <row r="38067" ht="15.75" customHeight="1"/>
    <row r="38069" ht="15.75" customHeight="1"/>
    <row r="38071" ht="15.75" customHeight="1"/>
    <row r="38073" ht="15.75" customHeight="1"/>
    <row r="38075" ht="15.75" customHeight="1"/>
    <row r="38077" ht="15.75" customHeight="1"/>
    <row r="38079" ht="15.75" customHeight="1"/>
    <row r="38081" ht="15.75" customHeight="1"/>
    <row r="38083" ht="15.75" customHeight="1"/>
    <row r="38085" ht="15.75" customHeight="1"/>
    <row r="38087" ht="15.75" customHeight="1"/>
    <row r="38089" ht="15.75" customHeight="1"/>
    <row r="38091" ht="15.75" customHeight="1"/>
    <row r="38093" ht="15.75" customHeight="1"/>
    <row r="38095" ht="15.75" customHeight="1"/>
    <row r="38097" ht="15.75" customHeight="1"/>
    <row r="38099" ht="15.75" customHeight="1"/>
    <row r="38101" ht="15.75" customHeight="1"/>
    <row r="38103" ht="15.75" customHeight="1"/>
    <row r="38105" ht="15.75" customHeight="1"/>
    <row r="38107" ht="15.75" customHeight="1"/>
    <row r="38109" ht="15.75" customHeight="1"/>
    <row r="38111" ht="15.75" customHeight="1"/>
    <row r="38113" ht="15.75" customHeight="1"/>
    <row r="38115" ht="15.75" customHeight="1"/>
    <row r="38117" ht="15.75" customHeight="1"/>
    <row r="38119" ht="15.75" customHeight="1"/>
    <row r="38121" ht="15.75" customHeight="1"/>
    <row r="38123" ht="15.75" customHeight="1"/>
    <row r="38125" ht="15.75" customHeight="1"/>
    <row r="38127" ht="15.75" customHeight="1"/>
    <row r="38129" ht="15.75" customHeight="1"/>
    <row r="38131" ht="15.75" customHeight="1"/>
    <row r="38133" ht="15.75" customHeight="1"/>
    <row r="38135" ht="15.75" customHeight="1"/>
    <row r="38137" ht="15.75" customHeight="1"/>
    <row r="38139" ht="15.75" customHeight="1"/>
    <row r="38141" ht="15.75" customHeight="1"/>
    <row r="38143" ht="15.75" customHeight="1"/>
    <row r="38145" ht="15.75" customHeight="1"/>
    <row r="38147" ht="15.75" customHeight="1"/>
    <row r="38149" ht="15.75" customHeight="1"/>
    <row r="38151" ht="15.75" customHeight="1"/>
    <row r="38153" ht="15.75" customHeight="1"/>
    <row r="38155" ht="15.75" customHeight="1"/>
    <row r="38157" ht="15.75" customHeight="1"/>
    <row r="38159" ht="15.75" customHeight="1"/>
    <row r="38161" ht="15.75" customHeight="1"/>
    <row r="38163" ht="15.75" customHeight="1"/>
    <row r="38165" ht="15.75" customHeight="1"/>
    <row r="38167" ht="15.75" customHeight="1"/>
    <row r="38169" ht="15.75" customHeight="1"/>
    <row r="38171" ht="15.75" customHeight="1"/>
    <row r="38173" ht="15.75" customHeight="1"/>
    <row r="38175" ht="15.75" customHeight="1"/>
    <row r="38177" ht="15.75" customHeight="1"/>
    <row r="38179" ht="15.75" customHeight="1"/>
    <row r="38181" ht="15.75" customHeight="1"/>
    <row r="38183" ht="15.75" customHeight="1"/>
    <row r="38185" ht="15.75" customHeight="1"/>
    <row r="38187" ht="15.75" customHeight="1"/>
    <row r="38189" ht="15.75" customHeight="1"/>
    <row r="38191" ht="15.75" customHeight="1"/>
    <row r="38193" ht="15.75" customHeight="1"/>
    <row r="38195" ht="15.75" customHeight="1"/>
    <row r="38197" ht="15.75" customHeight="1"/>
    <row r="38199" ht="15.75" customHeight="1"/>
    <row r="38201" ht="15.75" customHeight="1"/>
    <row r="38203" ht="15.75" customHeight="1"/>
    <row r="38205" ht="15.75" customHeight="1"/>
    <row r="38207" ht="15.75" customHeight="1"/>
    <row r="38209" ht="15.75" customHeight="1"/>
    <row r="38211" ht="15.75" customHeight="1"/>
    <row r="38213" ht="15.75" customHeight="1"/>
    <row r="38215" ht="15.75" customHeight="1"/>
    <row r="38217" ht="15.75" customHeight="1"/>
    <row r="38219" ht="15.75" customHeight="1"/>
    <row r="38221" ht="15.75" customHeight="1"/>
    <row r="38223" ht="15.75" customHeight="1"/>
    <row r="38225" ht="15.75" customHeight="1"/>
    <row r="38227" ht="15.75" customHeight="1"/>
    <row r="38229" ht="15.75" customHeight="1"/>
    <row r="38231" ht="15.75" customHeight="1"/>
    <row r="38233" ht="15.75" customHeight="1"/>
    <row r="38235" ht="15.75" customHeight="1"/>
    <row r="38237" ht="15.75" customHeight="1"/>
    <row r="38239" ht="15.75" customHeight="1"/>
    <row r="38241" ht="15.75" customHeight="1"/>
    <row r="38243" ht="15.75" customHeight="1"/>
    <row r="38245" ht="15.75" customHeight="1"/>
    <row r="38247" ht="15.75" customHeight="1"/>
    <row r="38249" ht="15.75" customHeight="1"/>
    <row r="38251" ht="15.75" customHeight="1"/>
    <row r="38253" ht="15.75" customHeight="1"/>
    <row r="38255" ht="15.75" customHeight="1"/>
    <row r="38257" ht="15.75" customHeight="1"/>
    <row r="38259" ht="15.75" customHeight="1"/>
    <row r="38261" ht="15.75" customHeight="1"/>
    <row r="38263" ht="15.75" customHeight="1"/>
    <row r="38265" ht="15.75" customHeight="1"/>
    <row r="38267" ht="15.75" customHeight="1"/>
    <row r="38269" ht="15.75" customHeight="1"/>
    <row r="38271" ht="15.75" customHeight="1"/>
    <row r="38273" ht="15.75" customHeight="1"/>
    <row r="38275" ht="15.75" customHeight="1"/>
    <row r="38277" ht="15.75" customHeight="1"/>
    <row r="38279" ht="15.75" customHeight="1"/>
    <row r="38281" ht="15.75" customHeight="1"/>
    <row r="38283" ht="15.75" customHeight="1"/>
    <row r="38285" ht="15.75" customHeight="1"/>
    <row r="38287" ht="15.75" customHeight="1"/>
    <row r="38289" ht="15.75" customHeight="1"/>
    <row r="38291" ht="15.75" customHeight="1"/>
    <row r="38293" ht="15.75" customHeight="1"/>
    <row r="38295" ht="15.75" customHeight="1"/>
    <row r="38297" ht="15.75" customHeight="1"/>
    <row r="38299" ht="15.75" customHeight="1"/>
    <row r="38301" ht="15.75" customHeight="1"/>
    <row r="38303" ht="15.75" customHeight="1"/>
    <row r="38305" ht="15.75" customHeight="1"/>
    <row r="38307" ht="15.75" customHeight="1"/>
    <row r="38309" ht="15.75" customHeight="1"/>
    <row r="38311" ht="15.75" customHeight="1"/>
    <row r="38313" ht="15.75" customHeight="1"/>
    <row r="38315" ht="15.75" customHeight="1"/>
    <row r="38317" ht="15.75" customHeight="1"/>
    <row r="38319" ht="15.75" customHeight="1"/>
    <row r="38321" ht="15.75" customHeight="1"/>
    <row r="38323" ht="15.75" customHeight="1"/>
    <row r="38325" ht="15.75" customHeight="1"/>
    <row r="38327" ht="15.75" customHeight="1"/>
    <row r="38329" ht="15.75" customHeight="1"/>
    <row r="38331" ht="15.75" customHeight="1"/>
    <row r="38333" ht="15.75" customHeight="1"/>
    <row r="38335" ht="15.75" customHeight="1"/>
    <row r="38337" ht="15.75" customHeight="1"/>
    <row r="38339" ht="15.75" customHeight="1"/>
    <row r="38341" ht="15.75" customHeight="1"/>
    <row r="38343" ht="15.75" customHeight="1"/>
    <row r="38345" ht="15.75" customHeight="1"/>
    <row r="38347" ht="15.75" customHeight="1"/>
    <row r="38349" ht="15.75" customHeight="1"/>
    <row r="38351" ht="15.75" customHeight="1"/>
    <row r="38353" ht="15.75" customHeight="1"/>
    <row r="38355" ht="15.75" customHeight="1"/>
    <row r="38357" ht="15.75" customHeight="1"/>
    <row r="38359" ht="15.75" customHeight="1"/>
    <row r="38361" ht="15.75" customHeight="1"/>
    <row r="38363" ht="15.75" customHeight="1"/>
    <row r="38365" ht="15.75" customHeight="1"/>
    <row r="38367" ht="15.75" customHeight="1"/>
    <row r="38369" ht="15.75" customHeight="1"/>
    <row r="38371" ht="15.75" customHeight="1"/>
    <row r="38373" ht="15.75" customHeight="1"/>
    <row r="38375" ht="15.75" customHeight="1"/>
    <row r="38377" ht="15.75" customHeight="1"/>
    <row r="38379" ht="15.75" customHeight="1"/>
    <row r="38381" ht="15.75" customHeight="1"/>
    <row r="38383" ht="15.75" customHeight="1"/>
    <row r="38385" ht="15.75" customHeight="1"/>
    <row r="38387" ht="15.75" customHeight="1"/>
    <row r="38389" ht="15.75" customHeight="1"/>
    <row r="38391" ht="15.75" customHeight="1"/>
    <row r="38393" ht="15.75" customHeight="1"/>
    <row r="38395" ht="15.75" customHeight="1"/>
    <row r="38397" ht="15.75" customHeight="1"/>
    <row r="38399" ht="15.75" customHeight="1"/>
    <row r="38401" ht="15.75" customHeight="1"/>
    <row r="38403" ht="15.75" customHeight="1"/>
    <row r="38405" ht="15.75" customHeight="1"/>
    <row r="38407" ht="15.75" customHeight="1"/>
    <row r="38409" ht="15.75" customHeight="1"/>
    <row r="38411" ht="15.75" customHeight="1"/>
    <row r="38413" ht="15.75" customHeight="1"/>
    <row r="38415" ht="15.75" customHeight="1"/>
    <row r="38417" ht="15.75" customHeight="1"/>
    <row r="38419" ht="15.75" customHeight="1"/>
    <row r="38421" ht="15.75" customHeight="1"/>
    <row r="38423" ht="15.75" customHeight="1"/>
    <row r="38425" ht="15.75" customHeight="1"/>
    <row r="38427" ht="15.75" customHeight="1"/>
    <row r="38429" ht="15.75" customHeight="1"/>
    <row r="38431" ht="15.75" customHeight="1"/>
    <row r="38433" ht="15.75" customHeight="1"/>
    <row r="38435" ht="15.75" customHeight="1"/>
    <row r="38437" ht="15.75" customHeight="1"/>
    <row r="38439" ht="15.75" customHeight="1"/>
    <row r="38441" ht="15.75" customHeight="1"/>
    <row r="38443" ht="15.75" customHeight="1"/>
    <row r="38445" ht="15.75" customHeight="1"/>
    <row r="38447" ht="15.75" customHeight="1"/>
    <row r="38449" ht="15.75" customHeight="1"/>
    <row r="38451" ht="15.75" customHeight="1"/>
    <row r="38453" ht="15.75" customHeight="1"/>
    <row r="38455" ht="15.75" customHeight="1"/>
    <row r="38457" ht="15.75" customHeight="1"/>
    <row r="38459" ht="15.75" customHeight="1"/>
    <row r="38461" ht="15.75" customHeight="1"/>
    <row r="38463" ht="15.75" customHeight="1"/>
    <row r="38465" ht="15.75" customHeight="1"/>
    <row r="38467" ht="15.75" customHeight="1"/>
    <row r="38469" ht="15.75" customHeight="1"/>
    <row r="38471" ht="15.75" customHeight="1"/>
    <row r="38473" ht="15.75" customHeight="1"/>
    <row r="38475" ht="15.75" customHeight="1"/>
    <row r="38477" ht="15.75" customHeight="1"/>
    <row r="38479" ht="15.75" customHeight="1"/>
    <row r="38481" ht="15.75" customHeight="1"/>
    <row r="38483" ht="15.75" customHeight="1"/>
    <row r="38485" ht="15.75" customHeight="1"/>
    <row r="38487" ht="15.75" customHeight="1"/>
    <row r="38489" ht="15.75" customHeight="1"/>
    <row r="38491" ht="15.75" customHeight="1"/>
    <row r="38493" ht="15.75" customHeight="1"/>
    <row r="38495" ht="15.75" customHeight="1"/>
    <row r="38497" ht="15.75" customHeight="1"/>
    <row r="38499" ht="15.75" customHeight="1"/>
    <row r="38501" ht="15.75" customHeight="1"/>
    <row r="38503" ht="15.75" customHeight="1"/>
    <row r="38505" ht="15.75" customHeight="1"/>
    <row r="38507" ht="15.75" customHeight="1"/>
    <row r="38509" ht="15.75" customHeight="1"/>
    <row r="38511" ht="15.75" customHeight="1"/>
    <row r="38513" ht="15.75" customHeight="1"/>
    <row r="38515" ht="15.75" customHeight="1"/>
    <row r="38517" ht="15.75" customHeight="1"/>
    <row r="38519" ht="15.75" customHeight="1"/>
    <row r="38521" ht="15.75" customHeight="1"/>
    <row r="38523" ht="15.75" customHeight="1"/>
    <row r="38525" ht="15.75" customHeight="1"/>
    <row r="38527" ht="15.75" customHeight="1"/>
    <row r="38529" ht="15.75" customHeight="1"/>
    <row r="38531" ht="15.75" customHeight="1"/>
    <row r="38533" ht="15.75" customHeight="1"/>
    <row r="38535" ht="15.75" customHeight="1"/>
    <row r="38537" ht="15.75" customHeight="1"/>
    <row r="38539" ht="15.75" customHeight="1"/>
    <row r="38541" ht="15.75" customHeight="1"/>
    <row r="38543" ht="15.75" customHeight="1"/>
    <row r="38545" ht="15.75" customHeight="1"/>
    <row r="38547" ht="15.75" customHeight="1"/>
    <row r="38549" ht="15.75" customHeight="1"/>
    <row r="38551" ht="15.75" customHeight="1"/>
    <row r="38553" ht="15.75" customHeight="1"/>
    <row r="38555" ht="15.75" customHeight="1"/>
    <row r="38557" ht="15.75" customHeight="1"/>
    <row r="38559" ht="15.75" customHeight="1"/>
    <row r="38561" ht="15.75" customHeight="1"/>
    <row r="38563" ht="15.75" customHeight="1"/>
    <row r="38565" ht="15.75" customHeight="1"/>
    <row r="38567" ht="15.75" customHeight="1"/>
    <row r="38569" ht="15.75" customHeight="1"/>
    <row r="38571" ht="15.75" customHeight="1"/>
    <row r="38573" ht="15.75" customHeight="1"/>
    <row r="38575" ht="15.75" customHeight="1"/>
    <row r="38577" ht="15.75" customHeight="1"/>
    <row r="38579" ht="15.75" customHeight="1"/>
    <row r="38581" ht="15.75" customHeight="1"/>
    <row r="38583" ht="15.75" customHeight="1"/>
    <row r="38585" ht="15.75" customHeight="1"/>
    <row r="38587" ht="15.75" customHeight="1"/>
    <row r="38589" ht="15.75" customHeight="1"/>
    <row r="38591" ht="15.75" customHeight="1"/>
    <row r="38593" ht="15.75" customHeight="1"/>
    <row r="38595" ht="15.75" customHeight="1"/>
    <row r="38597" ht="15.75" customHeight="1"/>
    <row r="38599" ht="15.75" customHeight="1"/>
    <row r="38601" ht="15.75" customHeight="1"/>
    <row r="38603" ht="15.75" customHeight="1"/>
    <row r="38605" ht="15.75" customHeight="1"/>
    <row r="38607" ht="15.75" customHeight="1"/>
    <row r="38609" ht="15.75" customHeight="1"/>
    <row r="38611" ht="15.75" customHeight="1"/>
    <row r="38613" ht="15.75" customHeight="1"/>
    <row r="38615" ht="15.75" customHeight="1"/>
    <row r="38617" ht="15.75" customHeight="1"/>
    <row r="38619" ht="15.75" customHeight="1"/>
    <row r="38621" ht="15.75" customHeight="1"/>
    <row r="38623" ht="15.75" customHeight="1"/>
    <row r="38625" ht="15.75" customHeight="1"/>
    <row r="38627" ht="15.75" customHeight="1"/>
    <row r="38629" ht="15.75" customHeight="1"/>
    <row r="38631" ht="15.75" customHeight="1"/>
    <row r="38633" ht="15.75" customHeight="1"/>
    <row r="38635" ht="15.75" customHeight="1"/>
    <row r="38637" ht="15.75" customHeight="1"/>
    <row r="38639" ht="15.75" customHeight="1"/>
    <row r="38641" ht="15.75" customHeight="1"/>
    <row r="38643" ht="15.75" customHeight="1"/>
    <row r="38645" ht="15.75" customHeight="1"/>
    <row r="38647" ht="15.75" customHeight="1"/>
    <row r="38649" ht="15.75" customHeight="1"/>
    <row r="38651" ht="15.75" customHeight="1"/>
    <row r="38653" ht="15.75" customHeight="1"/>
    <row r="38655" ht="15.75" customHeight="1"/>
    <row r="38657" ht="15.75" customHeight="1"/>
    <row r="38659" ht="15.75" customHeight="1"/>
    <row r="38661" ht="15.75" customHeight="1"/>
    <row r="38663" ht="15.75" customHeight="1"/>
    <row r="38665" ht="15.75" customHeight="1"/>
    <row r="38667" ht="15.75" customHeight="1"/>
    <row r="38669" ht="15.75" customHeight="1"/>
    <row r="38671" ht="15.75" customHeight="1"/>
    <row r="38673" ht="15.75" customHeight="1"/>
    <row r="38675" ht="15.75" customHeight="1"/>
    <row r="38677" ht="15.75" customHeight="1"/>
    <row r="38679" ht="15.75" customHeight="1"/>
    <row r="38681" ht="15.75" customHeight="1"/>
    <row r="38683" ht="15.75" customHeight="1"/>
    <row r="38685" ht="15.75" customHeight="1"/>
    <row r="38687" ht="15.75" customHeight="1"/>
    <row r="38689" ht="15.75" customHeight="1"/>
    <row r="38691" ht="15.75" customHeight="1"/>
    <row r="38693" ht="15.75" customHeight="1"/>
    <row r="38695" ht="15.75" customHeight="1"/>
    <row r="38697" ht="15.75" customHeight="1"/>
    <row r="38699" ht="15.75" customHeight="1"/>
    <row r="38701" ht="15.75" customHeight="1"/>
    <row r="38703" ht="15.75" customHeight="1"/>
    <row r="38705" ht="15.75" customHeight="1"/>
    <row r="38707" ht="15.75" customHeight="1"/>
    <row r="38709" ht="15.75" customHeight="1"/>
    <row r="38711" ht="15.75" customHeight="1"/>
    <row r="38713" ht="15.75" customHeight="1"/>
    <row r="38715" ht="15.75" customHeight="1"/>
    <row r="38717" ht="15.75" customHeight="1"/>
    <row r="38719" ht="15.75" customHeight="1"/>
    <row r="38721" ht="15.75" customHeight="1"/>
    <row r="38723" ht="15.75" customHeight="1"/>
    <row r="38725" ht="15.75" customHeight="1"/>
    <row r="38727" ht="15.75" customHeight="1"/>
    <row r="38729" ht="15.75" customHeight="1"/>
    <row r="38731" ht="15.75" customHeight="1"/>
    <row r="38733" ht="15.75" customHeight="1"/>
    <row r="38735" ht="15.75" customHeight="1"/>
    <row r="38737" ht="15.75" customHeight="1"/>
    <row r="38739" ht="15.75" customHeight="1"/>
    <row r="38741" ht="15.75" customHeight="1"/>
    <row r="38743" ht="15.75" customHeight="1"/>
    <row r="38745" ht="15.75" customHeight="1"/>
    <row r="38747" ht="15.75" customHeight="1"/>
    <row r="38749" ht="15.75" customHeight="1"/>
    <row r="38751" ht="15.75" customHeight="1"/>
    <row r="38753" ht="15.75" customHeight="1"/>
    <row r="38755" ht="15.75" customHeight="1"/>
    <row r="38757" ht="15.75" customHeight="1"/>
    <row r="38759" ht="15.75" customHeight="1"/>
    <row r="38761" ht="15.75" customHeight="1"/>
    <row r="38763" ht="15.75" customHeight="1"/>
    <row r="38765" ht="15.75" customHeight="1"/>
    <row r="38767" ht="15.75" customHeight="1"/>
    <row r="38769" ht="15.75" customHeight="1"/>
    <row r="38771" ht="15.75" customHeight="1"/>
    <row r="38773" ht="15.75" customHeight="1"/>
    <row r="38775" ht="15.75" customHeight="1"/>
    <row r="38777" ht="15.75" customHeight="1"/>
    <row r="38779" ht="15.75" customHeight="1"/>
    <row r="38781" ht="15.75" customHeight="1"/>
    <row r="38783" ht="15.75" customHeight="1"/>
    <row r="38785" ht="15.75" customHeight="1"/>
    <row r="38787" ht="15.75" customHeight="1"/>
    <row r="38789" ht="15.75" customHeight="1"/>
    <row r="38791" ht="15.75" customHeight="1"/>
    <row r="38793" ht="15.75" customHeight="1"/>
    <row r="38795" ht="15.75" customHeight="1"/>
    <row r="38797" ht="15.75" customHeight="1"/>
    <row r="38799" ht="15.75" customHeight="1"/>
    <row r="38801" ht="15.75" customHeight="1"/>
    <row r="38803" ht="15.75" customHeight="1"/>
    <row r="38805" ht="15.75" customHeight="1"/>
    <row r="38807" ht="15.75" customHeight="1"/>
    <row r="38809" ht="15.75" customHeight="1"/>
    <row r="38811" ht="15.75" customHeight="1"/>
    <row r="38813" ht="15.75" customHeight="1"/>
    <row r="38815" ht="15.75" customHeight="1"/>
    <row r="38817" ht="15.75" customHeight="1"/>
    <row r="38819" ht="15.75" customHeight="1"/>
    <row r="38821" ht="15.75" customHeight="1"/>
    <row r="38823" ht="15.75" customHeight="1"/>
    <row r="38825" ht="15.75" customHeight="1"/>
    <row r="38827" ht="15.75" customHeight="1"/>
    <row r="38829" ht="15.75" customHeight="1"/>
    <row r="38831" ht="15.75" customHeight="1"/>
    <row r="38833" ht="15.75" customHeight="1"/>
    <row r="38835" ht="15.75" customHeight="1"/>
    <row r="38837" ht="15.75" customHeight="1"/>
    <row r="38839" ht="15.75" customHeight="1"/>
    <row r="38841" ht="15.75" customHeight="1"/>
    <row r="38843" ht="15.75" customHeight="1"/>
    <row r="38845" ht="15.75" customHeight="1"/>
    <row r="38847" ht="15.75" customHeight="1"/>
    <row r="38849" ht="15.75" customHeight="1"/>
    <row r="38851" ht="15.75" customHeight="1"/>
    <row r="38853" ht="15.75" customHeight="1"/>
    <row r="38855" ht="15.75" customHeight="1"/>
    <row r="38857" ht="15.75" customHeight="1"/>
    <row r="38859" ht="15.75" customHeight="1"/>
    <row r="38861" ht="15.75" customHeight="1"/>
    <row r="38863" ht="15.75" customHeight="1"/>
    <row r="38865" ht="15.75" customHeight="1"/>
    <row r="38867" ht="15.75" customHeight="1"/>
    <row r="38869" ht="15.75" customHeight="1"/>
    <row r="38871" ht="15.75" customHeight="1"/>
    <row r="38873" ht="15.75" customHeight="1"/>
    <row r="38875" ht="15.75" customHeight="1"/>
    <row r="38877" ht="15.75" customHeight="1"/>
    <row r="38879" ht="15.75" customHeight="1"/>
    <row r="38881" ht="15.75" customHeight="1"/>
    <row r="38883" ht="15.75" customHeight="1"/>
    <row r="38885" ht="15.75" customHeight="1"/>
    <row r="38887" ht="15.75" customHeight="1"/>
    <row r="38889" ht="15.75" customHeight="1"/>
    <row r="38891" ht="15.75" customHeight="1"/>
    <row r="38893" ht="15.75" customHeight="1"/>
    <row r="38895" ht="15.75" customHeight="1"/>
    <row r="38897" ht="15.75" customHeight="1"/>
    <row r="38899" ht="15.75" customHeight="1"/>
    <row r="38901" ht="15.75" customHeight="1"/>
    <row r="38903" ht="15.75" customHeight="1"/>
    <row r="38905" ht="15.75" customHeight="1"/>
    <row r="38907" ht="15.75" customHeight="1"/>
    <row r="38909" ht="15.75" customHeight="1"/>
    <row r="38911" ht="15.75" customHeight="1"/>
    <row r="38913" ht="15.75" customHeight="1"/>
    <row r="38915" ht="15.75" customHeight="1"/>
    <row r="38917" ht="15.75" customHeight="1"/>
    <row r="38919" ht="15.75" customHeight="1"/>
    <row r="38921" ht="15.75" customHeight="1"/>
    <row r="38923" ht="15.75" customHeight="1"/>
    <row r="38925" ht="15.75" customHeight="1"/>
    <row r="38927" ht="15.75" customHeight="1"/>
    <row r="38929" ht="15.75" customHeight="1"/>
    <row r="38931" ht="15.75" customHeight="1"/>
    <row r="38933" ht="15.75" customHeight="1"/>
    <row r="38935" ht="15.75" customHeight="1"/>
    <row r="38937" ht="15.75" customHeight="1"/>
    <row r="38939" ht="15.75" customHeight="1"/>
    <row r="38941" ht="15.75" customHeight="1"/>
    <row r="38943" ht="15.75" customHeight="1"/>
    <row r="38945" ht="15.75" customHeight="1"/>
    <row r="38947" ht="15.75" customHeight="1"/>
    <row r="38949" ht="15.75" customHeight="1"/>
    <row r="38951" ht="15.75" customHeight="1"/>
    <row r="38953" ht="15.75" customHeight="1"/>
    <row r="38955" ht="15.75" customHeight="1"/>
    <row r="38957" ht="15.75" customHeight="1"/>
    <row r="38959" ht="15.75" customHeight="1"/>
    <row r="38961" ht="15.75" customHeight="1"/>
    <row r="38963" ht="15.75" customHeight="1"/>
    <row r="38965" ht="15.75" customHeight="1"/>
    <row r="38967" ht="15.75" customHeight="1"/>
    <row r="38969" ht="15.75" customHeight="1"/>
    <row r="38971" ht="15.75" customHeight="1"/>
    <row r="38973" ht="15.75" customHeight="1"/>
    <row r="38975" ht="15.75" customHeight="1"/>
    <row r="38977" ht="15.75" customHeight="1"/>
    <row r="38979" ht="15.75" customHeight="1"/>
    <row r="38981" ht="15.75" customHeight="1"/>
    <row r="38983" ht="15.75" customHeight="1"/>
    <row r="38985" ht="15.75" customHeight="1"/>
    <row r="38987" ht="15.75" customHeight="1"/>
    <row r="38989" ht="15.75" customHeight="1"/>
    <row r="38991" ht="15.75" customHeight="1"/>
    <row r="38993" ht="15.75" customHeight="1"/>
    <row r="38995" ht="15.75" customHeight="1"/>
    <row r="38997" ht="15.75" customHeight="1"/>
    <row r="38999" ht="15.75" customHeight="1"/>
    <row r="39001" ht="15.75" customHeight="1"/>
    <row r="39003" ht="15.75" customHeight="1"/>
    <row r="39005" ht="15.75" customHeight="1"/>
    <row r="39007" ht="15.75" customHeight="1"/>
    <row r="39009" ht="15.75" customHeight="1"/>
    <row r="39011" ht="15.75" customHeight="1"/>
    <row r="39013" ht="15.75" customHeight="1"/>
    <row r="39015" ht="15.75" customHeight="1"/>
    <row r="39017" ht="15.75" customHeight="1"/>
    <row r="39019" ht="15.75" customHeight="1"/>
    <row r="39021" ht="15.75" customHeight="1"/>
    <row r="39023" ht="15.75" customHeight="1"/>
    <row r="39025" ht="15.75" customHeight="1"/>
    <row r="39027" ht="15.75" customHeight="1"/>
    <row r="39029" ht="15.75" customHeight="1"/>
    <row r="39031" ht="15.75" customHeight="1"/>
    <row r="39033" ht="15.75" customHeight="1"/>
    <row r="39035" ht="15.75" customHeight="1"/>
    <row r="39037" ht="15.75" customHeight="1"/>
    <row r="39039" ht="15.75" customHeight="1"/>
    <row r="39041" ht="15.75" customHeight="1"/>
    <row r="39043" ht="15.75" customHeight="1"/>
    <row r="39045" ht="15.75" customHeight="1"/>
    <row r="39047" ht="15.75" customHeight="1"/>
    <row r="39049" ht="15.75" customHeight="1"/>
    <row r="39051" ht="15.75" customHeight="1"/>
    <row r="39053" ht="15.75" customHeight="1"/>
    <row r="39055" ht="15.75" customHeight="1"/>
    <row r="39057" ht="15.75" customHeight="1"/>
    <row r="39059" ht="15.75" customHeight="1"/>
    <row r="39061" ht="15.75" customHeight="1"/>
    <row r="39063" ht="15.75" customHeight="1"/>
    <row r="39065" ht="15.75" customHeight="1"/>
    <row r="39067" ht="15.75" customHeight="1"/>
    <row r="39069" ht="15.75" customHeight="1"/>
    <row r="39071" ht="15.75" customHeight="1"/>
    <row r="39073" ht="15.75" customHeight="1"/>
    <row r="39075" ht="15.75" customHeight="1"/>
    <row r="39077" ht="15.75" customHeight="1"/>
    <row r="39079" ht="15.75" customHeight="1"/>
    <row r="39081" ht="15.75" customHeight="1"/>
    <row r="39083" ht="15.75" customHeight="1"/>
    <row r="39085" ht="15.75" customHeight="1"/>
    <row r="39087" ht="15.75" customHeight="1"/>
    <row r="39089" ht="15.75" customHeight="1"/>
    <row r="39091" ht="15.75" customHeight="1"/>
    <row r="39093" ht="15.75" customHeight="1"/>
    <row r="39095" ht="15.75" customHeight="1"/>
    <row r="39097" ht="15.75" customHeight="1"/>
    <row r="39099" ht="15.75" customHeight="1"/>
    <row r="39101" ht="15.75" customHeight="1"/>
    <row r="39103" ht="15.75" customHeight="1"/>
    <row r="39105" ht="15.75" customHeight="1"/>
    <row r="39107" ht="15.75" customHeight="1"/>
    <row r="39109" ht="15.75" customHeight="1"/>
    <row r="39111" ht="15.75" customHeight="1"/>
    <row r="39113" ht="15.75" customHeight="1"/>
    <row r="39115" ht="15.75" customHeight="1"/>
    <row r="39117" ht="15.75" customHeight="1"/>
    <row r="39119" ht="15.75" customHeight="1"/>
    <row r="39121" ht="15.75" customHeight="1"/>
    <row r="39123" ht="15.75" customHeight="1"/>
    <row r="39125" ht="15.75" customHeight="1"/>
    <row r="39127" ht="15.75" customHeight="1"/>
    <row r="39129" ht="15.75" customHeight="1"/>
    <row r="39131" ht="15.75" customHeight="1"/>
    <row r="39133" ht="15.75" customHeight="1"/>
    <row r="39135" ht="15.75" customHeight="1"/>
    <row r="39137" ht="15.75" customHeight="1"/>
    <row r="39139" ht="15.75" customHeight="1"/>
    <row r="39141" ht="15.75" customHeight="1"/>
    <row r="39143" ht="15.75" customHeight="1"/>
    <row r="39145" ht="15.75" customHeight="1"/>
    <row r="39147" ht="15.75" customHeight="1"/>
    <row r="39149" ht="15.75" customHeight="1"/>
    <row r="39151" ht="15.75" customHeight="1"/>
    <row r="39153" ht="15.75" customHeight="1"/>
    <row r="39155" ht="15.75" customHeight="1"/>
    <row r="39157" ht="15.75" customHeight="1"/>
    <row r="39159" ht="15.75" customHeight="1"/>
    <row r="39161" ht="15.75" customHeight="1"/>
    <row r="39163" ht="15.75" customHeight="1"/>
    <row r="39165" ht="15.75" customHeight="1"/>
    <row r="39167" ht="15.75" customHeight="1"/>
    <row r="39169" ht="15.75" customHeight="1"/>
    <row r="39171" ht="15.75" customHeight="1"/>
    <row r="39173" ht="15.75" customHeight="1"/>
    <row r="39175" ht="15.75" customHeight="1"/>
    <row r="39177" ht="15.75" customHeight="1"/>
    <row r="39179" ht="15.75" customHeight="1"/>
    <row r="39181" ht="15.75" customHeight="1"/>
    <row r="39183" ht="15.75" customHeight="1"/>
    <row r="39185" ht="15.75" customHeight="1"/>
    <row r="39187" ht="15.75" customHeight="1"/>
    <row r="39189" ht="15.75" customHeight="1"/>
    <row r="39191" ht="15.75" customHeight="1"/>
    <row r="39193" ht="15.75" customHeight="1"/>
    <row r="39195" ht="15.75" customHeight="1"/>
    <row r="39197" ht="15.75" customHeight="1"/>
    <row r="39199" ht="15.75" customHeight="1"/>
    <row r="39201" ht="15.75" customHeight="1"/>
    <row r="39203" ht="15.75" customHeight="1"/>
    <row r="39205" ht="15.75" customHeight="1"/>
    <row r="39207" ht="15.75" customHeight="1"/>
    <row r="39209" ht="15.75" customHeight="1"/>
    <row r="39211" ht="15.75" customHeight="1"/>
    <row r="39213" ht="15.75" customHeight="1"/>
    <row r="39215" ht="15.75" customHeight="1"/>
    <row r="39217" ht="15.75" customHeight="1"/>
    <row r="39219" ht="15.75" customHeight="1"/>
    <row r="39221" ht="15.75" customHeight="1"/>
    <row r="39223" ht="15.75" customHeight="1"/>
    <row r="39225" ht="15.75" customHeight="1"/>
    <row r="39227" ht="15.75" customHeight="1"/>
    <row r="39229" ht="15.75" customHeight="1"/>
    <row r="39231" ht="15.75" customHeight="1"/>
    <row r="39233" ht="15.75" customHeight="1"/>
    <row r="39235" ht="15.75" customHeight="1"/>
    <row r="39237" ht="15.75" customHeight="1"/>
    <row r="39239" ht="15.75" customHeight="1"/>
    <row r="39241" ht="15.75" customHeight="1"/>
    <row r="39243" ht="15.75" customHeight="1"/>
    <row r="39245" ht="15.75" customHeight="1"/>
    <row r="39247" ht="15.75" customHeight="1"/>
    <row r="39249" ht="15.75" customHeight="1"/>
    <row r="39251" ht="15.75" customHeight="1"/>
    <row r="39253" ht="15.75" customHeight="1"/>
    <row r="39255" ht="15.75" customHeight="1"/>
    <row r="39257" ht="15.75" customHeight="1"/>
    <row r="39259" ht="15.75" customHeight="1"/>
    <row r="39261" ht="15.75" customHeight="1"/>
    <row r="39263" ht="15.75" customHeight="1"/>
    <row r="39265" ht="15.75" customHeight="1"/>
    <row r="39267" ht="15.75" customHeight="1"/>
    <row r="39269" ht="15.75" customHeight="1"/>
    <row r="39271" ht="15.75" customHeight="1"/>
    <row r="39273" ht="15.75" customHeight="1"/>
    <row r="39275" ht="15.75" customHeight="1"/>
    <row r="39277" ht="15.75" customHeight="1"/>
    <row r="39279" ht="15.75" customHeight="1"/>
    <row r="39281" ht="15.75" customHeight="1"/>
    <row r="39283" ht="15.75" customHeight="1"/>
    <row r="39285" ht="15.75" customHeight="1"/>
    <row r="39287" ht="15.75" customHeight="1"/>
    <row r="39289" ht="15.75" customHeight="1"/>
    <row r="39291" ht="15.75" customHeight="1"/>
    <row r="39293" ht="15.75" customHeight="1"/>
    <row r="39295" ht="15.75" customHeight="1"/>
    <row r="39297" ht="15.75" customHeight="1"/>
    <row r="39299" ht="15.75" customHeight="1"/>
    <row r="39301" ht="15.75" customHeight="1"/>
    <row r="39303" ht="15.75" customHeight="1"/>
    <row r="39305" ht="15.75" customHeight="1"/>
    <row r="39307" ht="15.75" customHeight="1"/>
    <row r="39309" ht="15.75" customHeight="1"/>
    <row r="39311" ht="15.75" customHeight="1"/>
    <row r="39313" ht="15.75" customHeight="1"/>
    <row r="39315" ht="15.75" customHeight="1"/>
    <row r="39317" ht="15.75" customHeight="1"/>
    <row r="39319" ht="15.75" customHeight="1"/>
    <row r="39321" ht="15.75" customHeight="1"/>
    <row r="39323" ht="15.75" customHeight="1"/>
    <row r="39325" ht="15.75" customHeight="1"/>
    <row r="39327" ht="15.75" customHeight="1"/>
    <row r="39329" ht="15.75" customHeight="1"/>
    <row r="39331" ht="15.75" customHeight="1"/>
    <row r="39333" ht="15.75" customHeight="1"/>
    <row r="39335" ht="15.75" customHeight="1"/>
    <row r="39337" ht="15.75" customHeight="1"/>
    <row r="39339" ht="15.75" customHeight="1"/>
    <row r="39341" ht="15.75" customHeight="1"/>
    <row r="39343" ht="15.75" customHeight="1"/>
    <row r="39345" ht="15.75" customHeight="1"/>
    <row r="39347" ht="15.75" customHeight="1"/>
    <row r="39349" ht="15.75" customHeight="1"/>
    <row r="39351" ht="15.75" customHeight="1"/>
    <row r="39353" ht="15.75" customHeight="1"/>
    <row r="39355" ht="15.75" customHeight="1"/>
    <row r="39357" ht="15.75" customHeight="1"/>
    <row r="39359" ht="15.75" customHeight="1"/>
    <row r="39361" ht="15.75" customHeight="1"/>
    <row r="39363" ht="15.75" customHeight="1"/>
    <row r="39365" ht="15.75" customHeight="1"/>
    <row r="39367" ht="15.75" customHeight="1"/>
    <row r="39369" ht="15.75" customHeight="1"/>
    <row r="39371" ht="15.75" customHeight="1"/>
    <row r="39373" ht="15.75" customHeight="1"/>
    <row r="39375" ht="15.75" customHeight="1"/>
    <row r="39377" ht="15.75" customHeight="1"/>
    <row r="39379" ht="15.75" customHeight="1"/>
    <row r="39381" ht="15.75" customHeight="1"/>
    <row r="39383" ht="15.75" customHeight="1"/>
    <row r="39385" ht="15.75" customHeight="1"/>
    <row r="39387" ht="15.75" customHeight="1"/>
    <row r="39389" ht="15.75" customHeight="1"/>
    <row r="39391" ht="15.75" customHeight="1"/>
    <row r="39393" ht="15.75" customHeight="1"/>
    <row r="39395" ht="15.75" customHeight="1"/>
    <row r="39397" ht="15.75" customHeight="1"/>
    <row r="39399" ht="15.75" customHeight="1"/>
    <row r="39401" ht="15.75" customHeight="1"/>
    <row r="39403" ht="15.75" customHeight="1"/>
    <row r="39405" ht="15.75" customHeight="1"/>
    <row r="39407" ht="15.75" customHeight="1"/>
    <row r="39409" ht="15.75" customHeight="1"/>
    <row r="39411" ht="15.75" customHeight="1"/>
    <row r="39413" ht="15.75" customHeight="1"/>
    <row r="39415" ht="15.75" customHeight="1"/>
    <row r="39417" ht="15.75" customHeight="1"/>
    <row r="39419" ht="15.75" customHeight="1"/>
    <row r="39421" ht="15.75" customHeight="1"/>
    <row r="39423" ht="15.75" customHeight="1"/>
    <row r="39425" ht="15.75" customHeight="1"/>
    <row r="39427" ht="15.75" customHeight="1"/>
    <row r="39429" ht="15.75" customHeight="1"/>
    <row r="39431" ht="15.75" customHeight="1"/>
    <row r="39433" ht="15.75" customHeight="1"/>
    <row r="39435" ht="15.75" customHeight="1"/>
    <row r="39437" ht="15.75" customHeight="1"/>
    <row r="39439" ht="15.75" customHeight="1"/>
    <row r="39441" ht="15.75" customHeight="1"/>
    <row r="39443" ht="15.75" customHeight="1"/>
    <row r="39445" ht="15.75" customHeight="1"/>
    <row r="39447" ht="15.75" customHeight="1"/>
    <row r="39449" ht="15.75" customHeight="1"/>
    <row r="39451" ht="15.75" customHeight="1"/>
    <row r="39453" ht="15.75" customHeight="1"/>
    <row r="39455" ht="15.75" customHeight="1"/>
    <row r="39457" ht="15.75" customHeight="1"/>
    <row r="39459" ht="15.75" customHeight="1"/>
    <row r="39461" ht="15.75" customHeight="1"/>
    <row r="39463" ht="15.75" customHeight="1"/>
    <row r="39465" ht="15.75" customHeight="1"/>
    <row r="39467" ht="15.75" customHeight="1"/>
    <row r="39469" ht="15.75" customHeight="1"/>
    <row r="39471" ht="15.75" customHeight="1"/>
    <row r="39473" ht="15.75" customHeight="1"/>
    <row r="39475" ht="15.75" customHeight="1"/>
    <row r="39477" ht="15.75" customHeight="1"/>
    <row r="39479" ht="15.75" customHeight="1"/>
    <row r="39481" ht="15.75" customHeight="1"/>
    <row r="39483" ht="15.75" customHeight="1"/>
    <row r="39485" ht="15.75" customHeight="1"/>
    <row r="39487" ht="15.75" customHeight="1"/>
    <row r="39489" ht="15.75" customHeight="1"/>
    <row r="39491" ht="15.75" customHeight="1"/>
    <row r="39493" ht="15.75" customHeight="1"/>
    <row r="39495" ht="15.75" customHeight="1"/>
    <row r="39497" ht="15.75" customHeight="1"/>
    <row r="39499" ht="15.75" customHeight="1"/>
    <row r="39501" ht="15.75" customHeight="1"/>
    <row r="39503" ht="15.75" customHeight="1"/>
    <row r="39505" ht="15.75" customHeight="1"/>
    <row r="39507" ht="15.75" customHeight="1"/>
    <row r="39509" ht="15.75" customHeight="1"/>
    <row r="39511" ht="15.75" customHeight="1"/>
    <row r="39513" ht="15.75" customHeight="1"/>
    <row r="39515" ht="15.75" customHeight="1"/>
    <row r="39517" ht="15.75" customHeight="1"/>
    <row r="39519" ht="15.75" customHeight="1"/>
    <row r="39521" ht="15.75" customHeight="1"/>
    <row r="39523" ht="15.75" customHeight="1"/>
    <row r="39525" ht="15.75" customHeight="1"/>
    <row r="39527" ht="15.75" customHeight="1"/>
    <row r="39529" ht="15.75" customHeight="1"/>
    <row r="39531" ht="15.75" customHeight="1"/>
    <row r="39533" ht="15.75" customHeight="1"/>
    <row r="39535" ht="15.75" customHeight="1"/>
    <row r="39537" ht="15.75" customHeight="1"/>
    <row r="39539" ht="15.75" customHeight="1"/>
    <row r="39541" ht="15.75" customHeight="1"/>
    <row r="39543" ht="15.75" customHeight="1"/>
    <row r="39545" ht="15.75" customHeight="1"/>
    <row r="39547" ht="15.75" customHeight="1"/>
    <row r="39549" ht="15.75" customHeight="1"/>
    <row r="39551" ht="15.75" customHeight="1"/>
    <row r="39553" ht="15.75" customHeight="1"/>
    <row r="39555" ht="15.75" customHeight="1"/>
    <row r="39557" ht="15.75" customHeight="1"/>
    <row r="39559" ht="15.75" customHeight="1"/>
    <row r="39561" ht="15.75" customHeight="1"/>
    <row r="39563" ht="15.75" customHeight="1"/>
    <row r="39565" ht="15.75" customHeight="1"/>
    <row r="39567" ht="15.75" customHeight="1"/>
    <row r="39569" ht="15.75" customHeight="1"/>
    <row r="39571" ht="15.75" customHeight="1"/>
    <row r="39573" ht="15.75" customHeight="1"/>
    <row r="39575" ht="15.75" customHeight="1"/>
    <row r="39577" ht="15.75" customHeight="1"/>
    <row r="39579" ht="15.75" customHeight="1"/>
    <row r="39581" ht="15.75" customHeight="1"/>
    <row r="39583" ht="15.75" customHeight="1"/>
    <row r="39585" ht="15.75" customHeight="1"/>
    <row r="39587" ht="15.75" customHeight="1"/>
    <row r="39589" ht="15.75" customHeight="1"/>
    <row r="39591" ht="15.75" customHeight="1"/>
    <row r="39593" ht="15.75" customHeight="1"/>
    <row r="39595" ht="15.75" customHeight="1"/>
    <row r="39597" ht="15.75" customHeight="1"/>
    <row r="39599" ht="15.75" customHeight="1"/>
    <row r="39601" ht="15.75" customHeight="1"/>
    <row r="39603" ht="15.75" customHeight="1"/>
    <row r="39605" ht="15.75" customHeight="1"/>
    <row r="39607" ht="15.75" customHeight="1"/>
    <row r="39609" ht="15.75" customHeight="1"/>
    <row r="39611" ht="15.75" customHeight="1"/>
    <row r="39613" ht="15.75" customHeight="1"/>
    <row r="39615" ht="15.75" customHeight="1"/>
    <row r="39617" ht="15.75" customHeight="1"/>
    <row r="39619" ht="15.75" customHeight="1"/>
    <row r="39621" ht="15.75" customHeight="1"/>
    <row r="39623" ht="15.75" customHeight="1"/>
    <row r="39625" ht="15.75" customHeight="1"/>
    <row r="39627" ht="15.75" customHeight="1"/>
    <row r="39629" ht="15.75" customHeight="1"/>
    <row r="39631" ht="15.75" customHeight="1"/>
    <row r="39633" ht="15.75" customHeight="1"/>
    <row r="39635" ht="15.75" customHeight="1"/>
    <row r="39637" ht="15.75" customHeight="1"/>
    <row r="39639" ht="15.75" customHeight="1"/>
    <row r="39641" ht="15.75" customHeight="1"/>
    <row r="39643" ht="15.75" customHeight="1"/>
    <row r="39645" ht="15.75" customHeight="1"/>
    <row r="39647" ht="15.75" customHeight="1"/>
    <row r="39649" ht="15.75" customHeight="1"/>
    <row r="39651" ht="15.75" customHeight="1"/>
    <row r="39653" ht="15.75" customHeight="1"/>
    <row r="39655" ht="15.75" customHeight="1"/>
    <row r="39657" ht="15.75" customHeight="1"/>
    <row r="39659" ht="15.75" customHeight="1"/>
    <row r="39661" ht="15.75" customHeight="1"/>
    <row r="39663" ht="15.75" customHeight="1"/>
    <row r="39665" ht="15.75" customHeight="1"/>
    <row r="39667" ht="15.75" customHeight="1"/>
    <row r="39669" ht="15.75" customHeight="1"/>
    <row r="39671" ht="15.75" customHeight="1"/>
    <row r="39673" ht="15.75" customHeight="1"/>
    <row r="39675" ht="15.75" customHeight="1"/>
    <row r="39677" ht="15.75" customHeight="1"/>
    <row r="39679" ht="15.75" customHeight="1"/>
    <row r="39681" ht="15.75" customHeight="1"/>
    <row r="39683" ht="15.75" customHeight="1"/>
    <row r="39685" ht="15.75" customHeight="1"/>
    <row r="39687" ht="15.75" customHeight="1"/>
    <row r="39689" ht="15.75" customHeight="1"/>
    <row r="39691" ht="15.75" customHeight="1"/>
    <row r="39693" ht="15.75" customHeight="1"/>
    <row r="39695" ht="15.75" customHeight="1"/>
    <row r="39697" ht="15.75" customHeight="1"/>
    <row r="39699" ht="15.75" customHeight="1"/>
    <row r="39701" ht="15.75" customHeight="1"/>
    <row r="39703" ht="15.75" customHeight="1"/>
    <row r="39705" ht="15.75" customHeight="1"/>
    <row r="39707" ht="15.75" customHeight="1"/>
    <row r="39709" ht="15.75" customHeight="1"/>
    <row r="39711" ht="15.75" customHeight="1"/>
    <row r="39713" ht="15.75" customHeight="1"/>
    <row r="39715" ht="15.75" customHeight="1"/>
    <row r="39717" ht="15.75" customHeight="1"/>
    <row r="39719" ht="15.75" customHeight="1"/>
    <row r="39721" ht="15.75" customHeight="1"/>
    <row r="39723" ht="15.75" customHeight="1"/>
    <row r="39725" ht="15.75" customHeight="1"/>
    <row r="39727" ht="15.75" customHeight="1"/>
    <row r="39729" ht="15.75" customHeight="1"/>
    <row r="39731" ht="15.75" customHeight="1"/>
    <row r="39733" ht="15.75" customHeight="1"/>
    <row r="39735" ht="15.75" customHeight="1"/>
    <row r="39737" ht="15.75" customHeight="1"/>
    <row r="39739" ht="15.75" customHeight="1"/>
    <row r="39741" ht="15.75" customHeight="1"/>
    <row r="39743" ht="15.75" customHeight="1"/>
    <row r="39745" ht="15.75" customHeight="1"/>
    <row r="39747" ht="15.75" customHeight="1"/>
    <row r="39749" ht="15.75" customHeight="1"/>
    <row r="39751" ht="15.75" customHeight="1"/>
    <row r="39753" ht="15.75" customHeight="1"/>
    <row r="39755" ht="15.75" customHeight="1"/>
    <row r="39757" ht="15.75" customHeight="1"/>
    <row r="39759" ht="15.75" customHeight="1"/>
    <row r="39761" ht="15.75" customHeight="1"/>
    <row r="39763" ht="15.75" customHeight="1"/>
    <row r="39765" ht="15.75" customHeight="1"/>
    <row r="39767" ht="15.75" customHeight="1"/>
    <row r="39769" ht="15.75" customHeight="1"/>
    <row r="39771" ht="15.75" customHeight="1"/>
    <row r="39773" ht="15.75" customHeight="1"/>
    <row r="39775" ht="15.75" customHeight="1"/>
    <row r="39777" ht="15.75" customHeight="1"/>
    <row r="39779" ht="15.75" customHeight="1"/>
    <row r="39781" ht="15.75" customHeight="1"/>
    <row r="39783" ht="15.75" customHeight="1"/>
    <row r="39785" ht="15.75" customHeight="1"/>
    <row r="39787" ht="15.75" customHeight="1"/>
    <row r="39789" ht="15.75" customHeight="1"/>
    <row r="39791" ht="15.75" customHeight="1"/>
    <row r="39793" ht="15.75" customHeight="1"/>
    <row r="39795" ht="15.75" customHeight="1"/>
    <row r="39797" ht="15.75" customHeight="1"/>
    <row r="39799" ht="15.75" customHeight="1"/>
    <row r="39801" ht="15.75" customHeight="1"/>
    <row r="39803" ht="15.75" customHeight="1"/>
    <row r="39805" ht="15.75" customHeight="1"/>
    <row r="39807" ht="15.75" customHeight="1"/>
    <row r="39809" ht="15.75" customHeight="1"/>
    <row r="39811" ht="15.75" customHeight="1"/>
    <row r="39813" ht="15.75" customHeight="1"/>
    <row r="39815" ht="15.75" customHeight="1"/>
    <row r="39817" ht="15.75" customHeight="1"/>
    <row r="39819" ht="15.75" customHeight="1"/>
    <row r="39821" ht="15.75" customHeight="1"/>
    <row r="39823" ht="15.75" customHeight="1"/>
    <row r="39825" ht="15.75" customHeight="1"/>
    <row r="39827" ht="15.75" customHeight="1"/>
    <row r="39829" ht="15.75" customHeight="1"/>
    <row r="39831" ht="15.75" customHeight="1"/>
    <row r="39833" ht="15.75" customHeight="1"/>
    <row r="39835" ht="15.75" customHeight="1"/>
    <row r="39837" ht="15.75" customHeight="1"/>
    <row r="39839" ht="15.75" customHeight="1"/>
    <row r="39841" ht="15.75" customHeight="1"/>
    <row r="39843" ht="15.75" customHeight="1"/>
    <row r="39845" ht="15.75" customHeight="1"/>
    <row r="39847" ht="15.75" customHeight="1"/>
    <row r="39849" ht="15.75" customHeight="1"/>
    <row r="39851" ht="15.75" customHeight="1"/>
    <row r="39853" ht="15.75" customHeight="1"/>
    <row r="39855" ht="15.75" customHeight="1"/>
    <row r="39857" ht="15.75" customHeight="1"/>
    <row r="39859" ht="15.75" customHeight="1"/>
    <row r="39861" ht="15.75" customHeight="1"/>
    <row r="39863" ht="15.75" customHeight="1"/>
    <row r="39865" ht="15.75" customHeight="1"/>
    <row r="39867" ht="15.75" customHeight="1"/>
    <row r="39869" ht="15.75" customHeight="1"/>
    <row r="39871" ht="15.75" customHeight="1"/>
    <row r="39873" ht="15.75" customHeight="1"/>
    <row r="39875" ht="15.75" customHeight="1"/>
    <row r="39877" ht="15.75" customHeight="1"/>
    <row r="39879" ht="15.75" customHeight="1"/>
    <row r="39881" ht="15.75" customHeight="1"/>
    <row r="39883" ht="15.75" customHeight="1"/>
    <row r="39885" ht="15.75" customHeight="1"/>
    <row r="39887" ht="15.75" customHeight="1"/>
    <row r="39889" ht="15.75" customHeight="1"/>
    <row r="39891" ht="15.75" customHeight="1"/>
    <row r="39893" ht="15.75" customHeight="1"/>
    <row r="39895" ht="15.75" customHeight="1"/>
    <row r="39897" ht="15.75" customHeight="1"/>
    <row r="39899" ht="15.75" customHeight="1"/>
    <row r="39901" ht="15.75" customHeight="1"/>
    <row r="39903" ht="15.75" customHeight="1"/>
    <row r="39905" ht="15.75" customHeight="1"/>
    <row r="39907" ht="15.75" customHeight="1"/>
    <row r="39909" ht="15.75" customHeight="1"/>
    <row r="39911" ht="15.75" customHeight="1"/>
    <row r="39913" ht="15.75" customHeight="1"/>
    <row r="39915" ht="15.75" customHeight="1"/>
    <row r="39917" ht="15.75" customHeight="1"/>
    <row r="39919" ht="15.75" customHeight="1"/>
    <row r="39921" ht="15.75" customHeight="1"/>
    <row r="39923" ht="15.75" customHeight="1"/>
    <row r="39925" ht="15.75" customHeight="1"/>
    <row r="39927" ht="15.75" customHeight="1"/>
    <row r="39929" ht="15.75" customHeight="1"/>
    <row r="39931" ht="15.75" customHeight="1"/>
    <row r="39933" ht="15.75" customHeight="1"/>
    <row r="39935" ht="15.75" customHeight="1"/>
    <row r="39937" ht="15.75" customHeight="1"/>
    <row r="39939" ht="15.75" customHeight="1"/>
    <row r="39941" ht="15.75" customHeight="1"/>
    <row r="39943" ht="15.75" customHeight="1"/>
    <row r="39945" ht="15.75" customHeight="1"/>
    <row r="39947" ht="15.75" customHeight="1"/>
    <row r="39949" ht="15.75" customHeight="1"/>
    <row r="39951" ht="15.75" customHeight="1"/>
    <row r="39953" ht="15.75" customHeight="1"/>
    <row r="39955" ht="15.75" customHeight="1"/>
    <row r="39957" ht="15.75" customHeight="1"/>
    <row r="39959" ht="15.75" customHeight="1"/>
    <row r="39961" ht="15.75" customHeight="1"/>
    <row r="39963" ht="15.75" customHeight="1"/>
    <row r="39965" ht="15.75" customHeight="1"/>
    <row r="39967" ht="15.75" customHeight="1"/>
    <row r="39969" ht="15.75" customHeight="1"/>
    <row r="39971" ht="15.75" customHeight="1"/>
    <row r="39973" ht="15.75" customHeight="1"/>
    <row r="39975" ht="15.75" customHeight="1"/>
    <row r="39977" ht="15.75" customHeight="1"/>
    <row r="39979" ht="15.75" customHeight="1"/>
    <row r="39981" ht="15.75" customHeight="1"/>
    <row r="39983" ht="15.75" customHeight="1"/>
    <row r="39985" ht="15.75" customHeight="1"/>
    <row r="39987" ht="15.75" customHeight="1"/>
    <row r="39989" ht="15.75" customHeight="1"/>
    <row r="39991" ht="15.75" customHeight="1"/>
    <row r="39993" ht="15.75" customHeight="1"/>
    <row r="39995" ht="15.75" customHeight="1"/>
    <row r="39997" ht="15.75" customHeight="1"/>
    <row r="39999" ht="15.75" customHeight="1"/>
    <row r="40001" ht="15.75" customHeight="1"/>
    <row r="40003" ht="15.75" customHeight="1"/>
    <row r="40005" ht="15.75" customHeight="1"/>
    <row r="40007" ht="15.75" customHeight="1"/>
    <row r="40009" ht="15.75" customHeight="1"/>
    <row r="40011" ht="15.75" customHeight="1"/>
    <row r="40013" ht="15.75" customHeight="1"/>
    <row r="40015" ht="15.75" customHeight="1"/>
    <row r="40017" ht="15.75" customHeight="1"/>
    <row r="40019" ht="15.75" customHeight="1"/>
    <row r="40021" ht="15.75" customHeight="1"/>
    <row r="40023" ht="15.75" customHeight="1"/>
    <row r="40025" ht="15.75" customHeight="1"/>
    <row r="40027" ht="15.75" customHeight="1"/>
    <row r="40029" ht="15.75" customHeight="1"/>
    <row r="40031" ht="15.75" customHeight="1"/>
    <row r="40033" ht="15.75" customHeight="1"/>
    <row r="40035" ht="15.75" customHeight="1"/>
    <row r="40037" ht="15.75" customHeight="1"/>
    <row r="40039" ht="15.75" customHeight="1"/>
    <row r="40041" ht="15.75" customHeight="1"/>
    <row r="40043" ht="15.75" customHeight="1"/>
    <row r="40045" ht="15.75" customHeight="1"/>
    <row r="40047" ht="15.75" customHeight="1"/>
    <row r="40049" ht="15.75" customHeight="1"/>
    <row r="40051" ht="15.75" customHeight="1"/>
    <row r="40053" ht="15.75" customHeight="1"/>
    <row r="40055" ht="15.75" customHeight="1"/>
    <row r="40057" ht="15.75" customHeight="1"/>
    <row r="40059" ht="15.75" customHeight="1"/>
    <row r="40061" ht="15.75" customHeight="1"/>
    <row r="40063" ht="15.75" customHeight="1"/>
    <row r="40065" ht="15.75" customHeight="1"/>
    <row r="40067" ht="15.75" customHeight="1"/>
    <row r="40069" ht="15.75" customHeight="1"/>
    <row r="40071" ht="15.75" customHeight="1"/>
    <row r="40073" ht="15.75" customHeight="1"/>
    <row r="40075" ht="15.75" customHeight="1"/>
    <row r="40077" ht="15.75" customHeight="1"/>
    <row r="40079" ht="15.75" customHeight="1"/>
    <row r="40081" ht="15.75" customHeight="1"/>
    <row r="40083" ht="15.75" customHeight="1"/>
    <row r="40085" ht="15.75" customHeight="1"/>
    <row r="40087" ht="15.75" customHeight="1"/>
    <row r="40089" ht="15.75" customHeight="1"/>
    <row r="40091" ht="15.75" customHeight="1"/>
    <row r="40093" ht="15.75" customHeight="1"/>
    <row r="40095" ht="15.75" customHeight="1"/>
    <row r="40097" ht="15.75" customHeight="1"/>
    <row r="40099" ht="15.75" customHeight="1"/>
    <row r="40101" ht="15.75" customHeight="1"/>
    <row r="40103" ht="15.75" customHeight="1"/>
    <row r="40105" ht="15.75" customHeight="1"/>
    <row r="40107" ht="15.75" customHeight="1"/>
    <row r="40109" ht="15.75" customHeight="1"/>
    <row r="40111" ht="15.75" customHeight="1"/>
    <row r="40113" ht="15.75" customHeight="1"/>
    <row r="40115" ht="15.75" customHeight="1"/>
    <row r="40117" ht="15.75" customHeight="1"/>
    <row r="40119" ht="15.75" customHeight="1"/>
    <row r="40121" ht="15.75" customHeight="1"/>
    <row r="40123" ht="15.75" customHeight="1"/>
    <row r="40125" ht="15.75" customHeight="1"/>
    <row r="40127" ht="15.75" customHeight="1"/>
    <row r="40129" ht="15.75" customHeight="1"/>
    <row r="40131" ht="15.75" customHeight="1"/>
    <row r="40133" ht="15.75" customHeight="1"/>
    <row r="40135" ht="15.75" customHeight="1"/>
    <row r="40137" ht="15.75" customHeight="1"/>
    <row r="40139" ht="15.75" customHeight="1"/>
    <row r="40141" ht="15.75" customHeight="1"/>
    <row r="40143" ht="15.75" customHeight="1"/>
    <row r="40145" ht="15.75" customHeight="1"/>
    <row r="40147" ht="15.75" customHeight="1"/>
    <row r="40149" ht="15.75" customHeight="1"/>
    <row r="40151" ht="15.75" customHeight="1"/>
    <row r="40153" ht="15.75" customHeight="1"/>
    <row r="40155" ht="15.75" customHeight="1"/>
    <row r="40157" ht="15.75" customHeight="1"/>
    <row r="40159" ht="15.75" customHeight="1"/>
    <row r="40161" ht="15.75" customHeight="1"/>
    <row r="40163" ht="15.75" customHeight="1"/>
    <row r="40165" ht="15.75" customHeight="1"/>
    <row r="40167" ht="15.75" customHeight="1"/>
    <row r="40169" ht="15.75" customHeight="1"/>
    <row r="40171" ht="15.75" customHeight="1"/>
    <row r="40173" ht="15.75" customHeight="1"/>
    <row r="40175" ht="15.75" customHeight="1"/>
    <row r="40177" ht="15.75" customHeight="1"/>
    <row r="40179" ht="15.75" customHeight="1"/>
    <row r="40181" ht="15.75" customHeight="1"/>
    <row r="40183" ht="15.75" customHeight="1"/>
    <row r="40185" ht="15.75" customHeight="1"/>
    <row r="40187" ht="15.75" customHeight="1"/>
    <row r="40189" ht="15.75" customHeight="1"/>
    <row r="40191" ht="15.75" customHeight="1"/>
    <row r="40193" ht="15.75" customHeight="1"/>
    <row r="40195" ht="15.75" customHeight="1"/>
    <row r="40197" ht="15.75" customHeight="1"/>
    <row r="40199" ht="15.75" customHeight="1"/>
    <row r="40201" ht="15.75" customHeight="1"/>
    <row r="40203" ht="15.75" customHeight="1"/>
    <row r="40205" ht="15.75" customHeight="1"/>
    <row r="40207" ht="15.75" customHeight="1"/>
    <row r="40209" ht="15.75" customHeight="1"/>
    <row r="40211" ht="15.75" customHeight="1"/>
    <row r="40213" ht="15.75" customHeight="1"/>
    <row r="40215" ht="15.75" customHeight="1"/>
    <row r="40217" ht="15.75" customHeight="1"/>
    <row r="40219" ht="15.75" customHeight="1"/>
    <row r="40221" ht="15.75" customHeight="1"/>
    <row r="40223" ht="15.75" customHeight="1"/>
    <row r="40225" ht="15.75" customHeight="1"/>
    <row r="40227" ht="15.75" customHeight="1"/>
    <row r="40229" ht="15.75" customHeight="1"/>
    <row r="40231" ht="15.75" customHeight="1"/>
    <row r="40233" ht="15.75" customHeight="1"/>
    <row r="40235" ht="15.75" customHeight="1"/>
    <row r="40237" ht="15.75" customHeight="1"/>
    <row r="40239" ht="15.75" customHeight="1"/>
    <row r="40241" ht="15.75" customHeight="1"/>
    <row r="40243" ht="15.75" customHeight="1"/>
    <row r="40245" ht="15.75" customHeight="1"/>
    <row r="40247" ht="15.75" customHeight="1"/>
    <row r="40249" ht="15.75" customHeight="1"/>
    <row r="40251" ht="15.75" customHeight="1"/>
    <row r="40253" ht="15.75" customHeight="1"/>
    <row r="40255" ht="15.75" customHeight="1"/>
    <row r="40257" ht="15.75" customHeight="1"/>
    <row r="40259" ht="15.75" customHeight="1"/>
    <row r="40261" ht="15.75" customHeight="1"/>
    <row r="40263" ht="15.75" customHeight="1"/>
    <row r="40265" ht="15.75" customHeight="1"/>
    <row r="40267" ht="15.75" customHeight="1"/>
    <row r="40269" ht="15.75" customHeight="1"/>
    <row r="40271" ht="15.75" customHeight="1"/>
    <row r="40273" ht="15.75" customHeight="1"/>
    <row r="40275" ht="15.75" customHeight="1"/>
    <row r="40277" ht="15.75" customHeight="1"/>
    <row r="40279" ht="15.75" customHeight="1"/>
    <row r="40281" ht="15.75" customHeight="1"/>
    <row r="40283" ht="15.75" customHeight="1"/>
    <row r="40285" ht="15.75" customHeight="1"/>
    <row r="40287" ht="15.75" customHeight="1"/>
    <row r="40289" ht="15.75" customHeight="1"/>
    <row r="40291" ht="15.75" customHeight="1"/>
    <row r="40293" ht="15.75" customHeight="1"/>
    <row r="40295" ht="15.75" customHeight="1"/>
    <row r="40297" ht="15.75" customHeight="1"/>
    <row r="40299" ht="15.75" customHeight="1"/>
    <row r="40301" ht="15.75" customHeight="1"/>
    <row r="40303" ht="15.75" customHeight="1"/>
    <row r="40305" ht="15.75" customHeight="1"/>
    <row r="40307" ht="15.75" customHeight="1"/>
    <row r="40309" ht="15.75" customHeight="1"/>
    <row r="40311" ht="15.75" customHeight="1"/>
    <row r="40313" ht="15.75" customHeight="1"/>
    <row r="40315" ht="15.75" customHeight="1"/>
    <row r="40317" ht="15.75" customHeight="1"/>
    <row r="40319" ht="15.75" customHeight="1"/>
    <row r="40321" ht="15.75" customHeight="1"/>
    <row r="40323" ht="15.75" customHeight="1"/>
    <row r="40325" ht="15.75" customHeight="1"/>
    <row r="40327" ht="15.75" customHeight="1"/>
    <row r="40329" ht="15.75" customHeight="1"/>
    <row r="40331" ht="15.75" customHeight="1"/>
    <row r="40333" ht="15.75" customHeight="1"/>
    <row r="40335" ht="15.75" customHeight="1"/>
    <row r="40337" ht="15.75" customHeight="1"/>
    <row r="40339" ht="15.75" customHeight="1"/>
    <row r="40341" ht="15.75" customHeight="1"/>
    <row r="40343" ht="15.75" customHeight="1"/>
    <row r="40345" ht="15.75" customHeight="1"/>
    <row r="40347" ht="15.75" customHeight="1"/>
    <row r="40349" ht="15.75" customHeight="1"/>
    <row r="40351" ht="15.75" customHeight="1"/>
    <row r="40353" ht="15.75" customHeight="1"/>
    <row r="40355" ht="15.75" customHeight="1"/>
    <row r="40357" ht="15.75" customHeight="1"/>
    <row r="40359" ht="15.75" customHeight="1"/>
    <row r="40361" ht="15.75" customHeight="1"/>
    <row r="40363" ht="15.75" customHeight="1"/>
    <row r="40365" ht="15.75" customHeight="1"/>
    <row r="40367" ht="15.75" customHeight="1"/>
    <row r="40369" ht="15.75" customHeight="1"/>
    <row r="40371" ht="15.75" customHeight="1"/>
    <row r="40373" ht="15.75" customHeight="1"/>
    <row r="40375" ht="15.75" customHeight="1"/>
    <row r="40377" ht="15.75" customHeight="1"/>
    <row r="40379" ht="15.75" customHeight="1"/>
    <row r="40381" ht="15.75" customHeight="1"/>
    <row r="40383" ht="15.75" customHeight="1"/>
    <row r="40385" ht="15.75" customHeight="1"/>
    <row r="40387" ht="15.75" customHeight="1"/>
    <row r="40389" ht="15.75" customHeight="1"/>
    <row r="40391" ht="15.75" customHeight="1"/>
    <row r="40393" ht="15.75" customHeight="1"/>
    <row r="40395" ht="15.75" customHeight="1"/>
    <row r="40397" ht="15.75" customHeight="1"/>
    <row r="40399" ht="15.75" customHeight="1"/>
    <row r="40401" ht="15.75" customHeight="1"/>
    <row r="40403" ht="15.75" customHeight="1"/>
    <row r="40405" ht="15.75" customHeight="1"/>
    <row r="40407" ht="15.75" customHeight="1"/>
    <row r="40409" ht="15.75" customHeight="1"/>
    <row r="40411" ht="15.75" customHeight="1"/>
    <row r="40413" ht="15.75" customHeight="1"/>
    <row r="40415" ht="15.75" customHeight="1"/>
    <row r="40417" ht="15.75" customHeight="1"/>
    <row r="40419" ht="15.75" customHeight="1"/>
    <row r="40421" ht="15.75" customHeight="1"/>
    <row r="40423" ht="15.75" customHeight="1"/>
    <row r="40425" ht="15.75" customHeight="1"/>
    <row r="40427" ht="15.75" customHeight="1"/>
    <row r="40429" ht="15.75" customHeight="1"/>
    <row r="40431" ht="15.75" customHeight="1"/>
    <row r="40433" ht="15.75" customHeight="1"/>
    <row r="40435" ht="15.75" customHeight="1"/>
    <row r="40437" ht="15.75" customHeight="1"/>
    <row r="40439" ht="15.75" customHeight="1"/>
    <row r="40441" ht="15.75" customHeight="1"/>
    <row r="40443" ht="15.75" customHeight="1"/>
    <row r="40445" ht="15.75" customHeight="1"/>
    <row r="40447" ht="15.75" customHeight="1"/>
    <row r="40449" ht="15.75" customHeight="1"/>
    <row r="40451" ht="15.75" customHeight="1"/>
    <row r="40453" ht="15.75" customHeight="1"/>
    <row r="40455" ht="15.75" customHeight="1"/>
    <row r="40457" ht="15.75" customHeight="1"/>
    <row r="40459" ht="15.75" customHeight="1"/>
    <row r="40461" ht="15.75" customHeight="1"/>
    <row r="40463" ht="15.75" customHeight="1"/>
    <row r="40465" ht="15.75" customHeight="1"/>
    <row r="40467" ht="15.75" customHeight="1"/>
    <row r="40469" ht="15.75" customHeight="1"/>
    <row r="40471" ht="15.75" customHeight="1"/>
    <row r="40473" ht="15.75" customHeight="1"/>
    <row r="40475" ht="15.75" customHeight="1"/>
    <row r="40477" ht="15.75" customHeight="1"/>
    <row r="40479" ht="15.75" customHeight="1"/>
    <row r="40481" ht="15.75" customHeight="1"/>
    <row r="40483" ht="15.75" customHeight="1"/>
    <row r="40485" ht="15.75" customHeight="1"/>
    <row r="40487" ht="15.75" customHeight="1"/>
    <row r="40489" ht="15.75" customHeight="1"/>
    <row r="40491" ht="15.75" customHeight="1"/>
    <row r="40493" ht="15.75" customHeight="1"/>
    <row r="40495" ht="15.75" customHeight="1"/>
    <row r="40497" ht="15.75" customHeight="1"/>
    <row r="40499" ht="15.75" customHeight="1"/>
    <row r="40501" ht="15.75" customHeight="1"/>
    <row r="40503" ht="15.75" customHeight="1"/>
    <row r="40505" ht="15.75" customHeight="1"/>
    <row r="40507" ht="15.75" customHeight="1"/>
    <row r="40509" ht="15.75" customHeight="1"/>
    <row r="40511" ht="15.75" customHeight="1"/>
    <row r="40513" ht="15.75" customHeight="1"/>
    <row r="40515" ht="15.75" customHeight="1"/>
    <row r="40517" ht="15.75" customHeight="1"/>
    <row r="40519" ht="15.75" customHeight="1"/>
    <row r="40521" ht="15.75" customHeight="1"/>
    <row r="40523" ht="15.75" customHeight="1"/>
    <row r="40525" ht="15.75" customHeight="1"/>
    <row r="40527" ht="15.75" customHeight="1"/>
    <row r="40529" ht="15.75" customHeight="1"/>
    <row r="40531" ht="15.75" customHeight="1"/>
    <row r="40533" ht="15.75" customHeight="1"/>
    <row r="40535" ht="15.75" customHeight="1"/>
    <row r="40537" ht="15.75" customHeight="1"/>
    <row r="40539" ht="15.75" customHeight="1"/>
    <row r="40541" ht="15.75" customHeight="1"/>
    <row r="40543" ht="15.75" customHeight="1"/>
    <row r="40545" ht="15.75" customHeight="1"/>
    <row r="40547" ht="15.75" customHeight="1"/>
    <row r="40549" ht="15.75" customHeight="1"/>
    <row r="40551" ht="15.75" customHeight="1"/>
    <row r="40553" ht="15.75" customHeight="1"/>
    <row r="40555" ht="15.75" customHeight="1"/>
    <row r="40557" ht="15.75" customHeight="1"/>
    <row r="40559" ht="15.75" customHeight="1"/>
    <row r="40561" ht="15.75" customHeight="1"/>
    <row r="40563" ht="15.75" customHeight="1"/>
    <row r="40565" ht="15.75" customHeight="1"/>
    <row r="40567" ht="15.75" customHeight="1"/>
    <row r="40569" ht="15.75" customHeight="1"/>
    <row r="40571" ht="15.75" customHeight="1"/>
    <row r="40573" ht="15.75" customHeight="1"/>
    <row r="40575" ht="15.75" customHeight="1"/>
    <row r="40577" ht="15.75" customHeight="1"/>
    <row r="40579" ht="15.75" customHeight="1"/>
    <row r="40581" ht="15.75" customHeight="1"/>
    <row r="40583" ht="15.75" customHeight="1"/>
    <row r="40585" ht="15.75" customHeight="1"/>
    <row r="40587" ht="15.75" customHeight="1"/>
    <row r="40589" ht="15.75" customHeight="1"/>
    <row r="40591" ht="15.75" customHeight="1"/>
    <row r="40593" ht="15.75" customHeight="1"/>
    <row r="40595" ht="15.75" customHeight="1"/>
    <row r="40597" ht="15.75" customHeight="1"/>
    <row r="40599" ht="15.75" customHeight="1"/>
    <row r="40601" ht="15.75" customHeight="1"/>
    <row r="40603" ht="15.75" customHeight="1"/>
    <row r="40605" ht="15.75" customHeight="1"/>
    <row r="40607" ht="15.75" customHeight="1"/>
    <row r="40609" ht="15.75" customHeight="1"/>
    <row r="40611" ht="15.75" customHeight="1"/>
    <row r="40613" ht="15.75" customHeight="1"/>
    <row r="40615" ht="15.75" customHeight="1"/>
    <row r="40617" ht="15.75" customHeight="1"/>
    <row r="40619" ht="15.75" customHeight="1"/>
    <row r="40621" ht="15.75" customHeight="1"/>
    <row r="40623" ht="15.75" customHeight="1"/>
    <row r="40625" ht="15.75" customHeight="1"/>
    <row r="40627" ht="15.75" customHeight="1"/>
    <row r="40629" ht="15.75" customHeight="1"/>
    <row r="40631" ht="15.75" customHeight="1"/>
    <row r="40633" ht="15.75" customHeight="1"/>
    <row r="40635" ht="15.75" customHeight="1"/>
    <row r="40637" ht="15.75" customHeight="1"/>
    <row r="40639" ht="15.75" customHeight="1"/>
    <row r="40641" ht="15.75" customHeight="1"/>
    <row r="40643" ht="15.75" customHeight="1"/>
    <row r="40645" ht="15.75" customHeight="1"/>
    <row r="40647" ht="15.75" customHeight="1"/>
    <row r="40649" ht="15.75" customHeight="1"/>
    <row r="40651" ht="15.75" customHeight="1"/>
    <row r="40653" ht="15.75" customHeight="1"/>
    <row r="40655" ht="15.75" customHeight="1"/>
    <row r="40657" ht="15.75" customHeight="1"/>
    <row r="40659" ht="15.75" customHeight="1"/>
    <row r="40661" ht="15.75" customHeight="1"/>
    <row r="40663" ht="15.75" customHeight="1"/>
    <row r="40665" ht="15.75" customHeight="1"/>
    <row r="40667" ht="15.75" customHeight="1"/>
    <row r="40669" ht="15.75" customHeight="1"/>
    <row r="40671" ht="15.75" customHeight="1"/>
    <row r="40673" ht="15.75" customHeight="1"/>
    <row r="40675" ht="15.75" customHeight="1"/>
    <row r="40677" ht="15.75" customHeight="1"/>
    <row r="40679" ht="15.75" customHeight="1"/>
    <row r="40681" ht="15.75" customHeight="1"/>
    <row r="40683" ht="15.75" customHeight="1"/>
    <row r="40685" ht="15.75" customHeight="1"/>
    <row r="40687" ht="15.75" customHeight="1"/>
    <row r="40689" ht="15.75" customHeight="1"/>
    <row r="40691" ht="15.75" customHeight="1"/>
    <row r="40693" ht="15.75" customHeight="1"/>
    <row r="40695" ht="15.75" customHeight="1"/>
    <row r="40697" ht="15.75" customHeight="1"/>
    <row r="40699" ht="15.75" customHeight="1"/>
    <row r="40701" ht="15.75" customHeight="1"/>
    <row r="40703" ht="15.75" customHeight="1"/>
    <row r="40705" ht="15.75" customHeight="1"/>
    <row r="40707" ht="15.75" customHeight="1"/>
    <row r="40709" ht="15.75" customHeight="1"/>
    <row r="40711" ht="15.75" customHeight="1"/>
    <row r="40713" ht="15.75" customHeight="1"/>
    <row r="40715" ht="15.75" customHeight="1"/>
    <row r="40717" ht="15.75" customHeight="1"/>
    <row r="40719" ht="15.75" customHeight="1"/>
    <row r="40721" ht="15.75" customHeight="1"/>
    <row r="40723" ht="15.75" customHeight="1"/>
    <row r="40725" ht="15.75" customHeight="1"/>
    <row r="40727" ht="15.75" customHeight="1"/>
    <row r="40729" ht="15.75" customHeight="1"/>
    <row r="40731" ht="15.75" customHeight="1"/>
    <row r="40733" ht="15.75" customHeight="1"/>
    <row r="40735" ht="15.75" customHeight="1"/>
    <row r="40737" ht="15.75" customHeight="1"/>
    <row r="40739" ht="15.75" customHeight="1"/>
    <row r="40741" ht="15.75" customHeight="1"/>
    <row r="40743" ht="15.75" customHeight="1"/>
    <row r="40745" ht="15.75" customHeight="1"/>
    <row r="40747" ht="15.75" customHeight="1"/>
    <row r="40749" ht="15.75" customHeight="1"/>
    <row r="40751" ht="15.75" customHeight="1"/>
    <row r="40753" ht="15.75" customHeight="1"/>
    <row r="40755" ht="15.75" customHeight="1"/>
    <row r="40757" ht="15.75" customHeight="1"/>
    <row r="40759" ht="15.75" customHeight="1"/>
    <row r="40761" ht="15.75" customHeight="1"/>
    <row r="40763" ht="15.75" customHeight="1"/>
    <row r="40765" ht="15.75" customHeight="1"/>
    <row r="40767" ht="15.75" customHeight="1"/>
    <row r="40769" ht="15.75" customHeight="1"/>
    <row r="40771" ht="15.75" customHeight="1"/>
    <row r="40773" ht="15.75" customHeight="1"/>
    <row r="40775" ht="15.75" customHeight="1"/>
    <row r="40777" ht="15.75" customHeight="1"/>
    <row r="40779" ht="15.75" customHeight="1"/>
    <row r="40781" ht="15.75" customHeight="1"/>
    <row r="40783" ht="15.75" customHeight="1"/>
    <row r="40785" ht="15.75" customHeight="1"/>
    <row r="40787" ht="15.75" customHeight="1"/>
    <row r="40789" ht="15.75" customHeight="1"/>
    <row r="40791" ht="15.75" customHeight="1"/>
    <row r="40793" ht="15.75" customHeight="1"/>
    <row r="40795" ht="15.75" customHeight="1"/>
    <row r="40797" ht="15.75" customHeight="1"/>
    <row r="40799" ht="15.75" customHeight="1"/>
    <row r="40801" ht="15.75" customHeight="1"/>
    <row r="40803" ht="15.75" customHeight="1"/>
    <row r="40805" ht="15.75" customHeight="1"/>
    <row r="40807" ht="15.75" customHeight="1"/>
    <row r="40809" ht="15.75" customHeight="1"/>
    <row r="40811" ht="15.75" customHeight="1"/>
    <row r="40813" ht="15.75" customHeight="1"/>
    <row r="40815" ht="15.75" customHeight="1"/>
    <row r="40817" ht="15.75" customHeight="1"/>
    <row r="40819" ht="15.75" customHeight="1"/>
    <row r="40821" ht="15.75" customHeight="1"/>
    <row r="40823" ht="15.75" customHeight="1"/>
    <row r="40825" ht="15.75" customHeight="1"/>
    <row r="40827" ht="15.75" customHeight="1"/>
    <row r="40829" ht="15.75" customHeight="1"/>
    <row r="40831" ht="15.75" customHeight="1"/>
    <row r="40833" ht="15.75" customHeight="1"/>
    <row r="40835" ht="15.75" customHeight="1"/>
    <row r="40837" ht="15.75" customHeight="1"/>
    <row r="40839" ht="15.75" customHeight="1"/>
    <row r="40841" ht="15.75" customHeight="1"/>
    <row r="40843" ht="15.75" customHeight="1"/>
    <row r="40845" ht="15.75" customHeight="1"/>
    <row r="40847" ht="15.75" customHeight="1"/>
    <row r="40849" ht="15.75" customHeight="1"/>
    <row r="40851" ht="15.75" customHeight="1"/>
    <row r="40853" ht="15.75" customHeight="1"/>
    <row r="40855" ht="15.75" customHeight="1"/>
    <row r="40857" ht="15.75" customHeight="1"/>
    <row r="40859" ht="15.75" customHeight="1"/>
    <row r="40861" ht="15.75" customHeight="1"/>
    <row r="40863" ht="15.75" customHeight="1"/>
    <row r="40865" ht="15.75" customHeight="1"/>
    <row r="40867" ht="15.75" customHeight="1"/>
    <row r="40869" ht="15.75" customHeight="1"/>
    <row r="40871" ht="15.75" customHeight="1"/>
    <row r="40873" ht="15.75" customHeight="1"/>
    <row r="40875" ht="15.75" customHeight="1"/>
    <row r="40877" ht="15.75" customHeight="1"/>
    <row r="40879" ht="15.75" customHeight="1"/>
    <row r="40881" ht="15.75" customHeight="1"/>
    <row r="40883" ht="15.75" customHeight="1"/>
    <row r="40885" ht="15.75" customHeight="1"/>
    <row r="40887" ht="15.75" customHeight="1"/>
    <row r="40889" ht="15.75" customHeight="1"/>
    <row r="40891" ht="15.75" customHeight="1"/>
    <row r="40893" ht="15.75" customHeight="1"/>
    <row r="40895" ht="15.75" customHeight="1"/>
    <row r="40897" ht="15.75" customHeight="1"/>
    <row r="40899" ht="15.75" customHeight="1"/>
    <row r="40901" ht="15.75" customHeight="1"/>
    <row r="40903" ht="15.75" customHeight="1"/>
    <row r="40905" ht="15.75" customHeight="1"/>
    <row r="40907" ht="15.75" customHeight="1"/>
    <row r="40909" ht="15.75" customHeight="1"/>
    <row r="40911" ht="15.75" customHeight="1"/>
    <row r="40913" ht="15.75" customHeight="1"/>
    <row r="40915" ht="15.75" customHeight="1"/>
    <row r="40917" ht="15.75" customHeight="1"/>
    <row r="40919" ht="15.75" customHeight="1"/>
    <row r="40921" ht="15.75" customHeight="1"/>
    <row r="40923" ht="15.75" customHeight="1"/>
    <row r="40925" ht="15.75" customHeight="1"/>
    <row r="40927" ht="15.75" customHeight="1"/>
    <row r="40929" ht="15.75" customHeight="1"/>
    <row r="40931" ht="15.75" customHeight="1"/>
    <row r="40933" ht="15.75" customHeight="1"/>
    <row r="40935" ht="15.75" customHeight="1"/>
    <row r="40937" ht="15.75" customHeight="1"/>
    <row r="40939" ht="15.75" customHeight="1"/>
    <row r="40941" ht="15.75" customHeight="1"/>
    <row r="40943" ht="15.75" customHeight="1"/>
    <row r="40945" ht="15.75" customHeight="1"/>
    <row r="40947" ht="15.75" customHeight="1"/>
    <row r="40949" ht="15.75" customHeight="1"/>
    <row r="40951" ht="15.75" customHeight="1"/>
    <row r="40953" ht="15.75" customHeight="1"/>
    <row r="40955" ht="15.75" customHeight="1"/>
    <row r="40957" ht="15.75" customHeight="1"/>
    <row r="40959" ht="15.75" customHeight="1"/>
    <row r="40961" ht="15.75" customHeight="1"/>
    <row r="40963" ht="15.75" customHeight="1"/>
    <row r="40965" ht="15.75" customHeight="1"/>
    <row r="40967" ht="15.75" customHeight="1"/>
    <row r="40969" ht="15.75" customHeight="1"/>
    <row r="40971" ht="15.75" customHeight="1"/>
    <row r="40973" ht="15.75" customHeight="1"/>
    <row r="40975" ht="15.75" customHeight="1"/>
    <row r="40977" ht="15.75" customHeight="1"/>
    <row r="40979" ht="15.75" customHeight="1"/>
    <row r="40981" ht="15.75" customHeight="1"/>
    <row r="40983" ht="15.75" customHeight="1"/>
    <row r="40985" ht="15.75" customHeight="1"/>
    <row r="40987" ht="15.75" customHeight="1"/>
    <row r="40989" ht="15.75" customHeight="1"/>
    <row r="40991" ht="15.75" customHeight="1"/>
    <row r="40993" ht="15.75" customHeight="1"/>
    <row r="40995" ht="15.75" customHeight="1"/>
    <row r="40997" ht="15.75" customHeight="1"/>
    <row r="40999" ht="15.75" customHeight="1"/>
    <row r="41001" ht="15.75" customHeight="1"/>
    <row r="41003" ht="15.75" customHeight="1"/>
    <row r="41005" ht="15.75" customHeight="1"/>
    <row r="41007" ht="15.75" customHeight="1"/>
    <row r="41009" ht="15.75" customHeight="1"/>
    <row r="41011" ht="15.75" customHeight="1"/>
    <row r="41013" ht="15.75" customHeight="1"/>
    <row r="41015" ht="15.75" customHeight="1"/>
    <row r="41017" ht="15.75" customHeight="1"/>
    <row r="41019" ht="15.75" customHeight="1"/>
    <row r="41021" ht="15.75" customHeight="1"/>
    <row r="41023" ht="15.75" customHeight="1"/>
    <row r="41025" ht="15.75" customHeight="1"/>
    <row r="41027" ht="15.75" customHeight="1"/>
    <row r="41029" ht="15.75" customHeight="1"/>
    <row r="41031" ht="15.75" customHeight="1"/>
    <row r="41033" ht="15.75" customHeight="1"/>
    <row r="41035" ht="15.75" customHeight="1"/>
    <row r="41037" ht="15.75" customHeight="1"/>
    <row r="41039" ht="15.75" customHeight="1"/>
    <row r="41041" ht="15.75" customHeight="1"/>
    <row r="41043" ht="15.75" customHeight="1"/>
    <row r="41045" ht="15.75" customHeight="1"/>
    <row r="41047" ht="15.75" customHeight="1"/>
    <row r="41049" ht="15.75" customHeight="1"/>
    <row r="41051" ht="15.75" customHeight="1"/>
    <row r="41053" ht="15.75" customHeight="1"/>
    <row r="41055" ht="15.75" customHeight="1"/>
    <row r="41057" ht="15.75" customHeight="1"/>
    <row r="41059" ht="15.75" customHeight="1"/>
    <row r="41061" ht="15.75" customHeight="1"/>
    <row r="41063" ht="15.75" customHeight="1"/>
    <row r="41065" ht="15.75" customHeight="1"/>
    <row r="41067" ht="15.75" customHeight="1"/>
    <row r="41069" ht="15.75" customHeight="1"/>
    <row r="41071" ht="15.75" customHeight="1"/>
    <row r="41073" ht="15.75" customHeight="1"/>
    <row r="41075" ht="15.75" customHeight="1"/>
    <row r="41077" ht="15.75" customHeight="1"/>
    <row r="41079" ht="15.75" customHeight="1"/>
    <row r="41081" ht="15.75" customHeight="1"/>
    <row r="41083" ht="15.75" customHeight="1"/>
    <row r="41085" ht="15.75" customHeight="1"/>
    <row r="41087" ht="15.75" customHeight="1"/>
    <row r="41089" ht="15.75" customHeight="1"/>
    <row r="41091" ht="15.75" customHeight="1"/>
    <row r="41093" ht="15.75" customHeight="1"/>
    <row r="41095" ht="15.75" customHeight="1"/>
    <row r="41097" ht="15.75" customHeight="1"/>
    <row r="41099" ht="15.75" customHeight="1"/>
    <row r="41101" ht="15.75" customHeight="1"/>
    <row r="41103" ht="15.75" customHeight="1"/>
    <row r="41105" ht="15.75" customHeight="1"/>
    <row r="41107" ht="15.75" customHeight="1"/>
    <row r="41109" ht="15.75" customHeight="1"/>
    <row r="41111" ht="15.75" customHeight="1"/>
    <row r="41113" ht="15.75" customHeight="1"/>
    <row r="41115" ht="15.75" customHeight="1"/>
    <row r="41117" ht="15.75" customHeight="1"/>
    <row r="41119" ht="15.75" customHeight="1"/>
    <row r="41121" ht="15.75" customHeight="1"/>
    <row r="41123" ht="15.75" customHeight="1"/>
    <row r="41125" ht="15.75" customHeight="1"/>
    <row r="41127" ht="15.75" customHeight="1"/>
    <row r="41129" ht="15.75" customHeight="1"/>
    <row r="41131" ht="15.75" customHeight="1"/>
    <row r="41133" ht="15.75" customHeight="1"/>
    <row r="41135" ht="15.75" customHeight="1"/>
    <row r="41137" ht="15.75" customHeight="1"/>
    <row r="41139" ht="15.75" customHeight="1"/>
    <row r="41141" ht="15.75" customHeight="1"/>
    <row r="41143" ht="15.75" customHeight="1"/>
    <row r="41145" ht="15.75" customHeight="1"/>
    <row r="41147" ht="15.75" customHeight="1"/>
    <row r="41149" ht="15.75" customHeight="1"/>
    <row r="41151" ht="15.75" customHeight="1"/>
    <row r="41153" ht="15.75" customHeight="1"/>
    <row r="41155" ht="15.75" customHeight="1"/>
    <row r="41157" ht="15.75" customHeight="1"/>
    <row r="41159" ht="15.75" customHeight="1"/>
    <row r="41161" ht="15.75" customHeight="1"/>
    <row r="41163" ht="15.75" customHeight="1"/>
    <row r="41165" ht="15.75" customHeight="1"/>
    <row r="41167" ht="15.75" customHeight="1"/>
    <row r="41169" ht="15.75" customHeight="1"/>
    <row r="41171" ht="15.75" customHeight="1"/>
    <row r="41173" ht="15.75" customHeight="1"/>
    <row r="41175" ht="15.75" customHeight="1"/>
    <row r="41177" ht="15.75" customHeight="1"/>
    <row r="41179" ht="15.75" customHeight="1"/>
    <row r="41181" ht="15.75" customHeight="1"/>
    <row r="41183" ht="15.75" customHeight="1"/>
    <row r="41185" ht="15.75" customHeight="1"/>
    <row r="41187" ht="15.75" customHeight="1"/>
    <row r="41189" ht="15.75" customHeight="1"/>
    <row r="41191" ht="15.75" customHeight="1"/>
    <row r="41193" ht="15.75" customHeight="1"/>
    <row r="41195" ht="15.75" customHeight="1"/>
    <row r="41197" ht="15.75" customHeight="1"/>
    <row r="41199" ht="15.75" customHeight="1"/>
    <row r="41201" ht="15.75" customHeight="1"/>
    <row r="41203" ht="15.75" customHeight="1"/>
    <row r="41205" ht="15.75" customHeight="1"/>
    <row r="41207" ht="15.75" customHeight="1"/>
    <row r="41209" ht="15.75" customHeight="1"/>
    <row r="41211" ht="15.75" customHeight="1"/>
    <row r="41213" ht="15.75" customHeight="1"/>
    <row r="41215" ht="15.75" customHeight="1"/>
    <row r="41217" ht="15.75" customHeight="1"/>
    <row r="41219" ht="15.75" customHeight="1"/>
    <row r="41221" ht="15.75" customHeight="1"/>
    <row r="41223" ht="15.75" customHeight="1"/>
    <row r="41225" ht="15.75" customHeight="1"/>
    <row r="41227" ht="15.75" customHeight="1"/>
    <row r="41229" ht="15.75" customHeight="1"/>
    <row r="41231" ht="15.75" customHeight="1"/>
    <row r="41233" ht="15.75" customHeight="1"/>
    <row r="41235" ht="15.75" customHeight="1"/>
    <row r="41237" ht="15.75" customHeight="1"/>
    <row r="41239" ht="15.75" customHeight="1"/>
    <row r="41241" ht="15.75" customHeight="1"/>
    <row r="41243" ht="15.75" customHeight="1"/>
    <row r="41245" ht="15.75" customHeight="1"/>
    <row r="41247" ht="15.75" customHeight="1"/>
    <row r="41249" ht="15.75" customHeight="1"/>
    <row r="41251" ht="15.75" customHeight="1"/>
    <row r="41253" ht="15.75" customHeight="1"/>
    <row r="41255" ht="15.75" customHeight="1"/>
    <row r="41257" ht="15.75" customHeight="1"/>
    <row r="41259" ht="15.75" customHeight="1"/>
    <row r="41261" ht="15.75" customHeight="1"/>
    <row r="41263" ht="15.75" customHeight="1"/>
    <row r="41265" ht="15.75" customHeight="1"/>
    <row r="41267" ht="15.75" customHeight="1"/>
    <row r="41269" ht="15.75" customHeight="1"/>
    <row r="41271" ht="15.75" customHeight="1"/>
    <row r="41273" ht="15.75" customHeight="1"/>
    <row r="41275" ht="15.75" customHeight="1"/>
    <row r="41277" ht="15.75" customHeight="1"/>
    <row r="41279" ht="15.75" customHeight="1"/>
    <row r="41281" ht="15.75" customHeight="1"/>
    <row r="41283" ht="15.75" customHeight="1"/>
    <row r="41285" ht="15.75" customHeight="1"/>
    <row r="41287" ht="15.75" customHeight="1"/>
    <row r="41289" ht="15.75" customHeight="1"/>
    <row r="41291" ht="15.75" customHeight="1"/>
    <row r="41293" ht="15.75" customHeight="1"/>
    <row r="41295" ht="15.75" customHeight="1"/>
    <row r="41297" ht="15.75" customHeight="1"/>
    <row r="41299" ht="15.75" customHeight="1"/>
    <row r="41301" ht="15.75" customHeight="1"/>
    <row r="41303" ht="15.75" customHeight="1"/>
    <row r="41305" ht="15.75" customHeight="1"/>
    <row r="41307" ht="15.75" customHeight="1"/>
    <row r="41309" ht="15.75" customHeight="1"/>
    <row r="41311" ht="15.75" customHeight="1"/>
    <row r="41313" ht="15.75" customHeight="1"/>
    <row r="41315" ht="15.75" customHeight="1"/>
    <row r="41317" ht="15.75" customHeight="1"/>
    <row r="41319" ht="15.75" customHeight="1"/>
    <row r="41321" ht="15.75" customHeight="1"/>
    <row r="41323" ht="15.75" customHeight="1"/>
    <row r="41325" ht="15.75" customHeight="1"/>
    <row r="41327" ht="15.75" customHeight="1"/>
    <row r="41329" ht="15.75" customHeight="1"/>
    <row r="41331" ht="15.75" customHeight="1"/>
    <row r="41333" ht="15.75" customHeight="1"/>
    <row r="41335" ht="15.75" customHeight="1"/>
    <row r="41337" ht="15.75" customHeight="1"/>
    <row r="41339" ht="15.75" customHeight="1"/>
    <row r="41341" ht="15.75" customHeight="1"/>
    <row r="41343" ht="15.75" customHeight="1"/>
    <row r="41345" ht="15.75" customHeight="1"/>
    <row r="41347" ht="15.75" customHeight="1"/>
    <row r="41349" ht="15.75" customHeight="1"/>
    <row r="41351" ht="15.75" customHeight="1"/>
    <row r="41353" ht="15.75" customHeight="1"/>
    <row r="41355" ht="15.75" customHeight="1"/>
    <row r="41357" ht="15.75" customHeight="1"/>
    <row r="41359" ht="15.75" customHeight="1"/>
    <row r="41361" ht="15.75" customHeight="1"/>
    <row r="41363" ht="15.75" customHeight="1"/>
    <row r="41365" ht="15.75" customHeight="1"/>
    <row r="41367" ht="15.75" customHeight="1"/>
    <row r="41369" ht="15.75" customHeight="1"/>
    <row r="41371" ht="15.75" customHeight="1"/>
    <row r="41373" ht="15.75" customHeight="1"/>
    <row r="41375" ht="15.75" customHeight="1"/>
    <row r="41377" ht="15.75" customHeight="1"/>
    <row r="41379" ht="15.75" customHeight="1"/>
    <row r="41381" ht="15.75" customHeight="1"/>
    <row r="41383" ht="15.75" customHeight="1"/>
    <row r="41385" ht="15.75" customHeight="1"/>
    <row r="41387" ht="15.75" customHeight="1"/>
    <row r="41389" ht="15.75" customHeight="1"/>
    <row r="41391" ht="15.75" customHeight="1"/>
    <row r="41393" ht="15.75" customHeight="1"/>
    <row r="41395" ht="15.75" customHeight="1"/>
    <row r="41397" ht="15.75" customHeight="1"/>
    <row r="41399" ht="15.75" customHeight="1"/>
    <row r="41401" ht="15.75" customHeight="1"/>
    <row r="41403" ht="15.75" customHeight="1"/>
    <row r="41405" ht="15.75" customHeight="1"/>
    <row r="41407" ht="15.75" customHeight="1"/>
    <row r="41409" ht="15.75" customHeight="1"/>
    <row r="41411" ht="15.75" customHeight="1"/>
    <row r="41413" ht="15.75" customHeight="1"/>
    <row r="41415" ht="15.75" customHeight="1"/>
    <row r="41417" ht="15.75" customHeight="1"/>
    <row r="41419" ht="15.75" customHeight="1"/>
    <row r="41421" ht="15.75" customHeight="1"/>
    <row r="41423" ht="15.75" customHeight="1"/>
    <row r="41425" ht="15.75" customHeight="1"/>
    <row r="41427" ht="15.75" customHeight="1"/>
    <row r="41429" ht="15.75" customHeight="1"/>
    <row r="41431" ht="15.75" customHeight="1"/>
    <row r="41433" ht="15.75" customHeight="1"/>
    <row r="41435" ht="15.75" customHeight="1"/>
    <row r="41437" ht="15.75" customHeight="1"/>
    <row r="41439" ht="15.75" customHeight="1"/>
    <row r="41441" ht="15.75" customHeight="1"/>
    <row r="41443" ht="15.75" customHeight="1"/>
    <row r="41445" ht="15.75" customHeight="1"/>
    <row r="41447" ht="15.75" customHeight="1"/>
    <row r="41449" ht="15.75" customHeight="1"/>
    <row r="41451" ht="15.75" customHeight="1"/>
    <row r="41453" ht="15.75" customHeight="1"/>
    <row r="41455" ht="15.75" customHeight="1"/>
    <row r="41457" ht="15.75" customHeight="1"/>
    <row r="41459" ht="15.75" customHeight="1"/>
    <row r="41461" ht="15.75" customHeight="1"/>
    <row r="41463" ht="15.75" customHeight="1"/>
    <row r="41465" ht="15.75" customHeight="1"/>
    <row r="41467" ht="15.75" customHeight="1"/>
    <row r="41469" ht="15.75" customHeight="1"/>
    <row r="41471" ht="15.75" customHeight="1"/>
    <row r="41473" ht="15.75" customHeight="1"/>
    <row r="41475" ht="15.75" customHeight="1"/>
    <row r="41477" ht="15.75" customHeight="1"/>
    <row r="41479" ht="15.75" customHeight="1"/>
    <row r="41481" ht="15.75" customHeight="1"/>
    <row r="41483" ht="15.75" customHeight="1"/>
    <row r="41485" ht="15.75" customHeight="1"/>
    <row r="41487" ht="15.75" customHeight="1"/>
    <row r="41489" ht="15.75" customHeight="1"/>
    <row r="41491" ht="15.75" customHeight="1"/>
    <row r="41493" ht="15.75" customHeight="1"/>
    <row r="41495" ht="15.75" customHeight="1"/>
    <row r="41497" ht="15.75" customHeight="1"/>
    <row r="41499" ht="15.75" customHeight="1"/>
    <row r="41501" ht="15.75" customHeight="1"/>
    <row r="41503" ht="15.75" customHeight="1"/>
    <row r="41505" ht="15.75" customHeight="1"/>
    <row r="41507" ht="15.75" customHeight="1"/>
    <row r="41509" ht="15.75" customHeight="1"/>
    <row r="41511" ht="15.75" customHeight="1"/>
    <row r="41513" ht="15.75" customHeight="1"/>
    <row r="41515" ht="15.75" customHeight="1"/>
    <row r="41517" ht="15.75" customHeight="1"/>
    <row r="41519" ht="15.75" customHeight="1"/>
    <row r="41521" ht="15.75" customHeight="1"/>
    <row r="41523" ht="15.75" customHeight="1"/>
    <row r="41525" ht="15.75" customHeight="1"/>
    <row r="41527" ht="15.75" customHeight="1"/>
    <row r="41529" ht="15.75" customHeight="1"/>
    <row r="41531" ht="15.75" customHeight="1"/>
    <row r="41533" ht="15.75" customHeight="1"/>
    <row r="41535" ht="15.75" customHeight="1"/>
    <row r="41537" ht="15.75" customHeight="1"/>
    <row r="41539" ht="15.75" customHeight="1"/>
    <row r="41541" ht="15.75" customHeight="1"/>
    <row r="41543" ht="15.75" customHeight="1"/>
    <row r="41545" ht="15.75" customHeight="1"/>
    <row r="41547" ht="15.75" customHeight="1"/>
    <row r="41549" ht="15.75" customHeight="1"/>
    <row r="41551" ht="15.75" customHeight="1"/>
    <row r="41553" ht="15.75" customHeight="1"/>
    <row r="41555" ht="15.75" customHeight="1"/>
    <row r="41557" ht="15.75" customHeight="1"/>
    <row r="41559" ht="15.75" customHeight="1"/>
    <row r="41561" ht="15.75" customHeight="1"/>
    <row r="41563" ht="15.75" customHeight="1"/>
    <row r="41565" ht="15.75" customHeight="1"/>
    <row r="41567" ht="15.75" customHeight="1"/>
    <row r="41569" ht="15.75" customHeight="1"/>
    <row r="41571" ht="15.75" customHeight="1"/>
    <row r="41573" ht="15.75" customHeight="1"/>
    <row r="41575" ht="15.75" customHeight="1"/>
    <row r="41577" ht="15.75" customHeight="1"/>
    <row r="41579" ht="15.75" customHeight="1"/>
    <row r="41581" ht="15.75" customHeight="1"/>
    <row r="41583" ht="15.75" customHeight="1"/>
    <row r="41585" ht="15.75" customHeight="1"/>
    <row r="41587" ht="15.75" customHeight="1"/>
    <row r="41589" ht="15.75" customHeight="1"/>
    <row r="41591" ht="15.75" customHeight="1"/>
    <row r="41593" ht="15.75" customHeight="1"/>
    <row r="41595" ht="15.75" customHeight="1"/>
    <row r="41597" ht="15.75" customHeight="1"/>
    <row r="41599" ht="15.75" customHeight="1"/>
    <row r="41601" ht="15.75" customHeight="1"/>
    <row r="41603" ht="15.75" customHeight="1"/>
    <row r="41605" ht="15.75" customHeight="1"/>
    <row r="41607" ht="15.75" customHeight="1"/>
    <row r="41609" ht="15.75" customHeight="1"/>
    <row r="41611" ht="15.75" customHeight="1"/>
    <row r="41613" ht="15.75" customHeight="1"/>
    <row r="41615" ht="15.75" customHeight="1"/>
    <row r="41617" ht="15.75" customHeight="1"/>
    <row r="41619" ht="15.75" customHeight="1"/>
    <row r="41621" ht="15.75" customHeight="1"/>
    <row r="41623" ht="15.75" customHeight="1"/>
    <row r="41625" ht="15.75" customHeight="1"/>
    <row r="41627" ht="15.75" customHeight="1"/>
    <row r="41629" ht="15.75" customHeight="1"/>
    <row r="41631" ht="15.75" customHeight="1"/>
    <row r="41633" ht="15.75" customHeight="1"/>
    <row r="41635" ht="15.75" customHeight="1"/>
    <row r="41637" ht="15.75" customHeight="1"/>
    <row r="41639" ht="15.75" customHeight="1"/>
    <row r="41641" ht="15.75" customHeight="1"/>
    <row r="41643" ht="15.75" customHeight="1"/>
    <row r="41645" ht="15.75" customHeight="1"/>
    <row r="41647" ht="15.75" customHeight="1"/>
    <row r="41649" ht="15.75" customHeight="1"/>
    <row r="41651" ht="15.75" customHeight="1"/>
    <row r="41653" ht="15.75" customHeight="1"/>
    <row r="41655" ht="15.75" customHeight="1"/>
    <row r="41657" ht="15.75" customHeight="1"/>
    <row r="41659" ht="15.75" customHeight="1"/>
    <row r="41661" ht="15.75" customHeight="1"/>
    <row r="41663" ht="15.75" customHeight="1"/>
    <row r="41665" ht="15.75" customHeight="1"/>
    <row r="41667" ht="15.75" customHeight="1"/>
    <row r="41669" ht="15.75" customHeight="1"/>
    <row r="41671" ht="15.75" customHeight="1"/>
    <row r="41673" ht="15.75" customHeight="1"/>
    <row r="41675" ht="15.75" customHeight="1"/>
    <row r="41677" ht="15.75" customHeight="1"/>
    <row r="41679" ht="15.75" customHeight="1"/>
    <row r="41681" ht="15.75" customHeight="1"/>
    <row r="41683" ht="15.75" customHeight="1"/>
    <row r="41685" ht="15.75" customHeight="1"/>
    <row r="41687" ht="15.75" customHeight="1"/>
    <row r="41689" ht="15.75" customHeight="1"/>
    <row r="41691" ht="15.75" customHeight="1"/>
    <row r="41693" ht="15.75" customHeight="1"/>
    <row r="41695" ht="15.75" customHeight="1"/>
    <row r="41697" ht="15.75" customHeight="1"/>
    <row r="41699" ht="15.75" customHeight="1"/>
    <row r="41701" ht="15.75" customHeight="1"/>
    <row r="41703" ht="15.75" customHeight="1"/>
    <row r="41705" ht="15.75" customHeight="1"/>
    <row r="41707" ht="15.75" customHeight="1"/>
    <row r="41709" ht="15.75" customHeight="1"/>
    <row r="41711" ht="15.75" customHeight="1"/>
    <row r="41713" ht="15.75" customHeight="1"/>
    <row r="41715" ht="15.75" customHeight="1"/>
    <row r="41717" ht="15.75" customHeight="1"/>
    <row r="41719" ht="15.75" customHeight="1"/>
    <row r="41721" ht="15.75" customHeight="1"/>
    <row r="41723" ht="15.75" customHeight="1"/>
    <row r="41725" ht="15.75" customHeight="1"/>
    <row r="41727" ht="15.75" customHeight="1"/>
    <row r="41729" ht="15.75" customHeight="1"/>
    <row r="41731" ht="15.75" customHeight="1"/>
    <row r="41733" ht="15.75" customHeight="1"/>
    <row r="41735" ht="15.75" customHeight="1"/>
    <row r="41737" ht="15.75" customHeight="1"/>
    <row r="41739" ht="15.75" customHeight="1"/>
    <row r="41741" ht="15.75" customHeight="1"/>
    <row r="41743" ht="15.75" customHeight="1"/>
    <row r="41745" ht="15.75" customHeight="1"/>
    <row r="41747" ht="15.75" customHeight="1"/>
    <row r="41749" ht="15.75" customHeight="1"/>
    <row r="41751" ht="15.75" customHeight="1"/>
    <row r="41753" ht="15.75" customHeight="1"/>
    <row r="41755" ht="15.75" customHeight="1"/>
    <row r="41757" ht="15.75" customHeight="1"/>
    <row r="41759" ht="15.75" customHeight="1"/>
    <row r="41761" ht="15.75" customHeight="1"/>
    <row r="41763" ht="15.75" customHeight="1"/>
    <row r="41765" ht="15.75" customHeight="1"/>
    <row r="41767" ht="15.75" customHeight="1"/>
    <row r="41769" ht="15.75" customHeight="1"/>
    <row r="41771" ht="15.75" customHeight="1"/>
    <row r="41773" ht="15.75" customHeight="1"/>
    <row r="41775" ht="15.75" customHeight="1"/>
    <row r="41777" ht="15.75" customHeight="1"/>
    <row r="41779" ht="15.75" customHeight="1"/>
    <row r="41781" ht="15.75" customHeight="1"/>
    <row r="41783" ht="15.75" customHeight="1"/>
    <row r="41785" ht="15.75" customHeight="1"/>
    <row r="41787" ht="15.75" customHeight="1"/>
    <row r="41789" ht="15.75" customHeight="1"/>
    <row r="41791" ht="15.75" customHeight="1"/>
    <row r="41793" ht="15.75" customHeight="1"/>
    <row r="41795" ht="15.75" customHeight="1"/>
    <row r="41797" ht="15.75" customHeight="1"/>
    <row r="41799" ht="15.75" customHeight="1"/>
    <row r="41801" ht="15.75" customHeight="1"/>
    <row r="41803" ht="15.75" customHeight="1"/>
    <row r="41805" ht="15.75" customHeight="1"/>
    <row r="41807" ht="15.75" customHeight="1"/>
    <row r="41809" ht="15.75" customHeight="1"/>
    <row r="41811" ht="15.75" customHeight="1"/>
    <row r="41813" ht="15.75" customHeight="1"/>
    <row r="41815" ht="15.75" customHeight="1"/>
    <row r="41817" ht="15.75" customHeight="1"/>
    <row r="41819" ht="15.75" customHeight="1"/>
    <row r="41821" ht="15.75" customHeight="1"/>
    <row r="41823" ht="15.75" customHeight="1"/>
    <row r="41825" ht="15.75" customHeight="1"/>
    <row r="41827" ht="15.75" customHeight="1"/>
    <row r="41829" ht="15.75" customHeight="1"/>
    <row r="41831" ht="15.75" customHeight="1"/>
    <row r="41833" ht="15.75" customHeight="1"/>
    <row r="41835" ht="15.75" customHeight="1"/>
    <row r="41837" ht="15.75" customHeight="1"/>
    <row r="41839" ht="15.75" customHeight="1"/>
    <row r="41841" ht="15.75" customHeight="1"/>
    <row r="41843" ht="15.75" customHeight="1"/>
    <row r="41845" ht="15.75" customHeight="1"/>
    <row r="41847" ht="15.75" customHeight="1"/>
    <row r="41849" ht="15.75" customHeight="1"/>
    <row r="41851" ht="15.75" customHeight="1"/>
    <row r="41853" ht="15.75" customHeight="1"/>
    <row r="41855" ht="15.75" customHeight="1"/>
    <row r="41857" ht="15.75" customHeight="1"/>
    <row r="41859" ht="15.75" customHeight="1"/>
    <row r="41861" ht="15.75" customHeight="1"/>
    <row r="41863" ht="15.75" customHeight="1"/>
    <row r="41865" ht="15.75" customHeight="1"/>
    <row r="41867" ht="15.75" customHeight="1"/>
    <row r="41869" ht="15.75" customHeight="1"/>
    <row r="41871" ht="15.75" customHeight="1"/>
    <row r="41873" ht="15.75" customHeight="1"/>
    <row r="41875" ht="15.75" customHeight="1"/>
    <row r="41877" ht="15.75" customHeight="1"/>
    <row r="41879" ht="15.75" customHeight="1"/>
    <row r="41881" ht="15.75" customHeight="1"/>
    <row r="41883" ht="15.75" customHeight="1"/>
    <row r="41885" ht="15.75" customHeight="1"/>
    <row r="41887" ht="15.75" customHeight="1"/>
    <row r="41889" ht="15.75" customHeight="1"/>
    <row r="41891" ht="15.75" customHeight="1"/>
    <row r="41893" ht="15.75" customHeight="1"/>
    <row r="41895" ht="15.75" customHeight="1"/>
    <row r="41897" ht="15.75" customHeight="1"/>
    <row r="41899" ht="15.75" customHeight="1"/>
    <row r="41901" ht="15.75" customHeight="1"/>
    <row r="41903" ht="15.75" customHeight="1"/>
    <row r="41905" ht="15.75" customHeight="1"/>
    <row r="41907" ht="15.75" customHeight="1"/>
    <row r="41909" ht="15.75" customHeight="1"/>
    <row r="41911" ht="15.75" customHeight="1"/>
    <row r="41913" ht="15.75" customHeight="1"/>
    <row r="41915" ht="15.75" customHeight="1"/>
    <row r="41917" ht="15.75" customHeight="1"/>
    <row r="41919" ht="15.75" customHeight="1"/>
    <row r="41921" ht="15.75" customHeight="1"/>
    <row r="41923" ht="15.75" customHeight="1"/>
    <row r="41925" ht="15.75" customHeight="1"/>
    <row r="41927" ht="15.75" customHeight="1"/>
    <row r="41929" ht="15.75" customHeight="1"/>
    <row r="41931" ht="15.75" customHeight="1"/>
    <row r="41933" ht="15.75" customHeight="1"/>
    <row r="41935" ht="15.75" customHeight="1"/>
    <row r="41937" ht="15.75" customHeight="1"/>
    <row r="41939" ht="15.75" customHeight="1"/>
    <row r="41941" ht="15.75" customHeight="1"/>
    <row r="41943" ht="15.75" customHeight="1"/>
    <row r="41945" ht="15.75" customHeight="1"/>
    <row r="41947" ht="15.75" customHeight="1"/>
    <row r="41949" ht="15.75" customHeight="1"/>
    <row r="41951" ht="15.75" customHeight="1"/>
    <row r="41953" ht="15.75" customHeight="1"/>
    <row r="41955" ht="15.75" customHeight="1"/>
    <row r="41957" ht="15.75" customHeight="1"/>
    <row r="41959" ht="15.75" customHeight="1"/>
    <row r="41961" ht="15.75" customHeight="1"/>
    <row r="41963" ht="15.75" customHeight="1"/>
    <row r="41965" ht="15.75" customHeight="1"/>
    <row r="41967" ht="15.75" customHeight="1"/>
    <row r="41969" ht="15.75" customHeight="1"/>
    <row r="41971" ht="15.75" customHeight="1"/>
    <row r="41973" ht="15.75" customHeight="1"/>
    <row r="41975" ht="15.75" customHeight="1"/>
    <row r="41977" ht="15.75" customHeight="1"/>
    <row r="41979" ht="15.75" customHeight="1"/>
    <row r="41981" ht="15.75" customHeight="1"/>
    <row r="41983" ht="15.75" customHeight="1"/>
    <row r="41985" ht="15.75" customHeight="1"/>
    <row r="41987" ht="15.75" customHeight="1"/>
    <row r="41989" ht="15.75" customHeight="1"/>
    <row r="41991" ht="15.75" customHeight="1"/>
    <row r="41993" ht="15.75" customHeight="1"/>
    <row r="41995" ht="15.75" customHeight="1"/>
    <row r="41997" ht="15.75" customHeight="1"/>
    <row r="41999" ht="15.75" customHeight="1"/>
    <row r="42001" ht="15.75" customHeight="1"/>
    <row r="42003" ht="15.75" customHeight="1"/>
    <row r="42005" ht="15.75" customHeight="1"/>
    <row r="42007" ht="15.75" customHeight="1"/>
    <row r="42009" ht="15.75" customHeight="1"/>
    <row r="42011" ht="15.75" customHeight="1"/>
    <row r="42013" ht="15.75" customHeight="1"/>
    <row r="42015" ht="15.75" customHeight="1"/>
    <row r="42017" ht="15.75" customHeight="1"/>
    <row r="42019" ht="15.75" customHeight="1"/>
    <row r="42021" ht="15.75" customHeight="1"/>
    <row r="42023" ht="15.75" customHeight="1"/>
    <row r="42025" ht="15.75" customHeight="1"/>
    <row r="42027" ht="15.75" customHeight="1"/>
    <row r="42029" ht="15.75" customHeight="1"/>
    <row r="42031" ht="15.75" customHeight="1"/>
    <row r="42033" ht="15.75" customHeight="1"/>
    <row r="42035" ht="15.75" customHeight="1"/>
    <row r="42037" ht="15.75" customHeight="1"/>
    <row r="42039" ht="15.75" customHeight="1"/>
    <row r="42041" ht="15.75" customHeight="1"/>
    <row r="42043" ht="15.75" customHeight="1"/>
    <row r="42045" ht="15.75" customHeight="1"/>
    <row r="42047" ht="15.75" customHeight="1"/>
    <row r="42049" ht="15.75" customHeight="1"/>
    <row r="42051" ht="15.75" customHeight="1"/>
    <row r="42053" ht="15.75" customHeight="1"/>
    <row r="42055" ht="15.75" customHeight="1"/>
    <row r="42057" ht="15.75" customHeight="1"/>
    <row r="42059" ht="15.75" customHeight="1"/>
    <row r="42061" ht="15.75" customHeight="1"/>
    <row r="42063" ht="15.75" customHeight="1"/>
    <row r="42065" ht="15.75" customHeight="1"/>
    <row r="42067" ht="15.75" customHeight="1"/>
    <row r="42069" ht="15.75" customHeight="1"/>
    <row r="42071" ht="15.75" customHeight="1"/>
    <row r="42073" ht="15.75" customHeight="1"/>
    <row r="42075" ht="15.75" customHeight="1"/>
    <row r="42077" ht="15.75" customHeight="1"/>
    <row r="42079" ht="15.75" customHeight="1"/>
    <row r="42081" ht="15.75" customHeight="1"/>
    <row r="42083" ht="15.75" customHeight="1"/>
    <row r="42085" ht="15.75" customHeight="1"/>
    <row r="42087" ht="15.75" customHeight="1"/>
    <row r="42089" ht="15.75" customHeight="1"/>
    <row r="42091" ht="15.75" customHeight="1"/>
    <row r="42093" ht="15.75" customHeight="1"/>
    <row r="42095" ht="15.75" customHeight="1"/>
    <row r="42097" ht="15.75" customHeight="1"/>
    <row r="42099" ht="15.75" customHeight="1"/>
    <row r="42101" ht="15.75" customHeight="1"/>
    <row r="42103" ht="15.75" customHeight="1"/>
    <row r="42105" ht="15.75" customHeight="1"/>
    <row r="42107" ht="15.75" customHeight="1"/>
    <row r="42109" ht="15.75" customHeight="1"/>
    <row r="42111" ht="15.75" customHeight="1"/>
    <row r="42113" ht="15.75" customHeight="1"/>
    <row r="42115" ht="15.75" customHeight="1"/>
    <row r="42117" ht="15.75" customHeight="1"/>
    <row r="42119" ht="15.75" customHeight="1"/>
    <row r="42121" ht="15.75" customHeight="1"/>
    <row r="42123" ht="15.75" customHeight="1"/>
    <row r="42125" ht="15.75" customHeight="1"/>
    <row r="42127" ht="15.75" customHeight="1"/>
    <row r="42129" ht="15.75" customHeight="1"/>
    <row r="42131" ht="15.75" customHeight="1"/>
    <row r="42133" ht="15.75" customHeight="1"/>
    <row r="42135" ht="15.75" customHeight="1"/>
    <row r="42137" ht="15.75" customHeight="1"/>
    <row r="42139" ht="15.75" customHeight="1"/>
    <row r="42141" ht="15.75" customHeight="1"/>
    <row r="42143" ht="15.75" customHeight="1"/>
    <row r="42145" ht="15.75" customHeight="1"/>
    <row r="42147" ht="15.75" customHeight="1"/>
    <row r="42149" ht="15.75" customHeight="1"/>
    <row r="42151" ht="15.75" customHeight="1"/>
    <row r="42153" ht="15.75" customHeight="1"/>
    <row r="42155" ht="15.75" customHeight="1"/>
    <row r="42157" ht="15.75" customHeight="1"/>
    <row r="42159" ht="15.75" customHeight="1"/>
    <row r="42161" ht="15.75" customHeight="1"/>
    <row r="42163" ht="15.75" customHeight="1"/>
    <row r="42165" ht="15.75" customHeight="1"/>
    <row r="42167" ht="15.75" customHeight="1"/>
    <row r="42169" ht="15.75" customHeight="1"/>
    <row r="42171" ht="15.75" customHeight="1"/>
    <row r="42173" ht="15.75" customHeight="1"/>
    <row r="42175" ht="15.75" customHeight="1"/>
    <row r="42177" ht="15.75" customHeight="1"/>
    <row r="42179" ht="15.75" customHeight="1"/>
    <row r="42181" ht="15.75" customHeight="1"/>
    <row r="42183" ht="15.75" customHeight="1"/>
    <row r="42185" ht="15.75" customHeight="1"/>
    <row r="42187" ht="15.75" customHeight="1"/>
    <row r="42189" ht="15.75" customHeight="1"/>
    <row r="42191" ht="15.75" customHeight="1"/>
    <row r="42193" ht="15.75" customHeight="1"/>
    <row r="42195" ht="15.75" customHeight="1"/>
    <row r="42197" ht="15.75" customHeight="1"/>
    <row r="42199" ht="15.75" customHeight="1"/>
    <row r="42201" ht="15.75" customHeight="1"/>
    <row r="42203" ht="15.75" customHeight="1"/>
    <row r="42205" ht="15.75" customHeight="1"/>
    <row r="42207" ht="15.75" customHeight="1"/>
    <row r="42209" ht="15.75" customHeight="1"/>
    <row r="42211" ht="15.75" customHeight="1"/>
    <row r="42213" ht="15.75" customHeight="1"/>
    <row r="42215" ht="15.75" customHeight="1"/>
    <row r="42217" ht="15.75" customHeight="1"/>
    <row r="42219" ht="15.75" customHeight="1"/>
    <row r="42221" ht="15.75" customHeight="1"/>
    <row r="42223" ht="15.75" customHeight="1"/>
    <row r="42225" ht="15.75" customHeight="1"/>
    <row r="42227" ht="15.75" customHeight="1"/>
    <row r="42229" ht="15.75" customHeight="1"/>
    <row r="42231" ht="15.75" customHeight="1"/>
    <row r="42233" ht="15.75" customHeight="1"/>
    <row r="42235" ht="15.75" customHeight="1"/>
    <row r="42237" ht="15.75" customHeight="1"/>
    <row r="42239" ht="15.75" customHeight="1"/>
    <row r="42241" ht="15.75" customHeight="1"/>
    <row r="42243" ht="15.75" customHeight="1"/>
    <row r="42245" ht="15.75" customHeight="1"/>
    <row r="42247" ht="15.75" customHeight="1"/>
    <row r="42249" ht="15.75" customHeight="1"/>
    <row r="42251" ht="15.75" customHeight="1"/>
    <row r="42253" ht="15.75" customHeight="1"/>
    <row r="42255" ht="15.75" customHeight="1"/>
    <row r="42257" ht="15.75" customHeight="1"/>
    <row r="42259" ht="15.75" customHeight="1"/>
    <row r="42261" ht="15.75" customHeight="1"/>
    <row r="42263" ht="15.75" customHeight="1"/>
    <row r="42265" ht="15.75" customHeight="1"/>
    <row r="42267" ht="15.75" customHeight="1"/>
    <row r="42269" ht="15.75" customHeight="1"/>
    <row r="42271" ht="15.75" customHeight="1"/>
    <row r="42273" ht="15.75" customHeight="1"/>
    <row r="42275" ht="15.75" customHeight="1"/>
    <row r="42277" ht="15.75" customHeight="1"/>
    <row r="42279" ht="15.75" customHeight="1"/>
    <row r="42281" ht="15.75" customHeight="1"/>
    <row r="42283" ht="15.75" customHeight="1"/>
    <row r="42285" ht="15.75" customHeight="1"/>
    <row r="42287" ht="15.75" customHeight="1"/>
    <row r="42289" ht="15.75" customHeight="1"/>
    <row r="42291" ht="15.75" customHeight="1"/>
    <row r="42293" ht="15.75" customHeight="1"/>
    <row r="42295" ht="15.75" customHeight="1"/>
    <row r="42297" ht="15.75" customHeight="1"/>
    <row r="42299" ht="15.75" customHeight="1"/>
    <row r="42301" ht="15.75" customHeight="1"/>
    <row r="42303" ht="15.75" customHeight="1"/>
    <row r="42305" ht="15.75" customHeight="1"/>
    <row r="42307" ht="15.75" customHeight="1"/>
    <row r="42309" ht="15.75" customHeight="1"/>
    <row r="42311" ht="15.75" customHeight="1"/>
    <row r="42313" ht="15.75" customHeight="1"/>
    <row r="42315" ht="15.75" customHeight="1"/>
    <row r="42317" ht="15.75" customHeight="1"/>
    <row r="42319" ht="15.75" customHeight="1"/>
    <row r="42321" ht="15.75" customHeight="1"/>
    <row r="42323" ht="15.75" customHeight="1"/>
    <row r="42325" ht="15.75" customHeight="1"/>
    <row r="42327" ht="15.75" customHeight="1"/>
    <row r="42329" ht="15.75" customHeight="1"/>
    <row r="42331" ht="15.75" customHeight="1"/>
    <row r="42333" ht="15.75" customHeight="1"/>
    <row r="42335" ht="15.75" customHeight="1"/>
    <row r="42337" ht="15.75" customHeight="1"/>
    <row r="42339" ht="15.75" customHeight="1"/>
    <row r="42341" ht="15.75" customHeight="1"/>
    <row r="42343" ht="15.75" customHeight="1"/>
    <row r="42345" ht="15.75" customHeight="1"/>
    <row r="42347" ht="15.75" customHeight="1"/>
    <row r="42349" ht="15.75" customHeight="1"/>
    <row r="42351" ht="15.75" customHeight="1"/>
    <row r="42353" ht="15.75" customHeight="1"/>
    <row r="42355" ht="15.75" customHeight="1"/>
    <row r="42357" ht="15.75" customHeight="1"/>
    <row r="42359" ht="15.75" customHeight="1"/>
    <row r="42361" ht="15.75" customHeight="1"/>
    <row r="42363" ht="15.75" customHeight="1"/>
    <row r="42365" ht="15.75" customHeight="1"/>
    <row r="42367" ht="15.75" customHeight="1"/>
    <row r="42369" ht="15.75" customHeight="1"/>
    <row r="42371" ht="15.75" customHeight="1"/>
    <row r="42373" ht="15.75" customHeight="1"/>
    <row r="42375" ht="15.75" customHeight="1"/>
    <row r="42377" ht="15.75" customHeight="1"/>
    <row r="42379" ht="15.75" customHeight="1"/>
    <row r="42381" ht="15.75" customHeight="1"/>
    <row r="42383" ht="15.75" customHeight="1"/>
    <row r="42385" ht="15.75" customHeight="1"/>
    <row r="42387" ht="15.75" customHeight="1"/>
    <row r="42389" ht="15.75" customHeight="1"/>
    <row r="42391" ht="15.75" customHeight="1"/>
    <row r="42393" ht="15.75" customHeight="1"/>
    <row r="42395" ht="15.75" customHeight="1"/>
    <row r="42397" ht="15.75" customHeight="1"/>
    <row r="42399" ht="15.75" customHeight="1"/>
    <row r="42401" ht="15.75" customHeight="1"/>
    <row r="42403" ht="15.75" customHeight="1"/>
    <row r="42405" ht="15.75" customHeight="1"/>
    <row r="42407" ht="15.75" customHeight="1"/>
    <row r="42409" ht="15.75" customHeight="1"/>
    <row r="42411" ht="15.75" customHeight="1"/>
    <row r="42413" ht="15.75" customHeight="1"/>
    <row r="42415" ht="15.75" customHeight="1"/>
    <row r="42417" ht="15.75" customHeight="1"/>
    <row r="42419" ht="15.75" customHeight="1"/>
    <row r="42421" ht="15.75" customHeight="1"/>
    <row r="42423" ht="15.75" customHeight="1"/>
    <row r="42425" ht="15.75" customHeight="1"/>
    <row r="42427" ht="15.75" customHeight="1"/>
    <row r="42429" ht="15.75" customHeight="1"/>
    <row r="42431" ht="15.75" customHeight="1"/>
    <row r="42433" ht="15.75" customHeight="1"/>
    <row r="42435" ht="15.75" customHeight="1"/>
    <row r="42437" ht="15.75" customHeight="1"/>
    <row r="42439" ht="15.75" customHeight="1"/>
    <row r="42441" ht="15.75" customHeight="1"/>
    <row r="42443" ht="15.75" customHeight="1"/>
    <row r="42445" ht="15.75" customHeight="1"/>
    <row r="42447" ht="15.75" customHeight="1"/>
    <row r="42449" ht="15.75" customHeight="1"/>
    <row r="42451" ht="15.75" customHeight="1"/>
    <row r="42453" ht="15.75" customHeight="1"/>
    <row r="42455" ht="15.75" customHeight="1"/>
    <row r="42457" ht="15.75" customHeight="1"/>
    <row r="42459" ht="15.75" customHeight="1"/>
    <row r="42461" ht="15.75" customHeight="1"/>
    <row r="42463" ht="15.75" customHeight="1"/>
    <row r="42465" ht="15.75" customHeight="1"/>
    <row r="42467" ht="15.75" customHeight="1"/>
    <row r="42469" ht="15.75" customHeight="1"/>
    <row r="42471" ht="15.75" customHeight="1"/>
    <row r="42473" ht="15.75" customHeight="1"/>
    <row r="42475" ht="15.75" customHeight="1"/>
    <row r="42477" ht="15.75" customHeight="1"/>
    <row r="42479" ht="15.75" customHeight="1"/>
    <row r="42481" ht="15.75" customHeight="1"/>
    <row r="42483" ht="15.75" customHeight="1"/>
    <row r="42485" ht="15.75" customHeight="1"/>
    <row r="42487" ht="15.75" customHeight="1"/>
    <row r="42489" ht="15.75" customHeight="1"/>
    <row r="42491" ht="15.75" customHeight="1"/>
    <row r="42493" ht="15.75" customHeight="1"/>
    <row r="42495" ht="15.75" customHeight="1"/>
    <row r="42497" ht="15.75" customHeight="1"/>
    <row r="42499" ht="15.75" customHeight="1"/>
    <row r="42501" ht="15.75" customHeight="1"/>
    <row r="42503" ht="15.75" customHeight="1"/>
    <row r="42505" ht="15.75" customHeight="1"/>
    <row r="42507" ht="15.75" customHeight="1"/>
    <row r="42509" ht="15.75" customHeight="1"/>
    <row r="42511" ht="15.75" customHeight="1"/>
    <row r="42513" ht="15.75" customHeight="1"/>
    <row r="42515" ht="15.75" customHeight="1"/>
    <row r="42517" ht="15.75" customHeight="1"/>
    <row r="42519" ht="15.75" customHeight="1"/>
    <row r="42521" ht="15.75" customHeight="1"/>
    <row r="42523" ht="15.75" customHeight="1"/>
    <row r="42525" ht="15.75" customHeight="1"/>
    <row r="42527" ht="15.75" customHeight="1"/>
    <row r="42529" ht="15.75" customHeight="1"/>
    <row r="42531" ht="15.75" customHeight="1"/>
    <row r="42533" ht="15.75" customHeight="1"/>
    <row r="42535" ht="15.75" customHeight="1"/>
    <row r="42537" ht="15.75" customHeight="1"/>
    <row r="42539" ht="15.75" customHeight="1"/>
    <row r="42541" ht="15.75" customHeight="1"/>
    <row r="42543" ht="15.75" customHeight="1"/>
    <row r="42545" ht="15.75" customHeight="1"/>
    <row r="42547" ht="15.75" customHeight="1"/>
    <row r="42549" ht="15.75" customHeight="1"/>
    <row r="42551" ht="15.75" customHeight="1"/>
    <row r="42553" ht="15.75" customHeight="1"/>
    <row r="42555" ht="15.75" customHeight="1"/>
    <row r="42557" ht="15.75" customHeight="1"/>
    <row r="42559" ht="15.75" customHeight="1"/>
    <row r="42561" ht="15.75" customHeight="1"/>
    <row r="42563" ht="15.75" customHeight="1"/>
    <row r="42565" ht="15.75" customHeight="1"/>
    <row r="42567" ht="15.75" customHeight="1"/>
    <row r="42569" ht="15.75" customHeight="1"/>
    <row r="42571" ht="15.75" customHeight="1"/>
    <row r="42573" ht="15.75" customHeight="1"/>
    <row r="42575" ht="15.75" customHeight="1"/>
    <row r="42577" ht="15.75" customHeight="1"/>
    <row r="42579" ht="15.75" customHeight="1"/>
    <row r="42581" ht="15.75" customHeight="1"/>
    <row r="42583" ht="15.75" customHeight="1"/>
    <row r="42585" ht="15.75" customHeight="1"/>
    <row r="42587" ht="15.75" customHeight="1"/>
    <row r="42589" ht="15.75" customHeight="1"/>
    <row r="42591" ht="15.75" customHeight="1"/>
    <row r="42593" ht="15.75" customHeight="1"/>
    <row r="42595" ht="15.75" customHeight="1"/>
    <row r="42597" ht="15.75" customHeight="1"/>
    <row r="42599" ht="15.75" customHeight="1"/>
    <row r="42601" ht="15.75" customHeight="1"/>
    <row r="42603" ht="15.75" customHeight="1"/>
    <row r="42605" ht="15.75" customHeight="1"/>
    <row r="42607" ht="15.75" customHeight="1"/>
    <row r="42609" ht="15.75" customHeight="1"/>
    <row r="42611" ht="15.75" customHeight="1"/>
    <row r="42613" ht="15.75" customHeight="1"/>
    <row r="42615" ht="15.75" customHeight="1"/>
    <row r="42617" ht="15.75" customHeight="1"/>
    <row r="42619" ht="15.75" customHeight="1"/>
    <row r="42621" ht="15.75" customHeight="1"/>
    <row r="42623" ht="15.75" customHeight="1"/>
    <row r="42625" ht="15.75" customHeight="1"/>
    <row r="42627" ht="15.75" customHeight="1"/>
    <row r="42629" ht="15.75" customHeight="1"/>
    <row r="42631" ht="15.75" customHeight="1"/>
    <row r="42633" ht="15.75" customHeight="1"/>
    <row r="42635" ht="15.75" customHeight="1"/>
    <row r="42637" ht="15.75" customHeight="1"/>
    <row r="42639" ht="15.75" customHeight="1"/>
    <row r="42641" ht="15.75" customHeight="1"/>
    <row r="42643" ht="15.75" customHeight="1"/>
    <row r="42645" ht="15.75" customHeight="1"/>
    <row r="42647" ht="15.75" customHeight="1"/>
    <row r="42649" ht="15.75" customHeight="1"/>
    <row r="42651" ht="15.75" customHeight="1"/>
    <row r="42653" ht="15.75" customHeight="1"/>
    <row r="42655" ht="15.75" customHeight="1"/>
    <row r="42657" ht="15.75" customHeight="1"/>
    <row r="42659" ht="15.75" customHeight="1"/>
    <row r="42661" ht="15.75" customHeight="1"/>
    <row r="42663" ht="15.75" customHeight="1"/>
    <row r="42665" ht="15.75" customHeight="1"/>
    <row r="42667" ht="15.75" customHeight="1"/>
    <row r="42669" ht="15.75" customHeight="1"/>
    <row r="42671" ht="15.75" customHeight="1"/>
    <row r="42673" ht="15.75" customHeight="1"/>
    <row r="42675" ht="15.75" customHeight="1"/>
    <row r="42677" ht="15.75" customHeight="1"/>
    <row r="42679" ht="15.75" customHeight="1"/>
    <row r="42681" ht="15.75" customHeight="1"/>
    <row r="42683" ht="15.75" customHeight="1"/>
    <row r="42685" ht="15.75" customHeight="1"/>
    <row r="42687" ht="15.75" customHeight="1"/>
    <row r="42689" ht="15.75" customHeight="1"/>
    <row r="42691" ht="15.75" customHeight="1"/>
    <row r="42693" ht="15.75" customHeight="1"/>
    <row r="42695" ht="15.75" customHeight="1"/>
    <row r="42697" ht="15.75" customHeight="1"/>
    <row r="42699" ht="15.75" customHeight="1"/>
    <row r="42701" ht="15.75" customHeight="1"/>
    <row r="42703" ht="15.75" customHeight="1"/>
    <row r="42705" ht="15.75" customHeight="1"/>
    <row r="42707" ht="15.75" customHeight="1"/>
    <row r="42709" ht="15.75" customHeight="1"/>
    <row r="42711" ht="15.75" customHeight="1"/>
    <row r="42713" ht="15.75" customHeight="1"/>
    <row r="42715" ht="15.75" customHeight="1"/>
    <row r="42717" ht="15.75" customHeight="1"/>
    <row r="42719" ht="15.75" customHeight="1"/>
    <row r="42721" ht="15.75" customHeight="1"/>
    <row r="42723" ht="15.75" customHeight="1"/>
    <row r="42725" ht="15.75" customHeight="1"/>
    <row r="42727" ht="15.75" customHeight="1"/>
    <row r="42729" ht="15.75" customHeight="1"/>
    <row r="42731" ht="15.75" customHeight="1"/>
    <row r="42733" ht="15.75" customHeight="1"/>
    <row r="42735" ht="15.75" customHeight="1"/>
    <row r="42737" ht="15.75" customHeight="1"/>
    <row r="42739" ht="15.75" customHeight="1"/>
    <row r="42741" ht="15.75" customHeight="1"/>
    <row r="42743" ht="15.75" customHeight="1"/>
    <row r="42745" ht="15.75" customHeight="1"/>
    <row r="42747" ht="15.75" customHeight="1"/>
    <row r="42749" ht="15.75" customHeight="1"/>
    <row r="42751" ht="15.75" customHeight="1"/>
    <row r="42753" ht="15.75" customHeight="1"/>
    <row r="42755" ht="15.75" customHeight="1"/>
    <row r="42757" ht="15.75" customHeight="1"/>
    <row r="42759" ht="15.75" customHeight="1"/>
    <row r="42761" ht="15.75" customHeight="1"/>
    <row r="42763" ht="15.75" customHeight="1"/>
    <row r="42765" ht="15.75" customHeight="1"/>
    <row r="42767" ht="15.75" customHeight="1"/>
    <row r="42769" ht="15.75" customHeight="1"/>
    <row r="42771" ht="15.75" customHeight="1"/>
    <row r="42773" ht="15.75" customHeight="1"/>
    <row r="42775" ht="15.75" customHeight="1"/>
    <row r="42777" ht="15.75" customHeight="1"/>
    <row r="42779" ht="15.75" customHeight="1"/>
    <row r="42781" ht="15.75" customHeight="1"/>
    <row r="42783" ht="15.75" customHeight="1"/>
    <row r="42785" ht="15.75" customHeight="1"/>
    <row r="42787" ht="15.75" customHeight="1"/>
    <row r="42789" ht="15.75" customHeight="1"/>
    <row r="42791" ht="15.75" customHeight="1"/>
    <row r="42793" ht="15.75" customHeight="1"/>
    <row r="42795" ht="15.75" customHeight="1"/>
    <row r="42797" ht="15.75" customHeight="1"/>
    <row r="42799" ht="15.75" customHeight="1"/>
    <row r="42801" ht="15.75" customHeight="1"/>
    <row r="42803" ht="15.75" customHeight="1"/>
    <row r="42805" ht="15.75" customHeight="1"/>
    <row r="42807" ht="15.75" customHeight="1"/>
    <row r="42809" ht="15.75" customHeight="1"/>
    <row r="42811" ht="15.75" customHeight="1"/>
    <row r="42813" ht="15.75" customHeight="1"/>
    <row r="42815" ht="15.75" customHeight="1"/>
    <row r="42817" ht="15.75" customHeight="1"/>
    <row r="42819" ht="15.75" customHeight="1"/>
    <row r="42821" ht="15.75" customHeight="1"/>
    <row r="42823" ht="15.75" customHeight="1"/>
    <row r="42825" ht="15.75" customHeight="1"/>
    <row r="42827" ht="15.75" customHeight="1"/>
    <row r="42829" ht="15.75" customHeight="1"/>
    <row r="42831" ht="15.75" customHeight="1"/>
    <row r="42833" ht="15.75" customHeight="1"/>
    <row r="42835" ht="15.75" customHeight="1"/>
    <row r="42837" ht="15.75" customHeight="1"/>
    <row r="42839" ht="15.75" customHeight="1"/>
    <row r="42841" ht="15.75" customHeight="1"/>
    <row r="42843" ht="15.75" customHeight="1"/>
    <row r="42845" ht="15.75" customHeight="1"/>
    <row r="42847" ht="15.75" customHeight="1"/>
    <row r="42849" ht="15.75" customHeight="1"/>
    <row r="42851" ht="15.75" customHeight="1"/>
    <row r="42853" ht="15.75" customHeight="1"/>
    <row r="42855" ht="15.75" customHeight="1"/>
    <row r="42857" ht="15.75" customHeight="1"/>
    <row r="42859" ht="15.75" customHeight="1"/>
    <row r="42861" ht="15.75" customHeight="1"/>
    <row r="42863" ht="15.75" customHeight="1"/>
    <row r="42865" ht="15.75" customHeight="1"/>
    <row r="42867" ht="15.75" customHeight="1"/>
    <row r="42869" ht="15.75" customHeight="1"/>
    <row r="42871" ht="15.75" customHeight="1"/>
    <row r="42873" ht="15.75" customHeight="1"/>
    <row r="42875" ht="15.75" customHeight="1"/>
    <row r="42877" ht="15.75" customHeight="1"/>
    <row r="42879" ht="15.75" customHeight="1"/>
    <row r="42881" ht="15.75" customHeight="1"/>
    <row r="42883" ht="15.75" customHeight="1"/>
    <row r="42885" ht="15.75" customHeight="1"/>
    <row r="42887" ht="15.75" customHeight="1"/>
    <row r="42889" ht="15.75" customHeight="1"/>
    <row r="42891" ht="15.75" customHeight="1"/>
    <row r="42893" ht="15.75" customHeight="1"/>
    <row r="42895" ht="15.75" customHeight="1"/>
    <row r="42897" ht="15.75" customHeight="1"/>
    <row r="42899" ht="15.75" customHeight="1"/>
    <row r="42901" ht="15.75" customHeight="1"/>
    <row r="42903" ht="15.75" customHeight="1"/>
    <row r="42905" ht="15.75" customHeight="1"/>
    <row r="42907" ht="15.75" customHeight="1"/>
    <row r="42909" ht="15.75" customHeight="1"/>
    <row r="42911" ht="15.75" customHeight="1"/>
    <row r="42913" ht="15.75" customHeight="1"/>
    <row r="42915" ht="15.75" customHeight="1"/>
    <row r="42917" ht="15.75" customHeight="1"/>
    <row r="42919" ht="15.75" customHeight="1"/>
    <row r="42921" ht="15.75" customHeight="1"/>
    <row r="42923" ht="15.75" customHeight="1"/>
    <row r="42925" ht="15.75" customHeight="1"/>
    <row r="42927" ht="15.75" customHeight="1"/>
    <row r="42929" ht="15.75" customHeight="1"/>
    <row r="42931" ht="15.75" customHeight="1"/>
    <row r="42933" ht="15.75" customHeight="1"/>
    <row r="42935" ht="15.75" customHeight="1"/>
    <row r="42937" ht="15.75" customHeight="1"/>
    <row r="42939" ht="15.75" customHeight="1"/>
    <row r="42941" ht="15.75" customHeight="1"/>
    <row r="42943" ht="15.75" customHeight="1"/>
    <row r="42945" ht="15.75" customHeight="1"/>
    <row r="42947" ht="15.75" customHeight="1"/>
    <row r="42949" ht="15.75" customHeight="1"/>
    <row r="42951" ht="15.75" customHeight="1"/>
    <row r="42953" ht="15.75" customHeight="1"/>
    <row r="42955" ht="15.75" customHeight="1"/>
    <row r="42957" ht="15.75" customHeight="1"/>
    <row r="42959" ht="15.75" customHeight="1"/>
    <row r="42961" ht="15.75" customHeight="1"/>
    <row r="42963" ht="15.75" customHeight="1"/>
    <row r="42965" ht="15.75" customHeight="1"/>
    <row r="42967" ht="15.75" customHeight="1"/>
    <row r="42969" ht="15.75" customHeight="1"/>
    <row r="42971" ht="15.75" customHeight="1"/>
    <row r="42973" ht="15.75" customHeight="1"/>
    <row r="42975" ht="15.75" customHeight="1"/>
    <row r="42977" ht="15.75" customHeight="1"/>
    <row r="42979" ht="15.75" customHeight="1"/>
    <row r="42981" ht="15.75" customHeight="1"/>
    <row r="42983" ht="15.75" customHeight="1"/>
    <row r="42985" ht="15.75" customHeight="1"/>
    <row r="42987" ht="15.75" customHeight="1"/>
    <row r="42989" ht="15.75" customHeight="1"/>
    <row r="42991" ht="15.75" customHeight="1"/>
    <row r="42993" ht="15.75" customHeight="1"/>
    <row r="42995" ht="15.75" customHeight="1"/>
    <row r="42997" ht="15.75" customHeight="1"/>
    <row r="42999" ht="15.75" customHeight="1"/>
    <row r="43001" ht="15.75" customHeight="1"/>
    <row r="43003" ht="15.75" customHeight="1"/>
    <row r="43005" ht="15.75" customHeight="1"/>
    <row r="43007" ht="15.75" customHeight="1"/>
    <row r="43009" ht="15.75" customHeight="1"/>
    <row r="43011" ht="15.75" customHeight="1"/>
    <row r="43013" ht="15.75" customHeight="1"/>
    <row r="43015" ht="15.75" customHeight="1"/>
    <row r="43017" ht="15.75" customHeight="1"/>
    <row r="43019" ht="15.75" customHeight="1"/>
    <row r="43021" ht="15.75" customHeight="1"/>
    <row r="43023" ht="15.75" customHeight="1"/>
    <row r="43025" ht="15.75" customHeight="1"/>
    <row r="43027" ht="15.75" customHeight="1"/>
    <row r="43029" ht="15.75" customHeight="1"/>
    <row r="43031" ht="15.75" customHeight="1"/>
    <row r="43033" ht="15.75" customHeight="1"/>
    <row r="43035" ht="15.75" customHeight="1"/>
    <row r="43037" ht="15.75" customHeight="1"/>
    <row r="43039" ht="15.75" customHeight="1"/>
    <row r="43041" ht="15.75" customHeight="1"/>
    <row r="43043" ht="15.75" customHeight="1"/>
    <row r="43045" ht="15.75" customHeight="1"/>
    <row r="43047" ht="15.75" customHeight="1"/>
    <row r="43049" ht="15.75" customHeight="1"/>
    <row r="43051" ht="15.75" customHeight="1"/>
    <row r="43053" ht="15.75" customHeight="1"/>
    <row r="43055" ht="15.75" customHeight="1"/>
    <row r="43057" ht="15.75" customHeight="1"/>
    <row r="43059" ht="15.75" customHeight="1"/>
    <row r="43061" ht="15.75" customHeight="1"/>
    <row r="43063" ht="15.75" customHeight="1"/>
    <row r="43065" ht="15.75" customHeight="1"/>
    <row r="43067" ht="15.75" customHeight="1"/>
    <row r="43069" ht="15.75" customHeight="1"/>
    <row r="43071" ht="15.75" customHeight="1"/>
    <row r="43073" ht="15.75" customHeight="1"/>
    <row r="43075" ht="15.75" customHeight="1"/>
    <row r="43077" ht="15.75" customHeight="1"/>
    <row r="43079" ht="15.75" customHeight="1"/>
    <row r="43081" ht="15.75" customHeight="1"/>
    <row r="43083" ht="15.75" customHeight="1"/>
    <row r="43085" ht="15.75" customHeight="1"/>
    <row r="43087" ht="15.75" customHeight="1"/>
    <row r="43089" ht="15.75" customHeight="1"/>
    <row r="43091" ht="15.75" customHeight="1"/>
    <row r="43093" ht="15.75" customHeight="1"/>
    <row r="43095" ht="15.75" customHeight="1"/>
    <row r="43097" ht="15.75" customHeight="1"/>
    <row r="43099" ht="15.75" customHeight="1"/>
    <row r="43101" ht="15.75" customHeight="1"/>
    <row r="43103" ht="15.75" customHeight="1"/>
    <row r="43105" ht="15.75" customHeight="1"/>
    <row r="43107" ht="15.75" customHeight="1"/>
    <row r="43109" ht="15.75" customHeight="1"/>
    <row r="43111" ht="15.75" customHeight="1"/>
    <row r="43113" ht="15.75" customHeight="1"/>
    <row r="43115" ht="15.75" customHeight="1"/>
    <row r="43117" ht="15.75" customHeight="1"/>
    <row r="43119" ht="15.75" customHeight="1"/>
    <row r="43121" ht="15.75" customHeight="1"/>
    <row r="43123" ht="15.75" customHeight="1"/>
    <row r="43125" ht="15.75" customHeight="1"/>
    <row r="43127" ht="15.75" customHeight="1"/>
    <row r="43129" ht="15.75" customHeight="1"/>
    <row r="43131" ht="15.75" customHeight="1"/>
    <row r="43133" ht="15.75" customHeight="1"/>
    <row r="43135" ht="15.75" customHeight="1"/>
    <row r="43137" ht="15.75" customHeight="1"/>
    <row r="43139" ht="15.75" customHeight="1"/>
    <row r="43141" ht="15.75" customHeight="1"/>
    <row r="43143" ht="15.75" customHeight="1"/>
    <row r="43145" ht="15.75" customHeight="1"/>
    <row r="43147" ht="15.75" customHeight="1"/>
    <row r="43149" ht="15.75" customHeight="1"/>
    <row r="43151" ht="15.75" customHeight="1"/>
    <row r="43153" ht="15.75" customHeight="1"/>
    <row r="43155" ht="15.75" customHeight="1"/>
    <row r="43157" ht="15.75" customHeight="1"/>
    <row r="43159" ht="15.75" customHeight="1"/>
    <row r="43161" ht="15.75" customHeight="1"/>
    <row r="43163" ht="15.75" customHeight="1"/>
    <row r="43165" ht="15.75" customHeight="1"/>
    <row r="43167" ht="15.75" customHeight="1"/>
    <row r="43169" ht="15.75" customHeight="1"/>
    <row r="43171" ht="15.75" customHeight="1"/>
    <row r="43173" ht="15.75" customHeight="1"/>
    <row r="43175" ht="15.75" customHeight="1"/>
    <row r="43177" ht="15.75" customHeight="1"/>
    <row r="43179" ht="15.75" customHeight="1"/>
    <row r="43181" ht="15.75" customHeight="1"/>
    <row r="43183" ht="15.75" customHeight="1"/>
    <row r="43185" ht="15.75" customHeight="1"/>
    <row r="43187" ht="15.75" customHeight="1"/>
    <row r="43189" ht="15.75" customHeight="1"/>
    <row r="43191" ht="15.75" customHeight="1"/>
    <row r="43193" ht="15.75" customHeight="1"/>
    <row r="43195" ht="15.75" customHeight="1"/>
    <row r="43197" ht="15.75" customHeight="1"/>
    <row r="43199" ht="15.75" customHeight="1"/>
    <row r="43201" ht="15.75" customHeight="1"/>
    <row r="43203" ht="15.75" customHeight="1"/>
    <row r="43205" ht="15.75" customHeight="1"/>
    <row r="43207" ht="15.75" customHeight="1"/>
    <row r="43209" ht="15.75" customHeight="1"/>
    <row r="43211" ht="15.75" customHeight="1"/>
    <row r="43213" ht="15.75" customHeight="1"/>
    <row r="43215" ht="15.75" customHeight="1"/>
    <row r="43217" ht="15.75" customHeight="1"/>
    <row r="43219" ht="15.75" customHeight="1"/>
    <row r="43221" ht="15.75" customHeight="1"/>
    <row r="43223" ht="15.75" customHeight="1"/>
    <row r="43225" ht="15.75" customHeight="1"/>
    <row r="43227" ht="15.75" customHeight="1"/>
    <row r="43229" ht="15.75" customHeight="1"/>
    <row r="43231" ht="15.75" customHeight="1"/>
    <row r="43233" ht="15.75" customHeight="1"/>
    <row r="43235" ht="15.75" customHeight="1"/>
    <row r="43237" ht="15.75" customHeight="1"/>
    <row r="43239" ht="15.75" customHeight="1"/>
    <row r="43241" ht="15.75" customHeight="1"/>
    <row r="43243" ht="15.75" customHeight="1"/>
    <row r="43245" ht="15.75" customHeight="1"/>
    <row r="43247" ht="15.75" customHeight="1"/>
    <row r="43249" ht="15.75" customHeight="1"/>
    <row r="43251" ht="15.75" customHeight="1"/>
    <row r="43253" ht="15.75" customHeight="1"/>
    <row r="43255" ht="15.75" customHeight="1"/>
    <row r="43257" ht="15.75" customHeight="1"/>
    <row r="43259" ht="15.75" customHeight="1"/>
    <row r="43261" ht="15.75" customHeight="1"/>
    <row r="43263" ht="15.75" customHeight="1"/>
    <row r="43265" ht="15.75" customHeight="1"/>
    <row r="43267" ht="15.75" customHeight="1"/>
    <row r="43269" ht="15.75" customHeight="1"/>
    <row r="43271" ht="15.75" customHeight="1"/>
    <row r="43273" ht="15.75" customHeight="1"/>
    <row r="43275" ht="15.75" customHeight="1"/>
    <row r="43277" ht="15.75" customHeight="1"/>
    <row r="43279" ht="15.75" customHeight="1"/>
    <row r="43281" ht="15.75" customHeight="1"/>
    <row r="43283" ht="15.75" customHeight="1"/>
    <row r="43285" ht="15.75" customHeight="1"/>
    <row r="43287" ht="15.75" customHeight="1"/>
    <row r="43289" ht="15.75" customHeight="1"/>
    <row r="43291" ht="15.75" customHeight="1"/>
    <row r="43293" ht="15.75" customHeight="1"/>
    <row r="43295" ht="15.75" customHeight="1"/>
    <row r="43297" ht="15.75" customHeight="1"/>
    <row r="43299" ht="15.75" customHeight="1"/>
    <row r="43301" ht="15.75" customHeight="1"/>
    <row r="43303" ht="15.75" customHeight="1"/>
    <row r="43305" ht="15.75" customHeight="1"/>
    <row r="43307" ht="15.75" customHeight="1"/>
    <row r="43309" ht="15.75" customHeight="1"/>
    <row r="43311" ht="15.75" customHeight="1"/>
    <row r="43313" ht="15.75" customHeight="1"/>
    <row r="43315" ht="15.75" customHeight="1"/>
    <row r="43317" ht="15.75" customHeight="1"/>
    <row r="43319" ht="15.75" customHeight="1"/>
    <row r="43321" ht="15.75" customHeight="1"/>
    <row r="43323" ht="15.75" customHeight="1"/>
    <row r="43325" ht="15.75" customHeight="1"/>
    <row r="43327" ht="15.75" customHeight="1"/>
    <row r="43329" ht="15.75" customHeight="1"/>
    <row r="43331" ht="15.75" customHeight="1"/>
    <row r="43333" ht="15.75" customHeight="1"/>
    <row r="43335" ht="15.75" customHeight="1"/>
    <row r="43337" ht="15.75" customHeight="1"/>
    <row r="43339" ht="15.75" customHeight="1"/>
    <row r="43341" ht="15.75" customHeight="1"/>
    <row r="43343" ht="15.75" customHeight="1"/>
    <row r="43345" ht="15.75" customHeight="1"/>
    <row r="43347" ht="15.75" customHeight="1"/>
    <row r="43349" ht="15.75" customHeight="1"/>
    <row r="43351" ht="15.75" customHeight="1"/>
    <row r="43353" ht="15.75" customHeight="1"/>
    <row r="43355" ht="15.75" customHeight="1"/>
    <row r="43357" ht="15.75" customHeight="1"/>
    <row r="43359" ht="15.75" customHeight="1"/>
    <row r="43361" ht="15.75" customHeight="1"/>
    <row r="43363" ht="15.75" customHeight="1"/>
    <row r="43365" ht="15.75" customHeight="1"/>
    <row r="43367" ht="15.75" customHeight="1"/>
    <row r="43369" ht="15.75" customHeight="1"/>
    <row r="43371" ht="15.75" customHeight="1"/>
    <row r="43373" ht="15.75" customHeight="1"/>
    <row r="43375" ht="15.75" customHeight="1"/>
    <row r="43377" ht="15.75" customHeight="1"/>
    <row r="43379" ht="15.75" customHeight="1"/>
    <row r="43381" ht="15.75" customHeight="1"/>
    <row r="43383" ht="15.75" customHeight="1"/>
    <row r="43385" ht="15.75" customHeight="1"/>
    <row r="43387" ht="15.75" customHeight="1"/>
    <row r="43389" ht="15.75" customHeight="1"/>
    <row r="43391" ht="15.75" customHeight="1"/>
    <row r="43393" ht="15.75" customHeight="1"/>
    <row r="43395" ht="15.75" customHeight="1"/>
    <row r="43397" ht="15.75" customHeight="1"/>
    <row r="43399" ht="15.75" customHeight="1"/>
    <row r="43401" ht="15.75" customHeight="1"/>
    <row r="43403" ht="15.75" customHeight="1"/>
    <row r="43405" ht="15.75" customHeight="1"/>
    <row r="43407" ht="15.75" customHeight="1"/>
    <row r="43409" ht="15.75" customHeight="1"/>
    <row r="43411" ht="15.75" customHeight="1"/>
    <row r="43413" ht="15.75" customHeight="1"/>
    <row r="43415" ht="15.75" customHeight="1"/>
    <row r="43417" ht="15.75" customHeight="1"/>
    <row r="43419" ht="15.75" customHeight="1"/>
    <row r="43421" ht="15.75" customHeight="1"/>
    <row r="43423" ht="15.75" customHeight="1"/>
    <row r="43425" ht="15.75" customHeight="1"/>
    <row r="43427" ht="15.75" customHeight="1"/>
    <row r="43429" ht="15.75" customHeight="1"/>
    <row r="43431" ht="15.75" customHeight="1"/>
    <row r="43433" ht="15.75" customHeight="1"/>
    <row r="43435" ht="15.75" customHeight="1"/>
    <row r="43437" ht="15.75" customHeight="1"/>
    <row r="43439" ht="15.75" customHeight="1"/>
    <row r="43441" ht="15.75" customHeight="1"/>
    <row r="43443" ht="15.75" customHeight="1"/>
    <row r="43445" ht="15.75" customHeight="1"/>
    <row r="43447" ht="15.75" customHeight="1"/>
    <row r="43449" ht="15.75" customHeight="1"/>
    <row r="43451" ht="15.75" customHeight="1"/>
    <row r="43453" ht="15.75" customHeight="1"/>
    <row r="43455" ht="15.75" customHeight="1"/>
    <row r="43457" ht="15.75" customHeight="1"/>
    <row r="43459" ht="15.75" customHeight="1"/>
    <row r="43461" ht="15.75" customHeight="1"/>
    <row r="43463" ht="15.75" customHeight="1"/>
    <row r="43465" ht="15.75" customHeight="1"/>
    <row r="43467" ht="15.75" customHeight="1"/>
    <row r="43469" ht="15.75" customHeight="1"/>
    <row r="43471" ht="15.75" customHeight="1"/>
    <row r="43473" ht="15.75" customHeight="1"/>
    <row r="43475" ht="15.75" customHeight="1"/>
    <row r="43477" ht="15.75" customHeight="1"/>
    <row r="43479" ht="15.75" customHeight="1"/>
    <row r="43481" ht="15.75" customHeight="1"/>
    <row r="43483" ht="15.75" customHeight="1"/>
    <row r="43485" ht="15.75" customHeight="1"/>
    <row r="43487" ht="15.75" customHeight="1"/>
    <row r="43489" ht="15.75" customHeight="1"/>
    <row r="43491" ht="15.75" customHeight="1"/>
    <row r="43493" ht="15.75" customHeight="1"/>
    <row r="43495" ht="15.75" customHeight="1"/>
    <row r="43497" ht="15.75" customHeight="1"/>
    <row r="43499" ht="15.75" customHeight="1"/>
    <row r="43501" ht="15.75" customHeight="1"/>
    <row r="43503" ht="15.75" customHeight="1"/>
    <row r="43505" ht="15.75" customHeight="1"/>
    <row r="43507" ht="15.75" customHeight="1"/>
    <row r="43509" ht="15.75" customHeight="1"/>
    <row r="43511" ht="15.75" customHeight="1"/>
    <row r="43513" ht="15.75" customHeight="1"/>
    <row r="43515" ht="15.75" customHeight="1"/>
    <row r="43517" ht="15.75" customHeight="1"/>
    <row r="43519" ht="15.75" customHeight="1"/>
    <row r="43521" ht="15.75" customHeight="1"/>
    <row r="43523" ht="15.75" customHeight="1"/>
    <row r="43525" ht="15.75" customHeight="1"/>
    <row r="43527" ht="15.75" customHeight="1"/>
    <row r="43529" ht="15.75" customHeight="1"/>
    <row r="43531" ht="15.75" customHeight="1"/>
    <row r="43533" ht="15.75" customHeight="1"/>
    <row r="43535" ht="15.75" customHeight="1"/>
    <row r="43537" ht="15.75" customHeight="1"/>
    <row r="43539" ht="15.75" customHeight="1"/>
    <row r="43541" ht="15.75" customHeight="1"/>
    <row r="43543" ht="15.75" customHeight="1"/>
    <row r="43545" ht="15.75" customHeight="1"/>
    <row r="43547" ht="15.75" customHeight="1"/>
    <row r="43549" ht="15.75" customHeight="1"/>
    <row r="43551" ht="15.75" customHeight="1"/>
    <row r="43553" ht="15.75" customHeight="1"/>
    <row r="43555" ht="15.75" customHeight="1"/>
    <row r="43557" ht="15.75" customHeight="1"/>
    <row r="43559" ht="15.75" customHeight="1"/>
    <row r="43561" ht="15.75" customHeight="1"/>
    <row r="43563" ht="15.75" customHeight="1"/>
    <row r="43565" ht="15.75" customHeight="1"/>
    <row r="43567" ht="15.75" customHeight="1"/>
    <row r="43569" ht="15.75" customHeight="1"/>
    <row r="43571" ht="15.75" customHeight="1"/>
    <row r="43573" ht="15.75" customHeight="1"/>
    <row r="43575" ht="15.75" customHeight="1"/>
    <row r="43577" ht="15.75" customHeight="1"/>
    <row r="43579" ht="15.75" customHeight="1"/>
    <row r="43581" ht="15.75" customHeight="1"/>
    <row r="43583" ht="15.75" customHeight="1"/>
    <row r="43585" ht="15.75" customHeight="1"/>
    <row r="43587" ht="15.75" customHeight="1"/>
    <row r="43589" ht="15.75" customHeight="1"/>
    <row r="43591" ht="15.75" customHeight="1"/>
    <row r="43593" ht="15.75" customHeight="1"/>
    <row r="43595" ht="15.75" customHeight="1"/>
    <row r="43597" ht="15.75" customHeight="1"/>
    <row r="43599" ht="15.75" customHeight="1"/>
    <row r="43601" ht="15.75" customHeight="1"/>
    <row r="43603" ht="15.75" customHeight="1"/>
    <row r="43605" ht="15.75" customHeight="1"/>
    <row r="43607" ht="15.75" customHeight="1"/>
    <row r="43609" ht="15.75" customHeight="1"/>
    <row r="43611" ht="15.75" customHeight="1"/>
    <row r="43613" ht="15.75" customHeight="1"/>
    <row r="43615" ht="15.75" customHeight="1"/>
    <row r="43617" ht="15.75" customHeight="1"/>
    <row r="43619" ht="15.75" customHeight="1"/>
    <row r="43621" ht="15.75" customHeight="1"/>
    <row r="43623" ht="15.75" customHeight="1"/>
    <row r="43625" ht="15.75" customHeight="1"/>
    <row r="43627" ht="15.75" customHeight="1"/>
    <row r="43629" ht="15.75" customHeight="1"/>
    <row r="43631" ht="15.75" customHeight="1"/>
    <row r="43633" ht="15.75" customHeight="1"/>
    <row r="43635" ht="15.75" customHeight="1"/>
    <row r="43637" ht="15.75" customHeight="1"/>
    <row r="43639" ht="15.75" customHeight="1"/>
    <row r="43641" ht="15.75" customHeight="1"/>
    <row r="43643" ht="15.75" customHeight="1"/>
    <row r="43645" ht="15.75" customHeight="1"/>
    <row r="43647" ht="15.75" customHeight="1"/>
    <row r="43649" ht="15.75" customHeight="1"/>
    <row r="43651" ht="15.75" customHeight="1"/>
    <row r="43653" ht="15.75" customHeight="1"/>
    <row r="43655" ht="15.75" customHeight="1"/>
    <row r="43657" ht="15.75" customHeight="1"/>
    <row r="43659" ht="15.75" customHeight="1"/>
    <row r="43661" ht="15.75" customHeight="1"/>
    <row r="43663" ht="15.75" customHeight="1"/>
    <row r="43665" ht="15.75" customHeight="1"/>
    <row r="43667" ht="15.75" customHeight="1"/>
    <row r="43669" ht="15.75" customHeight="1"/>
    <row r="43671" ht="15.75" customHeight="1"/>
    <row r="43673" ht="15.75" customHeight="1"/>
    <row r="43675" ht="15.75" customHeight="1"/>
    <row r="43677" ht="15.75" customHeight="1"/>
    <row r="43679" ht="15.75" customHeight="1"/>
    <row r="43681" ht="15.75" customHeight="1"/>
    <row r="43683" ht="15.75" customHeight="1"/>
    <row r="43685" ht="15.75" customHeight="1"/>
    <row r="43687" ht="15.75" customHeight="1"/>
    <row r="43689" ht="15.75" customHeight="1"/>
    <row r="43691" ht="15.75" customHeight="1"/>
    <row r="43693" ht="15.75" customHeight="1"/>
    <row r="43695" ht="15.75" customHeight="1"/>
    <row r="43697" ht="15.75" customHeight="1"/>
    <row r="43699" ht="15.75" customHeight="1"/>
    <row r="43701" ht="15.75" customHeight="1"/>
    <row r="43703" ht="15.75" customHeight="1"/>
    <row r="43705" ht="15.75" customHeight="1"/>
    <row r="43707" ht="15.75" customHeight="1"/>
    <row r="43709" ht="15.75" customHeight="1"/>
    <row r="43711" ht="15.75" customHeight="1"/>
    <row r="43713" ht="15.75" customHeight="1"/>
    <row r="43715" ht="15.75" customHeight="1"/>
    <row r="43717" ht="15.75" customHeight="1"/>
    <row r="43719" ht="15.75" customHeight="1"/>
    <row r="43721" ht="15.75" customHeight="1"/>
    <row r="43723" ht="15.75" customHeight="1"/>
    <row r="43725" ht="15.75" customHeight="1"/>
    <row r="43727" ht="15.75" customHeight="1"/>
    <row r="43729" ht="15.75" customHeight="1"/>
    <row r="43731" ht="15.75" customHeight="1"/>
    <row r="43733" ht="15.75" customHeight="1"/>
    <row r="43735" ht="15.75" customHeight="1"/>
    <row r="43737" ht="15.75" customHeight="1"/>
    <row r="43739" ht="15.75" customHeight="1"/>
    <row r="43741" ht="15.75" customHeight="1"/>
    <row r="43743" ht="15.75" customHeight="1"/>
    <row r="43745" ht="15.75" customHeight="1"/>
    <row r="43747" ht="15.75" customHeight="1"/>
    <row r="43749" ht="15.75" customHeight="1"/>
    <row r="43751" ht="15.75" customHeight="1"/>
    <row r="43753" ht="15.75" customHeight="1"/>
    <row r="43755" ht="15.75" customHeight="1"/>
    <row r="43757" ht="15.75" customHeight="1"/>
    <row r="43759" ht="15.75" customHeight="1"/>
    <row r="43761" ht="15.75" customHeight="1"/>
    <row r="43763" ht="15.75" customHeight="1"/>
    <row r="43765" ht="15.75" customHeight="1"/>
    <row r="43767" ht="15.75" customHeight="1"/>
    <row r="43769" ht="15.75" customHeight="1"/>
    <row r="43771" ht="15.75" customHeight="1"/>
    <row r="43773" ht="15.75" customHeight="1"/>
    <row r="43775" ht="15.75" customHeight="1"/>
    <row r="43777" ht="15.75" customHeight="1"/>
    <row r="43779" ht="15.75" customHeight="1"/>
    <row r="43781" ht="15.75" customHeight="1"/>
    <row r="43783" ht="15.75" customHeight="1"/>
    <row r="43785" ht="15.75" customHeight="1"/>
    <row r="43787" ht="15.75" customHeight="1"/>
    <row r="43789" ht="15.75" customHeight="1"/>
    <row r="43791" ht="15.75" customHeight="1"/>
    <row r="43793" ht="15.75" customHeight="1"/>
    <row r="43795" ht="15.75" customHeight="1"/>
    <row r="43797" ht="15.75" customHeight="1"/>
    <row r="43799" ht="15.75" customHeight="1"/>
    <row r="43801" ht="15.75" customHeight="1"/>
    <row r="43803" ht="15.75" customHeight="1"/>
    <row r="43805" ht="15.75" customHeight="1"/>
    <row r="43807" ht="15.75" customHeight="1"/>
    <row r="43809" ht="15.75" customHeight="1"/>
    <row r="43811" ht="15.75" customHeight="1"/>
    <row r="43813" ht="15.75" customHeight="1"/>
    <row r="43815" ht="15.75" customHeight="1"/>
    <row r="43817" ht="15.75" customHeight="1"/>
    <row r="43819" ht="15.75" customHeight="1"/>
    <row r="43821" ht="15.75" customHeight="1"/>
    <row r="43823" ht="15.75" customHeight="1"/>
    <row r="43825" ht="15.75" customHeight="1"/>
    <row r="43827" ht="15.75" customHeight="1"/>
    <row r="43829" ht="15.75" customHeight="1"/>
    <row r="43831" ht="15.75" customHeight="1"/>
    <row r="43833" ht="15.75" customHeight="1"/>
    <row r="43835" ht="15.75" customHeight="1"/>
    <row r="43837" ht="15.75" customHeight="1"/>
    <row r="43839" ht="15.75" customHeight="1"/>
    <row r="43841" ht="15.75" customHeight="1"/>
    <row r="43843" ht="15.75" customHeight="1"/>
    <row r="43845" ht="15.75" customHeight="1"/>
    <row r="43847" ht="15.75" customHeight="1"/>
    <row r="43849" ht="15.75" customHeight="1"/>
    <row r="43851" ht="15.75" customHeight="1"/>
    <row r="43853" ht="15.75" customHeight="1"/>
    <row r="43855" ht="15.75" customHeight="1"/>
    <row r="43857" ht="15.75" customHeight="1"/>
    <row r="43859" ht="15.75" customHeight="1"/>
    <row r="43861" ht="15.75" customHeight="1"/>
    <row r="43863" ht="15.75" customHeight="1"/>
    <row r="43865" ht="15.75" customHeight="1"/>
    <row r="43867" ht="15.75" customHeight="1"/>
    <row r="43869" ht="15.75" customHeight="1"/>
    <row r="43871" ht="15.75" customHeight="1"/>
    <row r="43873" ht="15.75" customHeight="1"/>
    <row r="43875" ht="15.75" customHeight="1"/>
    <row r="43877" ht="15.75" customHeight="1"/>
    <row r="43879" ht="15.75" customHeight="1"/>
    <row r="43881" ht="15.75" customHeight="1"/>
    <row r="43883" ht="15.75" customHeight="1"/>
    <row r="43885" ht="15.75" customHeight="1"/>
    <row r="43887" ht="15.75" customHeight="1"/>
    <row r="43889" ht="15.75" customHeight="1"/>
    <row r="43891" ht="15.75" customHeight="1"/>
    <row r="43893" ht="15.75" customHeight="1"/>
    <row r="43895" ht="15.75" customHeight="1"/>
    <row r="43897" ht="15.75" customHeight="1"/>
    <row r="43899" ht="15.75" customHeight="1"/>
    <row r="43901" ht="15.75" customHeight="1"/>
    <row r="43903" ht="15.75" customHeight="1"/>
    <row r="43905" ht="15.75" customHeight="1"/>
    <row r="43907" ht="15.75" customHeight="1"/>
    <row r="43909" ht="15.75" customHeight="1"/>
    <row r="43911" ht="15.75" customHeight="1"/>
    <row r="43913" ht="15.75" customHeight="1"/>
    <row r="43915" ht="15.75" customHeight="1"/>
    <row r="43917" ht="15.75" customHeight="1"/>
    <row r="43919" ht="15.75" customHeight="1"/>
    <row r="43921" ht="15.75" customHeight="1"/>
    <row r="43923" ht="15.75" customHeight="1"/>
    <row r="43925" ht="15.75" customHeight="1"/>
    <row r="43927" ht="15.75" customHeight="1"/>
    <row r="43929" ht="15.75" customHeight="1"/>
    <row r="43931" ht="15.75" customHeight="1"/>
    <row r="43933" ht="15.75" customHeight="1"/>
    <row r="43935" ht="15.75" customHeight="1"/>
    <row r="43937" ht="15.75" customHeight="1"/>
    <row r="43939" ht="15.75" customHeight="1"/>
    <row r="43941" ht="15.75" customHeight="1"/>
    <row r="43943" ht="15.75" customHeight="1"/>
    <row r="43945" ht="15.75" customHeight="1"/>
    <row r="43947" ht="15.75" customHeight="1"/>
    <row r="43949" ht="15.75" customHeight="1"/>
    <row r="43951" ht="15.75" customHeight="1"/>
    <row r="43953" ht="15.75" customHeight="1"/>
    <row r="43955" ht="15.75" customHeight="1"/>
    <row r="43957" ht="15.75" customHeight="1"/>
    <row r="43959" ht="15.75" customHeight="1"/>
    <row r="43961" ht="15.75" customHeight="1"/>
    <row r="43963" ht="15.75" customHeight="1"/>
    <row r="43965" ht="15.75" customHeight="1"/>
    <row r="43967" ht="15.75" customHeight="1"/>
    <row r="43969" ht="15.75" customHeight="1"/>
    <row r="43971" ht="15.75" customHeight="1"/>
    <row r="43973" ht="15.75" customHeight="1"/>
    <row r="43975" ht="15.75" customHeight="1"/>
    <row r="43977" ht="15.75" customHeight="1"/>
    <row r="43979" ht="15.75" customHeight="1"/>
    <row r="43981" ht="15.75" customHeight="1"/>
    <row r="43983" ht="15.75" customHeight="1"/>
    <row r="43985" ht="15.75" customHeight="1"/>
    <row r="43987" ht="15.75" customHeight="1"/>
    <row r="43989" ht="15.75" customHeight="1"/>
    <row r="43991" ht="15.75" customHeight="1"/>
    <row r="43993" ht="15.75" customHeight="1"/>
    <row r="43995" ht="15.75" customHeight="1"/>
    <row r="43997" ht="15.75" customHeight="1"/>
    <row r="43999" ht="15.75" customHeight="1"/>
    <row r="44001" ht="15.75" customHeight="1"/>
    <row r="44003" ht="15.75" customHeight="1"/>
    <row r="44005" ht="15.75" customHeight="1"/>
    <row r="44007" ht="15.75" customHeight="1"/>
    <row r="44009" ht="15.75" customHeight="1"/>
    <row r="44011" ht="15.75" customHeight="1"/>
    <row r="44013" ht="15.75" customHeight="1"/>
    <row r="44015" ht="15.75" customHeight="1"/>
    <row r="44017" ht="15.75" customHeight="1"/>
    <row r="44019" ht="15.75" customHeight="1"/>
    <row r="44021" ht="15.75" customHeight="1"/>
    <row r="44023" ht="15.75" customHeight="1"/>
    <row r="44025" ht="15.75" customHeight="1"/>
    <row r="44027" ht="15.75" customHeight="1"/>
    <row r="44029" ht="15.75" customHeight="1"/>
    <row r="44031" ht="15.75" customHeight="1"/>
    <row r="44033" ht="15.75" customHeight="1"/>
    <row r="44035" ht="15.75" customHeight="1"/>
    <row r="44037" ht="15.75" customHeight="1"/>
    <row r="44039" ht="15.75" customHeight="1"/>
    <row r="44041" ht="15.75" customHeight="1"/>
    <row r="44043" ht="15.75" customHeight="1"/>
    <row r="44045" ht="15.75" customHeight="1"/>
    <row r="44047" ht="15.75" customHeight="1"/>
    <row r="44049" ht="15.75" customHeight="1"/>
    <row r="44051" ht="15.75" customHeight="1"/>
    <row r="44053" ht="15.75" customHeight="1"/>
    <row r="44055" ht="15.75" customHeight="1"/>
    <row r="44057" ht="15.75" customHeight="1"/>
    <row r="44059" ht="15.75" customHeight="1"/>
    <row r="44061" ht="15.75" customHeight="1"/>
    <row r="44063" ht="15.75" customHeight="1"/>
    <row r="44065" ht="15.75" customHeight="1"/>
    <row r="44067" ht="15.75" customHeight="1"/>
    <row r="44069" ht="15.75" customHeight="1"/>
    <row r="44071" ht="15.75" customHeight="1"/>
    <row r="44073" ht="15.75" customHeight="1"/>
    <row r="44075" ht="15.75" customHeight="1"/>
    <row r="44077" ht="15.75" customHeight="1"/>
    <row r="44079" ht="15.75" customHeight="1"/>
    <row r="44081" ht="15.75" customHeight="1"/>
    <row r="44083" ht="15.75" customHeight="1"/>
    <row r="44085" ht="15.75" customHeight="1"/>
    <row r="44087" ht="15.75" customHeight="1"/>
    <row r="44089" ht="15.75" customHeight="1"/>
    <row r="44091" ht="15.75" customHeight="1"/>
    <row r="44093" ht="15.75" customHeight="1"/>
    <row r="44095" ht="15.75" customHeight="1"/>
    <row r="44097" ht="15.75" customHeight="1"/>
    <row r="44099" ht="15.75" customHeight="1"/>
    <row r="44101" ht="15.75" customHeight="1"/>
    <row r="44103" ht="15.75" customHeight="1"/>
    <row r="44105" ht="15.75" customHeight="1"/>
    <row r="44107" ht="15.75" customHeight="1"/>
    <row r="44109" ht="15.75" customHeight="1"/>
    <row r="44111" ht="15.75" customHeight="1"/>
    <row r="44113" ht="15.75" customHeight="1"/>
    <row r="44115" ht="15.75" customHeight="1"/>
    <row r="44117" ht="15.75" customHeight="1"/>
    <row r="44119" ht="15.75" customHeight="1"/>
    <row r="44121" ht="15.75" customHeight="1"/>
    <row r="44123" ht="15.75" customHeight="1"/>
    <row r="44125" ht="15.75" customHeight="1"/>
    <row r="44127" ht="15.75" customHeight="1"/>
    <row r="44129" ht="15.75" customHeight="1"/>
    <row r="44131" ht="15.75" customHeight="1"/>
    <row r="44133" ht="15.75" customHeight="1"/>
    <row r="44135" ht="15.75" customHeight="1"/>
    <row r="44137" ht="15.75" customHeight="1"/>
    <row r="44139" ht="15.75" customHeight="1"/>
    <row r="44141" ht="15.75" customHeight="1"/>
    <row r="44143" ht="15.75" customHeight="1"/>
    <row r="44145" ht="15.75" customHeight="1"/>
    <row r="44147" ht="15.75" customHeight="1"/>
    <row r="44149" ht="15.75" customHeight="1"/>
    <row r="44151" ht="15.75" customHeight="1"/>
    <row r="44153" ht="15.75" customHeight="1"/>
    <row r="44155" ht="15.75" customHeight="1"/>
    <row r="44157" ht="15.75" customHeight="1"/>
    <row r="44159" ht="15.75" customHeight="1"/>
    <row r="44161" ht="15.75" customHeight="1"/>
    <row r="44163" ht="15.75" customHeight="1"/>
    <row r="44165" ht="15.75" customHeight="1"/>
    <row r="44167" ht="15.75" customHeight="1"/>
    <row r="44169" ht="15.75" customHeight="1"/>
    <row r="44171" ht="15.75" customHeight="1"/>
    <row r="44173" ht="15.75" customHeight="1"/>
    <row r="44175" ht="15.75" customHeight="1"/>
    <row r="44177" ht="15.75" customHeight="1"/>
    <row r="44179" ht="15.75" customHeight="1"/>
    <row r="44181" ht="15.75" customHeight="1"/>
    <row r="44183" ht="15.75" customHeight="1"/>
    <row r="44185" ht="15.75" customHeight="1"/>
    <row r="44187" ht="15.75" customHeight="1"/>
    <row r="44189" ht="15.75" customHeight="1"/>
    <row r="44191" ht="15.75" customHeight="1"/>
    <row r="44193" ht="15.75" customHeight="1"/>
    <row r="44195" ht="15.75" customHeight="1"/>
    <row r="44197" ht="15.75" customHeight="1"/>
    <row r="44199" ht="15.75" customHeight="1"/>
    <row r="44201" ht="15.75" customHeight="1"/>
    <row r="44203" ht="15.75" customHeight="1"/>
    <row r="44205" ht="15.75" customHeight="1"/>
    <row r="44207" ht="15.75" customHeight="1"/>
    <row r="44209" ht="15.75" customHeight="1"/>
    <row r="44211" ht="15.75" customHeight="1"/>
    <row r="44213" ht="15.75" customHeight="1"/>
    <row r="44215" ht="15.75" customHeight="1"/>
    <row r="44217" ht="15.75" customHeight="1"/>
    <row r="44219" ht="15.75" customHeight="1"/>
    <row r="44221" ht="15.75" customHeight="1"/>
    <row r="44223" ht="15.75" customHeight="1"/>
    <row r="44225" ht="15.75" customHeight="1"/>
    <row r="44227" ht="15.75" customHeight="1"/>
    <row r="44229" ht="15.75" customHeight="1"/>
    <row r="44231" ht="15.75" customHeight="1"/>
    <row r="44233" ht="15.75" customHeight="1"/>
    <row r="44235" ht="15.75" customHeight="1"/>
    <row r="44237" ht="15.75" customHeight="1"/>
    <row r="44239" ht="15.75" customHeight="1"/>
    <row r="44241" ht="15.75" customHeight="1"/>
    <row r="44243" ht="15.75" customHeight="1"/>
    <row r="44245" ht="15.75" customHeight="1"/>
    <row r="44247" ht="15.75" customHeight="1"/>
    <row r="44249" ht="15.75" customHeight="1"/>
    <row r="44251" ht="15.75" customHeight="1"/>
    <row r="44253" ht="15.75" customHeight="1"/>
    <row r="44255" ht="15.75" customHeight="1"/>
    <row r="44257" ht="15.75" customHeight="1"/>
    <row r="44259" ht="15.75" customHeight="1"/>
    <row r="44261" ht="15.75" customHeight="1"/>
    <row r="44263" ht="15.75" customHeight="1"/>
    <row r="44265" ht="15.75" customHeight="1"/>
    <row r="44267" ht="15.75" customHeight="1"/>
    <row r="44269" ht="15.75" customHeight="1"/>
    <row r="44271" ht="15.75" customHeight="1"/>
    <row r="44273" ht="15.75" customHeight="1"/>
    <row r="44275" ht="15.75" customHeight="1"/>
    <row r="44277" ht="15.75" customHeight="1"/>
    <row r="44279" ht="15.75" customHeight="1"/>
    <row r="44281" ht="15.75" customHeight="1"/>
    <row r="44283" ht="15.75" customHeight="1"/>
    <row r="44285" ht="15.75" customHeight="1"/>
    <row r="44287" ht="15.75" customHeight="1"/>
    <row r="44289" ht="15.75" customHeight="1"/>
    <row r="44291" ht="15.75" customHeight="1"/>
    <row r="44293" ht="15.75" customHeight="1"/>
    <row r="44295" ht="15.75" customHeight="1"/>
    <row r="44297" ht="15.75" customHeight="1"/>
    <row r="44299" ht="15.75" customHeight="1"/>
    <row r="44301" ht="15.75" customHeight="1"/>
    <row r="44303" ht="15.75" customHeight="1"/>
    <row r="44305" ht="15.75" customHeight="1"/>
    <row r="44307" ht="15.75" customHeight="1"/>
    <row r="44309" ht="15.75" customHeight="1"/>
    <row r="44311" ht="15.75" customHeight="1"/>
    <row r="44313" ht="15.75" customHeight="1"/>
    <row r="44315" ht="15.75" customHeight="1"/>
    <row r="44317" ht="15.75" customHeight="1"/>
    <row r="44319" ht="15.75" customHeight="1"/>
    <row r="44321" ht="15.75" customHeight="1"/>
    <row r="44323" ht="15.75" customHeight="1"/>
    <row r="44325" ht="15.75" customHeight="1"/>
    <row r="44327" ht="15.75" customHeight="1"/>
    <row r="44329" ht="15.75" customHeight="1"/>
    <row r="44331" ht="15.75" customHeight="1"/>
    <row r="44333" ht="15.75" customHeight="1"/>
    <row r="44335" ht="15.75" customHeight="1"/>
    <row r="44337" ht="15.75" customHeight="1"/>
    <row r="44339" ht="15.75" customHeight="1"/>
    <row r="44341" ht="15.75" customHeight="1"/>
    <row r="44343" ht="15.75" customHeight="1"/>
    <row r="44345" ht="15.75" customHeight="1"/>
    <row r="44347" ht="15.75" customHeight="1"/>
    <row r="44349" ht="15.75" customHeight="1"/>
    <row r="44351" ht="15.75" customHeight="1"/>
    <row r="44353" ht="15.75" customHeight="1"/>
    <row r="44355" ht="15.75" customHeight="1"/>
    <row r="44357" ht="15.75" customHeight="1"/>
    <row r="44359" ht="15.75" customHeight="1"/>
    <row r="44361" ht="15.75" customHeight="1"/>
    <row r="44363" ht="15.75" customHeight="1"/>
    <row r="44365" ht="15.75" customHeight="1"/>
    <row r="44367" ht="15.75" customHeight="1"/>
    <row r="44369" ht="15.75" customHeight="1"/>
    <row r="44371" ht="15.75" customHeight="1"/>
    <row r="44373" ht="15.75" customHeight="1"/>
    <row r="44375" ht="15.75" customHeight="1"/>
    <row r="44377" ht="15.75" customHeight="1"/>
    <row r="44379" ht="15.75" customHeight="1"/>
    <row r="44381" ht="15.75" customHeight="1"/>
    <row r="44383" ht="15.75" customHeight="1"/>
    <row r="44385" ht="15.75" customHeight="1"/>
    <row r="44387" ht="15.75" customHeight="1"/>
    <row r="44389" ht="15.75" customHeight="1"/>
    <row r="44391" ht="15.75" customHeight="1"/>
    <row r="44393" ht="15.75" customHeight="1"/>
    <row r="44395" ht="15.75" customHeight="1"/>
    <row r="44397" ht="15.75" customHeight="1"/>
    <row r="44399" ht="15.75" customHeight="1"/>
    <row r="44401" ht="15.75" customHeight="1"/>
    <row r="44403" ht="15.75" customHeight="1"/>
    <row r="44405" ht="15.75" customHeight="1"/>
    <row r="44407" ht="15.75" customHeight="1"/>
    <row r="44409" ht="15.75" customHeight="1"/>
    <row r="44411" ht="15.75" customHeight="1"/>
    <row r="44413" ht="15.75" customHeight="1"/>
    <row r="44415" ht="15.75" customHeight="1"/>
    <row r="44417" ht="15.75" customHeight="1"/>
    <row r="44419" ht="15.75" customHeight="1"/>
    <row r="44421" ht="15.75" customHeight="1"/>
    <row r="44423" ht="15.75" customHeight="1"/>
    <row r="44425" ht="15.75" customHeight="1"/>
    <row r="44427" ht="15.75" customHeight="1"/>
    <row r="44429" ht="15.75" customHeight="1"/>
    <row r="44431" ht="15.75" customHeight="1"/>
    <row r="44433" ht="15.75" customHeight="1"/>
    <row r="44435" ht="15.75" customHeight="1"/>
    <row r="44437" ht="15.75" customHeight="1"/>
    <row r="44439" ht="15.75" customHeight="1"/>
    <row r="44441" ht="15.75" customHeight="1"/>
    <row r="44443" ht="15.75" customHeight="1"/>
    <row r="44445" ht="15.75" customHeight="1"/>
    <row r="44447" ht="15.75" customHeight="1"/>
    <row r="44449" ht="15.75" customHeight="1"/>
    <row r="44451" ht="15.75" customHeight="1"/>
    <row r="44453" ht="15.75" customHeight="1"/>
    <row r="44455" ht="15.75" customHeight="1"/>
    <row r="44457" ht="15.75" customHeight="1"/>
    <row r="44459" ht="15.75" customHeight="1"/>
    <row r="44461" ht="15.75" customHeight="1"/>
    <row r="44463" ht="15.75" customHeight="1"/>
    <row r="44465" ht="15.75" customHeight="1"/>
    <row r="44467" ht="15.75" customHeight="1"/>
    <row r="44469" ht="15.75" customHeight="1"/>
    <row r="44471" ht="15.75" customHeight="1"/>
    <row r="44473" ht="15.75" customHeight="1"/>
    <row r="44475" ht="15.75" customHeight="1"/>
    <row r="44477" ht="15.75" customHeight="1"/>
    <row r="44479" ht="15.75" customHeight="1"/>
    <row r="44481" ht="15.75" customHeight="1"/>
    <row r="44483" ht="15.75" customHeight="1"/>
    <row r="44485" ht="15.75" customHeight="1"/>
    <row r="44487" ht="15.75" customHeight="1"/>
    <row r="44489" ht="15.75" customHeight="1"/>
    <row r="44491" ht="15.75" customHeight="1"/>
    <row r="44493" ht="15.75" customHeight="1"/>
    <row r="44495" ht="15.75" customHeight="1"/>
    <row r="44497" ht="15.75" customHeight="1"/>
    <row r="44499" ht="15.75" customHeight="1"/>
    <row r="44501" ht="15.75" customHeight="1"/>
    <row r="44503" ht="15.75" customHeight="1"/>
    <row r="44505" ht="15.75" customHeight="1"/>
    <row r="44507" ht="15.75" customHeight="1"/>
    <row r="44509" ht="15.75" customHeight="1"/>
    <row r="44511" ht="15.75" customHeight="1"/>
    <row r="44513" ht="15.75" customHeight="1"/>
    <row r="44515" ht="15.75" customHeight="1"/>
    <row r="44517" ht="15.75" customHeight="1"/>
    <row r="44519" ht="15.75" customHeight="1"/>
    <row r="44521" ht="15.75" customHeight="1"/>
    <row r="44523" ht="15.75" customHeight="1"/>
    <row r="44525" ht="15.75" customHeight="1"/>
    <row r="44527" ht="15.75" customHeight="1"/>
    <row r="44529" ht="15.75" customHeight="1"/>
    <row r="44531" ht="15.75" customHeight="1"/>
    <row r="44533" ht="15.75" customHeight="1"/>
    <row r="44535" ht="15.75" customHeight="1"/>
    <row r="44537" ht="15.75" customHeight="1"/>
    <row r="44539" ht="15.75" customHeight="1"/>
    <row r="44541" ht="15.75" customHeight="1"/>
    <row r="44543" ht="15.75" customHeight="1"/>
    <row r="44545" ht="15.75" customHeight="1"/>
    <row r="44547" ht="15.75" customHeight="1"/>
    <row r="44549" ht="15.75" customHeight="1"/>
    <row r="44551" ht="15.75" customHeight="1"/>
    <row r="44553" ht="15.75" customHeight="1"/>
    <row r="44555" ht="15.75" customHeight="1"/>
    <row r="44557" ht="15.75" customHeight="1"/>
    <row r="44559" ht="15.75" customHeight="1"/>
    <row r="44561" ht="15.75" customHeight="1"/>
    <row r="44563" ht="15.75" customHeight="1"/>
    <row r="44565" ht="15.75" customHeight="1"/>
    <row r="44567" ht="15.75" customHeight="1"/>
    <row r="44569" ht="15.75" customHeight="1"/>
    <row r="44571" ht="15.75" customHeight="1"/>
    <row r="44573" ht="15.75" customHeight="1"/>
    <row r="44575" ht="15.75" customHeight="1"/>
    <row r="44577" ht="15.75" customHeight="1"/>
    <row r="44579" ht="15.75" customHeight="1"/>
    <row r="44581" ht="15.75" customHeight="1"/>
    <row r="44583" ht="15.75" customHeight="1"/>
    <row r="44585" ht="15.75" customHeight="1"/>
    <row r="44587" ht="15.75" customHeight="1"/>
    <row r="44589" ht="15.75" customHeight="1"/>
    <row r="44591" ht="15.75" customHeight="1"/>
    <row r="44593" ht="15.75" customHeight="1"/>
    <row r="44595" ht="15.75" customHeight="1"/>
    <row r="44597" ht="15.75" customHeight="1"/>
    <row r="44599" ht="15.75" customHeight="1"/>
    <row r="44601" ht="15.75" customHeight="1"/>
    <row r="44603" ht="15.75" customHeight="1"/>
    <row r="44605" ht="15.75" customHeight="1"/>
    <row r="44607" ht="15.75" customHeight="1"/>
    <row r="44609" ht="15.75" customHeight="1"/>
    <row r="44611" ht="15.75" customHeight="1"/>
    <row r="44613" ht="15.75" customHeight="1"/>
    <row r="44615" ht="15.75" customHeight="1"/>
    <row r="44617" ht="15.75" customHeight="1"/>
    <row r="44619" ht="15.75" customHeight="1"/>
    <row r="44621" ht="15.75" customHeight="1"/>
    <row r="44623" ht="15.75" customHeight="1"/>
    <row r="44625" ht="15.75" customHeight="1"/>
    <row r="44627" ht="15.75" customHeight="1"/>
    <row r="44629" ht="15.75" customHeight="1"/>
    <row r="44631" ht="15.75" customHeight="1"/>
    <row r="44633" ht="15.75" customHeight="1"/>
    <row r="44635" ht="15.75" customHeight="1"/>
    <row r="44637" ht="15.75" customHeight="1"/>
    <row r="44639" ht="15.75" customHeight="1"/>
    <row r="44641" ht="15.75" customHeight="1"/>
    <row r="44643" ht="15.75" customHeight="1"/>
    <row r="44645" ht="15.75" customHeight="1"/>
    <row r="44647" ht="15.75" customHeight="1"/>
    <row r="44649" ht="15.75" customHeight="1"/>
    <row r="44651" ht="15.75" customHeight="1"/>
    <row r="44653" ht="15.75" customHeight="1"/>
    <row r="44655" ht="15.75" customHeight="1"/>
    <row r="44657" ht="15.75" customHeight="1"/>
    <row r="44659" ht="15.75" customHeight="1"/>
    <row r="44661" ht="15.75" customHeight="1"/>
    <row r="44663" ht="15.75" customHeight="1"/>
    <row r="44665" ht="15.75" customHeight="1"/>
    <row r="44667" ht="15.75" customHeight="1"/>
    <row r="44669" ht="15.75" customHeight="1"/>
    <row r="44671" ht="15.75" customHeight="1"/>
    <row r="44673" ht="15.75" customHeight="1"/>
    <row r="44675" ht="15.75" customHeight="1"/>
    <row r="44677" ht="15.75" customHeight="1"/>
    <row r="44679" ht="15.75" customHeight="1"/>
    <row r="44681" ht="15.75" customHeight="1"/>
    <row r="44683" ht="15.75" customHeight="1"/>
    <row r="44685" ht="15.75" customHeight="1"/>
    <row r="44687" ht="15.75" customHeight="1"/>
    <row r="44689" ht="15.75" customHeight="1"/>
    <row r="44691" ht="15.75" customHeight="1"/>
    <row r="44693" ht="15.75" customHeight="1"/>
    <row r="44695" ht="15.75" customHeight="1"/>
    <row r="44697" ht="15.75" customHeight="1"/>
    <row r="44699" ht="15.75" customHeight="1"/>
    <row r="44701" ht="15.75" customHeight="1"/>
    <row r="44703" ht="15.75" customHeight="1"/>
    <row r="44705" ht="15.75" customHeight="1"/>
    <row r="44707" ht="15.75" customHeight="1"/>
    <row r="44709" ht="15.75" customHeight="1"/>
    <row r="44711" ht="15.75" customHeight="1"/>
    <row r="44713" ht="15.75" customHeight="1"/>
    <row r="44715" ht="15.75" customHeight="1"/>
    <row r="44717" ht="15.75" customHeight="1"/>
    <row r="44719" ht="15.75" customHeight="1"/>
    <row r="44721" ht="15.75" customHeight="1"/>
    <row r="44723" ht="15.75" customHeight="1"/>
    <row r="44725" ht="15.75" customHeight="1"/>
    <row r="44727" ht="15.75" customHeight="1"/>
    <row r="44729" ht="15.75" customHeight="1"/>
    <row r="44731" ht="15.75" customHeight="1"/>
    <row r="44733" ht="15.75" customHeight="1"/>
    <row r="44735" ht="15.75" customHeight="1"/>
    <row r="44737" ht="15.75" customHeight="1"/>
    <row r="44739" ht="15.75" customHeight="1"/>
    <row r="44741" ht="15.75" customHeight="1"/>
    <row r="44743" ht="15.75" customHeight="1"/>
    <row r="44745" ht="15.75" customHeight="1"/>
    <row r="44747" ht="15.75" customHeight="1"/>
    <row r="44749" ht="15.75" customHeight="1"/>
    <row r="44751" ht="15.75" customHeight="1"/>
    <row r="44753" ht="15.75" customHeight="1"/>
    <row r="44755" ht="15.75" customHeight="1"/>
    <row r="44757" ht="15.75" customHeight="1"/>
    <row r="44759" ht="15.75" customHeight="1"/>
    <row r="44761" ht="15.75" customHeight="1"/>
    <row r="44763" ht="15.75" customHeight="1"/>
    <row r="44765" ht="15.75" customHeight="1"/>
    <row r="44767" ht="15.75" customHeight="1"/>
    <row r="44769" ht="15.75" customHeight="1"/>
    <row r="44771" ht="15.75" customHeight="1"/>
    <row r="44773" ht="15.75" customHeight="1"/>
    <row r="44775" ht="15.75" customHeight="1"/>
    <row r="44777" ht="15.75" customHeight="1"/>
    <row r="44779" ht="15.75" customHeight="1"/>
    <row r="44781" ht="15.75" customHeight="1"/>
    <row r="44783" ht="15.75" customHeight="1"/>
    <row r="44785" ht="15.75" customHeight="1"/>
    <row r="44787" ht="15.75" customHeight="1"/>
    <row r="44789" ht="15.75" customHeight="1"/>
    <row r="44791" ht="15.75" customHeight="1"/>
    <row r="44793" ht="15.75" customHeight="1"/>
    <row r="44795" ht="15.75" customHeight="1"/>
    <row r="44797" ht="15.75" customHeight="1"/>
    <row r="44799" ht="15.75" customHeight="1"/>
    <row r="44801" ht="15.75" customHeight="1"/>
    <row r="44803" ht="15.75" customHeight="1"/>
    <row r="44805" ht="15.75" customHeight="1"/>
    <row r="44807" ht="15.75" customHeight="1"/>
    <row r="44809" ht="15.75" customHeight="1"/>
    <row r="44811" ht="15.75" customHeight="1"/>
    <row r="44813" ht="15.75" customHeight="1"/>
    <row r="44815" ht="15.75" customHeight="1"/>
    <row r="44817" ht="15.75" customHeight="1"/>
    <row r="44819" ht="15.75" customHeight="1"/>
    <row r="44821" ht="15.75" customHeight="1"/>
    <row r="44823" ht="15.75" customHeight="1"/>
    <row r="44825" ht="15.75" customHeight="1"/>
    <row r="44827" ht="15.75" customHeight="1"/>
    <row r="44829" ht="15.75" customHeight="1"/>
    <row r="44831" ht="15.75" customHeight="1"/>
    <row r="44833" ht="15.75" customHeight="1"/>
    <row r="44835" ht="15.75" customHeight="1"/>
    <row r="44837" ht="15.75" customHeight="1"/>
    <row r="44839" ht="15.75" customHeight="1"/>
    <row r="44841" ht="15.75" customHeight="1"/>
    <row r="44843" ht="15.75" customHeight="1"/>
    <row r="44845" ht="15.75" customHeight="1"/>
    <row r="44847" ht="15.75" customHeight="1"/>
    <row r="44849" ht="15.75" customHeight="1"/>
    <row r="44851" ht="15.75" customHeight="1"/>
    <row r="44853" ht="15.75" customHeight="1"/>
    <row r="44855" ht="15.75" customHeight="1"/>
    <row r="44857" ht="15.75" customHeight="1"/>
    <row r="44859" ht="15.75" customHeight="1"/>
    <row r="44861" ht="15.75" customHeight="1"/>
    <row r="44863" ht="15.75" customHeight="1"/>
    <row r="44865" ht="15.75" customHeight="1"/>
    <row r="44867" ht="15.75" customHeight="1"/>
    <row r="44869" ht="15.75" customHeight="1"/>
    <row r="44871" ht="15.75" customHeight="1"/>
    <row r="44873" ht="15.75" customHeight="1"/>
    <row r="44875" ht="15.75" customHeight="1"/>
    <row r="44877" ht="15.75" customHeight="1"/>
    <row r="44879" ht="15.75" customHeight="1"/>
    <row r="44881" ht="15.75" customHeight="1"/>
    <row r="44883" ht="15.75" customHeight="1"/>
    <row r="44885" ht="15.75" customHeight="1"/>
    <row r="44887" ht="15.75" customHeight="1"/>
    <row r="44889" ht="15.75" customHeight="1"/>
    <row r="44891" ht="15.75" customHeight="1"/>
    <row r="44893" ht="15.75" customHeight="1"/>
    <row r="44895" ht="15.75" customHeight="1"/>
    <row r="44897" ht="15.75" customHeight="1"/>
    <row r="44899" ht="15.75" customHeight="1"/>
    <row r="44901" ht="15.75" customHeight="1"/>
    <row r="44903" ht="15.75" customHeight="1"/>
    <row r="44905" ht="15.75" customHeight="1"/>
    <row r="44907" ht="15.75" customHeight="1"/>
    <row r="44909" ht="15.75" customHeight="1"/>
    <row r="44911" ht="15.75" customHeight="1"/>
    <row r="44913" ht="15.75" customHeight="1"/>
    <row r="44915" ht="15.75" customHeight="1"/>
    <row r="44917" ht="15.75" customHeight="1"/>
    <row r="44919" ht="15.75" customHeight="1"/>
    <row r="44921" ht="15.75" customHeight="1"/>
    <row r="44923" ht="15.75" customHeight="1"/>
    <row r="44925" ht="15.75" customHeight="1"/>
    <row r="44927" ht="15.75" customHeight="1"/>
    <row r="44929" ht="15.75" customHeight="1"/>
    <row r="44931" ht="15.75" customHeight="1"/>
    <row r="44933" ht="15.75" customHeight="1"/>
    <row r="44935" ht="15.75" customHeight="1"/>
    <row r="44937" ht="15.75" customHeight="1"/>
    <row r="44939" ht="15.75" customHeight="1"/>
    <row r="44941" ht="15.75" customHeight="1"/>
    <row r="44943" ht="15.75" customHeight="1"/>
    <row r="44945" ht="15.75" customHeight="1"/>
    <row r="44947" ht="15.75" customHeight="1"/>
    <row r="44949" ht="15.75" customHeight="1"/>
    <row r="44951" ht="15.75" customHeight="1"/>
    <row r="44953" ht="15.75" customHeight="1"/>
    <row r="44955" ht="15.75" customHeight="1"/>
    <row r="44957" ht="15.75" customHeight="1"/>
    <row r="44959" ht="15.75" customHeight="1"/>
    <row r="44961" ht="15.75" customHeight="1"/>
    <row r="44963" ht="15.75" customHeight="1"/>
    <row r="44965" ht="15.75" customHeight="1"/>
    <row r="44967" ht="15.75" customHeight="1"/>
    <row r="44969" ht="15.75" customHeight="1"/>
    <row r="44971" ht="15.75" customHeight="1"/>
    <row r="44973" ht="15.75" customHeight="1"/>
    <row r="44975" ht="15.75" customHeight="1"/>
    <row r="44977" ht="15.75" customHeight="1"/>
    <row r="44979" ht="15.75" customHeight="1"/>
    <row r="44981" ht="15.75" customHeight="1"/>
    <row r="44983" ht="15.75" customHeight="1"/>
    <row r="44985" ht="15.75" customHeight="1"/>
    <row r="44987" ht="15.75" customHeight="1"/>
    <row r="44989" ht="15.75" customHeight="1"/>
    <row r="44991" ht="15.75" customHeight="1"/>
    <row r="44993" ht="15.75" customHeight="1"/>
    <row r="44995" ht="15.75" customHeight="1"/>
    <row r="44997" ht="15.75" customHeight="1"/>
    <row r="44999" ht="15.75" customHeight="1"/>
    <row r="45001" ht="15.75" customHeight="1"/>
    <row r="45003" ht="15.75" customHeight="1"/>
    <row r="45005" ht="15.75" customHeight="1"/>
    <row r="45007" ht="15.75" customHeight="1"/>
    <row r="45009" ht="15.75" customHeight="1"/>
    <row r="45011" ht="15.75" customHeight="1"/>
    <row r="45013" ht="15.75" customHeight="1"/>
    <row r="45015" ht="15.75" customHeight="1"/>
    <row r="45017" ht="15.75" customHeight="1"/>
    <row r="45019" ht="15.75" customHeight="1"/>
    <row r="45021" ht="15.75" customHeight="1"/>
    <row r="45023" ht="15.75" customHeight="1"/>
    <row r="45025" ht="15.75" customHeight="1"/>
    <row r="45027" ht="15.75" customHeight="1"/>
    <row r="45029" ht="15.75" customHeight="1"/>
    <row r="45031" ht="15.75" customHeight="1"/>
    <row r="45033" ht="15.75" customHeight="1"/>
    <row r="45035" ht="15.75" customHeight="1"/>
    <row r="45037" ht="15.75" customHeight="1"/>
    <row r="45039" ht="15.75" customHeight="1"/>
    <row r="45041" ht="15.75" customHeight="1"/>
    <row r="45043" ht="15.75" customHeight="1"/>
    <row r="45045" ht="15.75" customHeight="1"/>
    <row r="45047" ht="15.75" customHeight="1"/>
    <row r="45049" ht="15.75" customHeight="1"/>
    <row r="45051" ht="15.75" customHeight="1"/>
    <row r="45053" ht="15.75" customHeight="1"/>
    <row r="45055" ht="15.75" customHeight="1"/>
    <row r="45057" ht="15.75" customHeight="1"/>
    <row r="45059" ht="15.75" customHeight="1"/>
    <row r="45061" ht="15.75" customHeight="1"/>
    <row r="45063" ht="15.75" customHeight="1"/>
    <row r="45065" ht="15.75" customHeight="1"/>
    <row r="45067" ht="15.75" customHeight="1"/>
    <row r="45069" ht="15.75" customHeight="1"/>
    <row r="45071" ht="15.75" customHeight="1"/>
    <row r="45073" ht="15.75" customHeight="1"/>
    <row r="45075" ht="15.75" customHeight="1"/>
    <row r="45077" ht="15.75" customHeight="1"/>
    <row r="45079" ht="15.75" customHeight="1"/>
    <row r="45081" ht="15.75" customHeight="1"/>
    <row r="45083" ht="15.75" customHeight="1"/>
    <row r="45085" ht="15.75" customHeight="1"/>
    <row r="45087" ht="15.75" customHeight="1"/>
    <row r="45089" ht="15.75" customHeight="1"/>
    <row r="45091" ht="15.75" customHeight="1"/>
    <row r="45093" ht="15.75" customHeight="1"/>
    <row r="45095" ht="15.75" customHeight="1"/>
    <row r="45097" ht="15.75" customHeight="1"/>
    <row r="45099" ht="15.75" customHeight="1"/>
    <row r="45101" ht="15.75" customHeight="1"/>
    <row r="45103" ht="15.75" customHeight="1"/>
    <row r="45105" ht="15.75" customHeight="1"/>
    <row r="45107" ht="15.75" customHeight="1"/>
    <row r="45109" ht="15.75" customHeight="1"/>
    <row r="45111" ht="15.75" customHeight="1"/>
    <row r="45113" ht="15.75" customHeight="1"/>
    <row r="45115" ht="15.75" customHeight="1"/>
    <row r="45117" ht="15.75" customHeight="1"/>
    <row r="45119" ht="15.75" customHeight="1"/>
    <row r="45121" ht="15.75" customHeight="1"/>
    <row r="45123" ht="15.75" customHeight="1"/>
    <row r="45125" ht="15.75" customHeight="1"/>
    <row r="45127" ht="15.75" customHeight="1"/>
    <row r="45129" ht="15.75" customHeight="1"/>
    <row r="45131" ht="15.75" customHeight="1"/>
    <row r="45133" ht="15.75" customHeight="1"/>
    <row r="45135" ht="15.75" customHeight="1"/>
    <row r="45137" ht="15.75" customHeight="1"/>
    <row r="45139" ht="15.75" customHeight="1"/>
    <row r="45141" ht="15.75" customHeight="1"/>
    <row r="45143" ht="15.75" customHeight="1"/>
    <row r="45145" ht="15.75" customHeight="1"/>
    <row r="45147" ht="15.75" customHeight="1"/>
    <row r="45149" ht="15.75" customHeight="1"/>
    <row r="45151" ht="15.75" customHeight="1"/>
    <row r="45153" ht="15.75" customHeight="1"/>
    <row r="45155" ht="15.75" customHeight="1"/>
    <row r="45157" ht="15.75" customHeight="1"/>
    <row r="45159" ht="15.75" customHeight="1"/>
    <row r="45161" ht="15.75" customHeight="1"/>
    <row r="45163" ht="15.75" customHeight="1"/>
    <row r="45165" ht="15.75" customHeight="1"/>
    <row r="45167" ht="15.75" customHeight="1"/>
    <row r="45169" ht="15.75" customHeight="1"/>
    <row r="45171" ht="15.75" customHeight="1"/>
    <row r="45173" ht="15.75" customHeight="1"/>
    <row r="45175" ht="15.75" customHeight="1"/>
    <row r="45177" ht="15.75" customHeight="1"/>
    <row r="45179" ht="15.75" customHeight="1"/>
    <row r="45181" ht="15.75" customHeight="1"/>
    <row r="45183" ht="15.75" customHeight="1"/>
    <row r="45185" ht="15.75" customHeight="1"/>
    <row r="45187" ht="15.75" customHeight="1"/>
    <row r="45189" ht="15.75" customHeight="1"/>
    <row r="45191" ht="15.75" customHeight="1"/>
    <row r="45193" ht="15.75" customHeight="1"/>
    <row r="45195" ht="15.75" customHeight="1"/>
    <row r="45197" ht="15.75" customHeight="1"/>
    <row r="45199" ht="15.75" customHeight="1"/>
    <row r="45201" ht="15.75" customHeight="1"/>
    <row r="45203" ht="15.75" customHeight="1"/>
    <row r="45205" ht="15.75" customHeight="1"/>
    <row r="45207" ht="15.75" customHeight="1"/>
    <row r="45209" ht="15.75" customHeight="1"/>
    <row r="45211" ht="15.75" customHeight="1"/>
    <row r="45213" ht="15.75" customHeight="1"/>
    <row r="45215" ht="15.75" customHeight="1"/>
    <row r="45217" ht="15.75" customHeight="1"/>
    <row r="45219" ht="15.75" customHeight="1"/>
    <row r="45221" ht="15.75" customHeight="1"/>
    <row r="45223" ht="15.75" customHeight="1"/>
    <row r="45225" ht="15.75" customHeight="1"/>
    <row r="45227" ht="15.75" customHeight="1"/>
    <row r="45229" ht="15.75" customHeight="1"/>
    <row r="45231" ht="15.75" customHeight="1"/>
    <row r="45233" ht="15.75" customHeight="1"/>
    <row r="45235" ht="15.75" customHeight="1"/>
    <row r="45237" ht="15.75" customHeight="1"/>
    <row r="45239" ht="15.75" customHeight="1"/>
    <row r="45241" ht="15.75" customHeight="1"/>
    <row r="45243" ht="15.75" customHeight="1"/>
    <row r="45245" ht="15.75" customHeight="1"/>
    <row r="45247" ht="15.75" customHeight="1"/>
    <row r="45249" ht="15.75" customHeight="1"/>
    <row r="45251" ht="15.75" customHeight="1"/>
    <row r="45253" ht="15.75" customHeight="1"/>
    <row r="45255" ht="15.75" customHeight="1"/>
    <row r="45257" ht="15.75" customHeight="1"/>
    <row r="45259" ht="15.75" customHeight="1"/>
    <row r="45261" ht="15.75" customHeight="1"/>
    <row r="45263" ht="15.75" customHeight="1"/>
    <row r="45265" ht="15.75" customHeight="1"/>
    <row r="45267" ht="15.75" customHeight="1"/>
    <row r="45269" ht="15.75" customHeight="1"/>
    <row r="45271" ht="15.75" customHeight="1"/>
    <row r="45273" ht="15.75" customHeight="1"/>
    <row r="45275" ht="15.75" customHeight="1"/>
    <row r="45277" ht="15.75" customHeight="1"/>
    <row r="45279" ht="15.75" customHeight="1"/>
    <row r="45281" ht="15.75" customHeight="1"/>
    <row r="45283" ht="15.75" customHeight="1"/>
    <row r="45285" ht="15.75" customHeight="1"/>
    <row r="45287" ht="15.75" customHeight="1"/>
    <row r="45289" ht="15.75" customHeight="1"/>
    <row r="45291" ht="15.75" customHeight="1"/>
    <row r="45293" ht="15.75" customHeight="1"/>
    <row r="45295" ht="15.75" customHeight="1"/>
    <row r="45297" ht="15.75" customHeight="1"/>
    <row r="45299" ht="15.75" customHeight="1"/>
    <row r="45301" ht="15.75" customHeight="1"/>
    <row r="45303" ht="15.75" customHeight="1"/>
    <row r="45305" ht="15.75" customHeight="1"/>
    <row r="45307" ht="15.75" customHeight="1"/>
    <row r="45309" ht="15.75" customHeight="1"/>
    <row r="45311" ht="15.75" customHeight="1"/>
    <row r="45313" ht="15.75" customHeight="1"/>
    <row r="45315" ht="15.75" customHeight="1"/>
    <row r="45317" ht="15.75" customHeight="1"/>
    <row r="45319" ht="15.75" customHeight="1"/>
    <row r="45321" ht="15.75" customHeight="1"/>
    <row r="45323" ht="15.75" customHeight="1"/>
    <row r="45325" ht="15.75" customHeight="1"/>
    <row r="45327" ht="15.75" customHeight="1"/>
    <row r="45329" ht="15.75" customHeight="1"/>
    <row r="45331" ht="15.75" customHeight="1"/>
    <row r="45333" ht="15.75" customHeight="1"/>
    <row r="45335" ht="15.75" customHeight="1"/>
    <row r="45337" ht="15.75" customHeight="1"/>
    <row r="45339" ht="15.75" customHeight="1"/>
    <row r="45341" ht="15.75" customHeight="1"/>
    <row r="45343" ht="15.75" customHeight="1"/>
    <row r="45345" ht="15.75" customHeight="1"/>
    <row r="45347" ht="15.75" customHeight="1"/>
    <row r="45349" ht="15.75" customHeight="1"/>
    <row r="45351" ht="15.75" customHeight="1"/>
    <row r="45353" ht="15.75" customHeight="1"/>
    <row r="45355" ht="15.75" customHeight="1"/>
    <row r="45357" ht="15.75" customHeight="1"/>
    <row r="45359" ht="15.75" customHeight="1"/>
    <row r="45361" ht="15.75" customHeight="1"/>
    <row r="45363" ht="15.75" customHeight="1"/>
    <row r="45365" ht="15.75" customHeight="1"/>
    <row r="45367" ht="15.75" customHeight="1"/>
    <row r="45369" ht="15.75" customHeight="1"/>
    <row r="45371" ht="15.75" customHeight="1"/>
    <row r="45373" ht="15.75" customHeight="1"/>
    <row r="45375" ht="15.75" customHeight="1"/>
    <row r="45377" ht="15.75" customHeight="1"/>
    <row r="45379" ht="15.75" customHeight="1"/>
    <row r="45381" ht="15.75" customHeight="1"/>
    <row r="45383" ht="15.75" customHeight="1"/>
    <row r="45385" ht="15.75" customHeight="1"/>
    <row r="45387" ht="15.75" customHeight="1"/>
    <row r="45389" ht="15.75" customHeight="1"/>
    <row r="45391" ht="15.75" customHeight="1"/>
    <row r="45393" ht="15.75" customHeight="1"/>
    <row r="45395" ht="15.75" customHeight="1"/>
    <row r="45397" ht="15.75" customHeight="1"/>
    <row r="45399" ht="15.75" customHeight="1"/>
    <row r="45401" ht="15.75" customHeight="1"/>
    <row r="45403" ht="15.75" customHeight="1"/>
    <row r="45405" ht="15.75" customHeight="1"/>
    <row r="45407" ht="15.75" customHeight="1"/>
    <row r="45409" ht="15.75" customHeight="1"/>
    <row r="45411" ht="15.75" customHeight="1"/>
    <row r="45413" ht="15.75" customHeight="1"/>
    <row r="45415" ht="15.75" customHeight="1"/>
    <row r="45417" ht="15.75" customHeight="1"/>
    <row r="45419" ht="15.75" customHeight="1"/>
    <row r="45421" ht="15.75" customHeight="1"/>
    <row r="45423" ht="15.75" customHeight="1"/>
    <row r="45425" ht="15.75" customHeight="1"/>
    <row r="45427" ht="15.75" customHeight="1"/>
    <row r="45429" ht="15.75" customHeight="1"/>
    <row r="45431" ht="15.75" customHeight="1"/>
    <row r="45433" ht="15.75" customHeight="1"/>
    <row r="45435" ht="15.75" customHeight="1"/>
    <row r="45437" ht="15.75" customHeight="1"/>
    <row r="45439" ht="15.75" customHeight="1"/>
    <row r="45441" ht="15.75" customHeight="1"/>
    <row r="45443" ht="15.75" customHeight="1"/>
    <row r="45445" ht="15.75" customHeight="1"/>
    <row r="45447" ht="15.75" customHeight="1"/>
    <row r="45449" ht="15.75" customHeight="1"/>
    <row r="45451" ht="15.75" customHeight="1"/>
    <row r="45453" ht="15.75" customHeight="1"/>
    <row r="45455" ht="15.75" customHeight="1"/>
    <row r="45457" ht="15.75" customHeight="1"/>
    <row r="45459" ht="15.75" customHeight="1"/>
    <row r="45461" ht="15.75" customHeight="1"/>
    <row r="45463" ht="15.75" customHeight="1"/>
    <row r="45465" ht="15.75" customHeight="1"/>
    <row r="45467" ht="15.75" customHeight="1"/>
    <row r="45469" ht="15.75" customHeight="1"/>
    <row r="45471" ht="15.75" customHeight="1"/>
    <row r="45473" ht="15.75" customHeight="1"/>
    <row r="45475" ht="15.75" customHeight="1"/>
    <row r="45477" ht="15.75" customHeight="1"/>
    <row r="45479" ht="15.75" customHeight="1"/>
    <row r="45481" ht="15.75" customHeight="1"/>
    <row r="45483" ht="15.75" customHeight="1"/>
    <row r="45485" ht="15.75" customHeight="1"/>
    <row r="45487" ht="15.75" customHeight="1"/>
    <row r="45489" ht="15.75" customHeight="1"/>
    <row r="45491" ht="15.75" customHeight="1"/>
    <row r="45493" ht="15.75" customHeight="1"/>
    <row r="45495" ht="15.75" customHeight="1"/>
    <row r="45497" ht="15.75" customHeight="1"/>
    <row r="45499" ht="15.75" customHeight="1"/>
    <row r="45501" ht="15.75" customHeight="1"/>
    <row r="45503" ht="15.75" customHeight="1"/>
    <row r="45505" ht="15.75" customHeight="1"/>
    <row r="45507" ht="15.75" customHeight="1"/>
    <row r="45509" ht="15.75" customHeight="1"/>
    <row r="45511" ht="15.75" customHeight="1"/>
    <row r="45513" ht="15.75" customHeight="1"/>
    <row r="45515" ht="15.75" customHeight="1"/>
    <row r="45517" ht="15.75" customHeight="1"/>
    <row r="45519" ht="15.75" customHeight="1"/>
    <row r="45521" ht="15.75" customHeight="1"/>
    <row r="45523" ht="15.75" customHeight="1"/>
    <row r="45525" ht="15.75" customHeight="1"/>
    <row r="45527" ht="15.75" customHeight="1"/>
    <row r="45529" ht="15.75" customHeight="1"/>
    <row r="45531" ht="15.75" customHeight="1"/>
    <row r="45533" ht="15.75" customHeight="1"/>
    <row r="45535" ht="15.75" customHeight="1"/>
    <row r="45537" ht="15.75" customHeight="1"/>
    <row r="45539" ht="15.75" customHeight="1"/>
    <row r="45541" ht="15.75" customHeight="1"/>
    <row r="45543" ht="15.75" customHeight="1"/>
    <row r="45545" ht="15.75" customHeight="1"/>
    <row r="45547" ht="15.75" customHeight="1"/>
    <row r="45549" ht="15.75" customHeight="1"/>
    <row r="45551" ht="15.75" customHeight="1"/>
    <row r="45553" ht="15.75" customHeight="1"/>
    <row r="45555" ht="15.75" customHeight="1"/>
    <row r="45557" ht="15.75" customHeight="1"/>
    <row r="45559" ht="15.75" customHeight="1"/>
    <row r="45561" ht="15.75" customHeight="1"/>
    <row r="45563" ht="15.75" customHeight="1"/>
    <row r="45565" ht="15.75" customHeight="1"/>
    <row r="45567" ht="15.75" customHeight="1"/>
    <row r="45569" ht="15.75" customHeight="1"/>
    <row r="45571" ht="15.75" customHeight="1"/>
    <row r="45573" ht="15.75" customHeight="1"/>
    <row r="45575" ht="15.75" customHeight="1"/>
    <row r="45577" ht="15.75" customHeight="1"/>
    <row r="45579" ht="15.75" customHeight="1"/>
    <row r="45581" ht="15.75" customHeight="1"/>
    <row r="45583" ht="15.75" customHeight="1"/>
    <row r="45585" ht="15.75" customHeight="1"/>
    <row r="45587" ht="15.75" customHeight="1"/>
    <row r="45589" ht="15.75" customHeight="1"/>
    <row r="45591" ht="15.75" customHeight="1"/>
    <row r="45593" ht="15.75" customHeight="1"/>
    <row r="45595" ht="15.75" customHeight="1"/>
    <row r="45597" ht="15.75" customHeight="1"/>
    <row r="45599" ht="15.75" customHeight="1"/>
    <row r="45601" ht="15.75" customHeight="1"/>
    <row r="45603" ht="15.75" customHeight="1"/>
    <row r="45605" ht="15.75" customHeight="1"/>
    <row r="45607" ht="15.75" customHeight="1"/>
    <row r="45609" ht="15.75" customHeight="1"/>
    <row r="45611" ht="15.75" customHeight="1"/>
    <row r="45613" ht="15.75" customHeight="1"/>
    <row r="45615" ht="15.75" customHeight="1"/>
    <row r="45617" ht="15.75" customHeight="1"/>
    <row r="45619" ht="15.75" customHeight="1"/>
    <row r="45621" ht="15.75" customHeight="1"/>
    <row r="45623" ht="15.75" customHeight="1"/>
    <row r="45625" ht="15.75" customHeight="1"/>
    <row r="45627" ht="15.75" customHeight="1"/>
    <row r="45629" ht="15.75" customHeight="1"/>
    <row r="45631" ht="15.75" customHeight="1"/>
    <row r="45633" ht="15.75" customHeight="1"/>
    <row r="45635" ht="15.75" customHeight="1"/>
    <row r="45637" ht="15.75" customHeight="1"/>
    <row r="45639" ht="15.75" customHeight="1"/>
    <row r="45641" ht="15.75" customHeight="1"/>
    <row r="45643" ht="15.75" customHeight="1"/>
    <row r="45645" ht="15.75" customHeight="1"/>
    <row r="45647" ht="15.75" customHeight="1"/>
    <row r="45649" ht="15.75" customHeight="1"/>
    <row r="45651" ht="15.75" customHeight="1"/>
    <row r="45653" ht="15.75" customHeight="1"/>
    <row r="45655" ht="15.75" customHeight="1"/>
    <row r="45657" ht="15.75" customHeight="1"/>
    <row r="45659" ht="15.75" customHeight="1"/>
    <row r="45661" ht="15.75" customHeight="1"/>
    <row r="45663" ht="15.75" customHeight="1"/>
    <row r="45665" ht="15.75" customHeight="1"/>
    <row r="45667" ht="15.75" customHeight="1"/>
    <row r="45669" ht="15.75" customHeight="1"/>
    <row r="45671" ht="15.75" customHeight="1"/>
    <row r="45673" ht="15.75" customHeight="1"/>
    <row r="45675" ht="15.75" customHeight="1"/>
    <row r="45677" ht="15.75" customHeight="1"/>
    <row r="45679" ht="15.75" customHeight="1"/>
    <row r="45681" ht="15.75" customHeight="1"/>
    <row r="45683" ht="15.75" customHeight="1"/>
    <row r="45685" ht="15.75" customHeight="1"/>
    <row r="45687" ht="15.75" customHeight="1"/>
    <row r="45689" ht="15.75" customHeight="1"/>
    <row r="45691" ht="15.75" customHeight="1"/>
    <row r="45693" ht="15.75" customHeight="1"/>
    <row r="45695" ht="15.75" customHeight="1"/>
    <row r="45697" ht="15.75" customHeight="1"/>
    <row r="45699" ht="15.75" customHeight="1"/>
    <row r="45701" ht="15.75" customHeight="1"/>
    <row r="45703" ht="15.75" customHeight="1"/>
    <row r="45705" ht="15.75" customHeight="1"/>
    <row r="45707" ht="15.75" customHeight="1"/>
    <row r="45709" ht="15.75" customHeight="1"/>
    <row r="45711" ht="15.75" customHeight="1"/>
    <row r="45713" ht="15.75" customHeight="1"/>
    <row r="45715" ht="15.75" customHeight="1"/>
    <row r="45717" ht="15.75" customHeight="1"/>
    <row r="45719" ht="15.75" customHeight="1"/>
    <row r="45721" ht="15.75" customHeight="1"/>
    <row r="45723" ht="15.75" customHeight="1"/>
    <row r="45725" ht="15.75" customHeight="1"/>
    <row r="45727" ht="15.75" customHeight="1"/>
    <row r="45729" ht="15.75" customHeight="1"/>
    <row r="45731" ht="15.75" customHeight="1"/>
    <row r="45733" ht="15.75" customHeight="1"/>
    <row r="45735" ht="15.75" customHeight="1"/>
    <row r="45737" ht="15.75" customHeight="1"/>
    <row r="45739" ht="15.75" customHeight="1"/>
    <row r="45741" ht="15.75" customHeight="1"/>
    <row r="45743" ht="15.75" customHeight="1"/>
    <row r="45745" ht="15.75" customHeight="1"/>
    <row r="45747" ht="15.75" customHeight="1"/>
    <row r="45749" ht="15.75" customHeight="1"/>
    <row r="45751" ht="15.75" customHeight="1"/>
    <row r="45753" ht="15.75" customHeight="1"/>
    <row r="45755" ht="15.75" customHeight="1"/>
    <row r="45757" ht="15.75" customHeight="1"/>
    <row r="45759" ht="15.75" customHeight="1"/>
    <row r="45761" ht="15.75" customHeight="1"/>
    <row r="45763" ht="15.75" customHeight="1"/>
    <row r="45765" ht="15.75" customHeight="1"/>
    <row r="45767" ht="15.75" customHeight="1"/>
    <row r="45769" ht="15.75" customHeight="1"/>
    <row r="45771" ht="15.75" customHeight="1"/>
    <row r="45773" ht="15.75" customHeight="1"/>
    <row r="45775" ht="15.75" customHeight="1"/>
    <row r="45777" ht="15.75" customHeight="1"/>
    <row r="45779" ht="15.75" customHeight="1"/>
    <row r="45781" ht="15.75" customHeight="1"/>
    <row r="45783" ht="15.75" customHeight="1"/>
    <row r="45785" ht="15.75" customHeight="1"/>
    <row r="45787" ht="15.75" customHeight="1"/>
    <row r="45789" ht="15.75" customHeight="1"/>
    <row r="45791" ht="15.75" customHeight="1"/>
    <row r="45793" ht="15.75" customHeight="1"/>
    <row r="45795" ht="15.75" customHeight="1"/>
    <row r="45797" ht="15.75" customHeight="1"/>
    <row r="45799" ht="15.75" customHeight="1"/>
    <row r="45801" ht="15.75" customHeight="1"/>
    <row r="45803" ht="15.75" customHeight="1"/>
    <row r="45805" ht="15.75" customHeight="1"/>
    <row r="45807" ht="15.75" customHeight="1"/>
    <row r="45809" ht="15.75" customHeight="1"/>
    <row r="45811" ht="15.75" customHeight="1"/>
    <row r="45813" ht="15.75" customHeight="1"/>
    <row r="45815" ht="15.75" customHeight="1"/>
    <row r="45817" ht="15.75" customHeight="1"/>
    <row r="45819" ht="15.75" customHeight="1"/>
    <row r="45821" ht="15.75" customHeight="1"/>
    <row r="45823" ht="15.75" customHeight="1"/>
    <row r="45825" ht="15.75" customHeight="1"/>
    <row r="45827" ht="15.75" customHeight="1"/>
    <row r="45829" ht="15.75" customHeight="1"/>
    <row r="45831" ht="15.75" customHeight="1"/>
    <row r="45833" ht="15.75" customHeight="1"/>
    <row r="45835" ht="15.75" customHeight="1"/>
    <row r="45837" ht="15.75" customHeight="1"/>
    <row r="45839" ht="15.75" customHeight="1"/>
    <row r="45841" ht="15.75" customHeight="1"/>
    <row r="45843" ht="15.75" customHeight="1"/>
    <row r="45845" ht="15.75" customHeight="1"/>
    <row r="45847" ht="15.75" customHeight="1"/>
    <row r="45849" ht="15.75" customHeight="1"/>
    <row r="45851" ht="15.75" customHeight="1"/>
    <row r="45853" ht="15.75" customHeight="1"/>
    <row r="45855" ht="15.75" customHeight="1"/>
    <row r="45857" ht="15.75" customHeight="1"/>
    <row r="45859" ht="15.75" customHeight="1"/>
    <row r="45861" ht="15.75" customHeight="1"/>
    <row r="45863" ht="15.75" customHeight="1"/>
    <row r="45865" ht="15.75" customHeight="1"/>
    <row r="45867" ht="15.75" customHeight="1"/>
    <row r="45869" ht="15.75" customHeight="1"/>
    <row r="45871" ht="15.75" customHeight="1"/>
    <row r="45873" ht="15.75" customHeight="1"/>
    <row r="45875" ht="15.75" customHeight="1"/>
    <row r="45877" ht="15.75" customHeight="1"/>
    <row r="45879" ht="15.75" customHeight="1"/>
    <row r="45881" ht="15.75" customHeight="1"/>
    <row r="45883" ht="15.75" customHeight="1"/>
    <row r="45885" ht="15.75" customHeight="1"/>
    <row r="45887" ht="15.75" customHeight="1"/>
    <row r="45889" ht="15.75" customHeight="1"/>
    <row r="45891" ht="15.75" customHeight="1"/>
    <row r="45893" ht="15.75" customHeight="1"/>
    <row r="45895" ht="15.75" customHeight="1"/>
    <row r="45897" ht="15.75" customHeight="1"/>
    <row r="45899" ht="15.75" customHeight="1"/>
    <row r="45901" ht="15.75" customHeight="1"/>
    <row r="45903" ht="15.75" customHeight="1"/>
    <row r="45905" ht="15.75" customHeight="1"/>
    <row r="45907" ht="15.75" customHeight="1"/>
    <row r="45909" ht="15.75" customHeight="1"/>
    <row r="45911" ht="15.75" customHeight="1"/>
    <row r="45913" ht="15.75" customHeight="1"/>
    <row r="45915" ht="15.75" customHeight="1"/>
    <row r="45917" ht="15.75" customHeight="1"/>
    <row r="45919" ht="15.75" customHeight="1"/>
    <row r="45921" ht="15.75" customHeight="1"/>
    <row r="45923" ht="15.75" customHeight="1"/>
    <row r="45925" ht="15.75" customHeight="1"/>
    <row r="45927" ht="15.75" customHeight="1"/>
    <row r="45929" ht="15.75" customHeight="1"/>
    <row r="45931" ht="15.75" customHeight="1"/>
    <row r="45933" ht="15.75" customHeight="1"/>
    <row r="45935" ht="15.75" customHeight="1"/>
    <row r="45937" ht="15.75" customHeight="1"/>
    <row r="45939" ht="15.75" customHeight="1"/>
    <row r="45941" ht="15.75" customHeight="1"/>
    <row r="45943" ht="15.75" customHeight="1"/>
    <row r="45945" ht="15.75" customHeight="1"/>
    <row r="45947" ht="15.75" customHeight="1"/>
    <row r="45949" ht="15.75" customHeight="1"/>
    <row r="45951" ht="15.75" customHeight="1"/>
    <row r="45953" ht="15.75" customHeight="1"/>
    <row r="45955" ht="15.75" customHeight="1"/>
    <row r="45957" ht="15.75" customHeight="1"/>
    <row r="45959" ht="15.75" customHeight="1"/>
    <row r="45961" ht="15.75" customHeight="1"/>
    <row r="45963" ht="15.75" customHeight="1"/>
    <row r="45965" ht="15.75" customHeight="1"/>
    <row r="45967" ht="15.75" customHeight="1"/>
    <row r="45969" ht="15.75" customHeight="1"/>
    <row r="45971" ht="15.75" customHeight="1"/>
    <row r="45973" ht="15.75" customHeight="1"/>
    <row r="45975" ht="15.75" customHeight="1"/>
    <row r="45977" ht="15.75" customHeight="1"/>
    <row r="45979" ht="15.75" customHeight="1"/>
    <row r="45981" ht="15.75" customHeight="1"/>
    <row r="45983" ht="15.75" customHeight="1"/>
    <row r="45985" ht="15.75" customHeight="1"/>
    <row r="45987" ht="15.75" customHeight="1"/>
    <row r="45989" ht="15.75" customHeight="1"/>
    <row r="45991" ht="15.75" customHeight="1"/>
    <row r="45993" ht="15.75" customHeight="1"/>
    <row r="45995" ht="15.75" customHeight="1"/>
    <row r="45997" ht="15.75" customHeight="1"/>
    <row r="45999" ht="15.75" customHeight="1"/>
    <row r="46001" ht="15.75" customHeight="1"/>
    <row r="46003" ht="15.75" customHeight="1"/>
    <row r="46005" ht="15.75" customHeight="1"/>
    <row r="46007" ht="15.75" customHeight="1"/>
    <row r="46009" ht="15.75" customHeight="1"/>
    <row r="46011" ht="15.75" customHeight="1"/>
    <row r="46013" ht="15.75" customHeight="1"/>
    <row r="46015" ht="15.75" customHeight="1"/>
    <row r="46017" ht="15.75" customHeight="1"/>
    <row r="46019" ht="15.75" customHeight="1"/>
    <row r="46021" ht="15.75" customHeight="1"/>
    <row r="46023" ht="15.75" customHeight="1"/>
    <row r="46025" ht="15.75" customHeight="1"/>
    <row r="46027" ht="15.75" customHeight="1"/>
    <row r="46029" ht="15.75" customHeight="1"/>
    <row r="46031" ht="15.75" customHeight="1"/>
    <row r="46033" ht="15.75" customHeight="1"/>
    <row r="46035" ht="15.75" customHeight="1"/>
    <row r="46037" ht="15.75" customHeight="1"/>
    <row r="46039" ht="15.75" customHeight="1"/>
    <row r="46041" ht="15.75" customHeight="1"/>
    <row r="46043" ht="15.75" customHeight="1"/>
    <row r="46045" ht="15.75" customHeight="1"/>
    <row r="46047" ht="15.75" customHeight="1"/>
    <row r="46049" ht="15.75" customHeight="1"/>
    <row r="46051" ht="15.75" customHeight="1"/>
    <row r="46053" ht="15.75" customHeight="1"/>
    <row r="46055" ht="15.75" customHeight="1"/>
    <row r="46057" ht="15.75" customHeight="1"/>
    <row r="46059" ht="15.75" customHeight="1"/>
    <row r="46061" ht="15.75" customHeight="1"/>
    <row r="46063" ht="15.75" customHeight="1"/>
    <row r="46065" ht="15.75" customHeight="1"/>
    <row r="46067" ht="15.75" customHeight="1"/>
    <row r="46069" ht="15.75" customHeight="1"/>
    <row r="46071" ht="15.75" customHeight="1"/>
    <row r="46073" ht="15.75" customHeight="1"/>
    <row r="46075" ht="15.75" customHeight="1"/>
    <row r="46077" ht="15.75" customHeight="1"/>
    <row r="46079" ht="15.75" customHeight="1"/>
    <row r="46081" ht="15.75" customHeight="1"/>
    <row r="46083" ht="15.75" customHeight="1"/>
    <row r="46085" ht="15.75" customHeight="1"/>
    <row r="46087" ht="15.75" customHeight="1"/>
    <row r="46089" ht="15.75" customHeight="1"/>
    <row r="46091" ht="15.75" customHeight="1"/>
    <row r="46093" ht="15.75" customHeight="1"/>
    <row r="46095" ht="15.75" customHeight="1"/>
    <row r="46097" ht="15.75" customHeight="1"/>
    <row r="46099" ht="15.75" customHeight="1"/>
    <row r="46101" ht="15.75" customHeight="1"/>
    <row r="46103" ht="15.75" customHeight="1"/>
    <row r="46105" ht="15.75" customHeight="1"/>
    <row r="46107" ht="15.75" customHeight="1"/>
    <row r="46109" ht="15.75" customHeight="1"/>
    <row r="46111" ht="15.75" customHeight="1"/>
    <row r="46113" ht="15.75" customHeight="1"/>
    <row r="46115" ht="15.75" customHeight="1"/>
    <row r="46117" ht="15.75" customHeight="1"/>
    <row r="46119" ht="15.75" customHeight="1"/>
    <row r="46121" ht="15.75" customHeight="1"/>
    <row r="46123" ht="15.75" customHeight="1"/>
    <row r="46125" ht="15.75" customHeight="1"/>
    <row r="46127" ht="15.75" customHeight="1"/>
    <row r="46129" ht="15.75" customHeight="1"/>
    <row r="46131" ht="15.75" customHeight="1"/>
    <row r="46133" ht="15.75" customHeight="1"/>
    <row r="46135" ht="15.75" customHeight="1"/>
    <row r="46137" ht="15.75" customHeight="1"/>
    <row r="46139" ht="15.75" customHeight="1"/>
    <row r="46141" ht="15.75" customHeight="1"/>
    <row r="46143" ht="15.75" customHeight="1"/>
    <row r="46145" ht="15.75" customHeight="1"/>
    <row r="46147" ht="15.75" customHeight="1"/>
    <row r="46149" ht="15.75" customHeight="1"/>
    <row r="46151" ht="15.75" customHeight="1"/>
    <row r="46153" ht="15.75" customHeight="1"/>
    <row r="46155" ht="15.75" customHeight="1"/>
    <row r="46157" ht="15.75" customHeight="1"/>
    <row r="46159" ht="15.75" customHeight="1"/>
    <row r="46161" ht="15.75" customHeight="1"/>
    <row r="46163" ht="15.75" customHeight="1"/>
    <row r="46165" ht="15.75" customHeight="1"/>
    <row r="46167" ht="15.75" customHeight="1"/>
    <row r="46169" ht="15.75" customHeight="1"/>
    <row r="46171" ht="15.75" customHeight="1"/>
    <row r="46173" ht="15.75" customHeight="1"/>
    <row r="46175" ht="15.75" customHeight="1"/>
    <row r="46177" ht="15.75" customHeight="1"/>
    <row r="46179" ht="15.75" customHeight="1"/>
    <row r="46181" ht="15.75" customHeight="1"/>
    <row r="46183" ht="15.75" customHeight="1"/>
    <row r="46185" ht="15.75" customHeight="1"/>
    <row r="46187" ht="15.75" customHeight="1"/>
    <row r="46189" ht="15.75" customHeight="1"/>
    <row r="46191" ht="15.75" customHeight="1"/>
    <row r="46193" ht="15.75" customHeight="1"/>
    <row r="46195" ht="15.75" customHeight="1"/>
    <row r="46197" ht="15.75" customHeight="1"/>
    <row r="46199" ht="15.75" customHeight="1"/>
    <row r="46201" ht="15.75" customHeight="1"/>
    <row r="46203" ht="15.75" customHeight="1"/>
    <row r="46205" ht="15.75" customHeight="1"/>
    <row r="46207" ht="15.75" customHeight="1"/>
    <row r="46209" ht="15.75" customHeight="1"/>
    <row r="46211" ht="15.75" customHeight="1"/>
    <row r="46213" ht="15.75" customHeight="1"/>
    <row r="46215" ht="15.75" customHeight="1"/>
    <row r="46217" ht="15.75" customHeight="1"/>
    <row r="46219" ht="15.75" customHeight="1"/>
    <row r="46221" ht="15.75" customHeight="1"/>
    <row r="46223" ht="15.75" customHeight="1"/>
    <row r="46225" ht="15.75" customHeight="1"/>
    <row r="46227" ht="15.75" customHeight="1"/>
    <row r="46229" ht="15.75" customHeight="1"/>
    <row r="46231" ht="15.75" customHeight="1"/>
    <row r="46233" ht="15.75" customHeight="1"/>
    <row r="46235" ht="15.75" customHeight="1"/>
    <row r="46237" ht="15.75" customHeight="1"/>
    <row r="46239" ht="15.75" customHeight="1"/>
    <row r="46241" ht="15.75" customHeight="1"/>
    <row r="46243" ht="15.75" customHeight="1"/>
    <row r="46245" ht="15.75" customHeight="1"/>
    <row r="46247" ht="15.75" customHeight="1"/>
    <row r="46249" ht="15.75" customHeight="1"/>
    <row r="46251" ht="15.75" customHeight="1"/>
    <row r="46253" ht="15.75" customHeight="1"/>
    <row r="46255" ht="15.75" customHeight="1"/>
    <row r="46257" ht="15.75" customHeight="1"/>
    <row r="46259" ht="15.75" customHeight="1"/>
    <row r="46261" ht="15.75" customHeight="1"/>
    <row r="46263" ht="15.75" customHeight="1"/>
    <row r="46265" ht="15.75" customHeight="1"/>
    <row r="46267" ht="15.75" customHeight="1"/>
    <row r="46269" ht="15.75" customHeight="1"/>
    <row r="46271" ht="15.75" customHeight="1"/>
    <row r="46273" ht="15.75" customHeight="1"/>
    <row r="46275" ht="15.75" customHeight="1"/>
    <row r="46277" ht="15.75" customHeight="1"/>
    <row r="46279" ht="15.75" customHeight="1"/>
    <row r="46281" ht="15.75" customHeight="1"/>
    <row r="46283" ht="15.75" customHeight="1"/>
    <row r="46285" ht="15.75" customHeight="1"/>
    <row r="46287" ht="15.75" customHeight="1"/>
    <row r="46289" ht="15.75" customHeight="1"/>
    <row r="46291" ht="15.75" customHeight="1"/>
    <row r="46293" ht="15.75" customHeight="1"/>
    <row r="46295" ht="15.75" customHeight="1"/>
    <row r="46297" ht="15.75" customHeight="1"/>
    <row r="46299" ht="15.75" customHeight="1"/>
    <row r="46301" ht="15.75" customHeight="1"/>
    <row r="46303" ht="15.75" customHeight="1"/>
    <row r="46305" ht="15.75" customHeight="1"/>
    <row r="46307" ht="15.75" customHeight="1"/>
    <row r="46309" ht="15.75" customHeight="1"/>
    <row r="46311" ht="15.75" customHeight="1"/>
    <row r="46313" ht="15.75" customHeight="1"/>
    <row r="46315" ht="15.75" customHeight="1"/>
    <row r="46317" ht="15.75" customHeight="1"/>
    <row r="46319" ht="15.75" customHeight="1"/>
    <row r="46321" ht="15.75" customHeight="1"/>
    <row r="46323" ht="15.75" customHeight="1"/>
    <row r="46325" ht="15.75" customHeight="1"/>
    <row r="46327" ht="15.75" customHeight="1"/>
    <row r="46329" ht="15.75" customHeight="1"/>
    <row r="46331" ht="15.75" customHeight="1"/>
    <row r="46333" ht="15.75" customHeight="1"/>
    <row r="46335" ht="15.75" customHeight="1"/>
    <row r="46337" ht="15.75" customHeight="1"/>
    <row r="46339" ht="15.75" customHeight="1"/>
    <row r="46341" ht="15.75" customHeight="1"/>
    <row r="46343" ht="15.75" customHeight="1"/>
    <row r="46345" ht="15.75" customHeight="1"/>
    <row r="46347" ht="15.75" customHeight="1"/>
    <row r="46349" ht="15.75" customHeight="1"/>
    <row r="46351" ht="15.75" customHeight="1"/>
    <row r="46353" ht="15.75" customHeight="1"/>
    <row r="46355" ht="15.75" customHeight="1"/>
    <row r="46357" ht="15.75" customHeight="1"/>
    <row r="46359" ht="15.75" customHeight="1"/>
    <row r="46361" ht="15.75" customHeight="1"/>
    <row r="46363" ht="15.75" customHeight="1"/>
    <row r="46365" ht="15.75" customHeight="1"/>
    <row r="46367" ht="15.75" customHeight="1"/>
    <row r="46369" ht="15.75" customHeight="1"/>
    <row r="46371" ht="15.75" customHeight="1"/>
    <row r="46373" ht="15.75" customHeight="1"/>
    <row r="46375" ht="15.75" customHeight="1"/>
    <row r="46377" ht="15.75" customHeight="1"/>
    <row r="46379" ht="15.75" customHeight="1"/>
    <row r="46381" ht="15.75" customHeight="1"/>
    <row r="46383" ht="15.75" customHeight="1"/>
    <row r="46385" ht="15.75" customHeight="1"/>
    <row r="46387" ht="15.75" customHeight="1"/>
    <row r="46389" ht="15.75" customHeight="1"/>
    <row r="46391" ht="15.75" customHeight="1"/>
    <row r="46393" ht="15.75" customHeight="1"/>
    <row r="46395" ht="15.75" customHeight="1"/>
    <row r="46397" ht="15.75" customHeight="1"/>
    <row r="46399" ht="15.75" customHeight="1"/>
    <row r="46401" ht="15.75" customHeight="1"/>
    <row r="46403" ht="15.75" customHeight="1"/>
    <row r="46405" ht="15.75" customHeight="1"/>
    <row r="46407" ht="15.75" customHeight="1"/>
    <row r="46409" ht="15.75" customHeight="1"/>
    <row r="46411" ht="15.75" customHeight="1"/>
    <row r="46413" ht="15.75" customHeight="1"/>
    <row r="46415" ht="15.75" customHeight="1"/>
    <row r="46417" ht="15.75" customHeight="1"/>
    <row r="46419" ht="15.75" customHeight="1"/>
    <row r="46421" ht="15.75" customHeight="1"/>
    <row r="46423" ht="15.75" customHeight="1"/>
    <row r="46425" ht="15.75" customHeight="1"/>
    <row r="46427" ht="15.75" customHeight="1"/>
    <row r="46429" ht="15.75" customHeight="1"/>
    <row r="46431" ht="15.75" customHeight="1"/>
    <row r="46433" ht="15.75" customHeight="1"/>
    <row r="46435" ht="15.75" customHeight="1"/>
    <row r="46437" ht="15.75" customHeight="1"/>
    <row r="46439" ht="15.75" customHeight="1"/>
    <row r="46441" ht="15.75" customHeight="1"/>
    <row r="46443" ht="15.75" customHeight="1"/>
    <row r="46445" ht="15.75" customHeight="1"/>
    <row r="46447" ht="15.75" customHeight="1"/>
    <row r="46449" ht="15.75" customHeight="1"/>
    <row r="46451" ht="15.75" customHeight="1"/>
    <row r="46453" ht="15.75" customHeight="1"/>
    <row r="46455" ht="15.75" customHeight="1"/>
    <row r="46457" ht="15.75" customHeight="1"/>
    <row r="46459" ht="15.75" customHeight="1"/>
    <row r="46461" ht="15.75" customHeight="1"/>
    <row r="46463" ht="15.75" customHeight="1"/>
    <row r="46465" ht="15.75" customHeight="1"/>
    <row r="46467" ht="15.75" customHeight="1"/>
    <row r="46469" ht="15.75" customHeight="1"/>
    <row r="46471" ht="15.75" customHeight="1"/>
    <row r="46473" ht="15.75" customHeight="1"/>
    <row r="46475" ht="15.75" customHeight="1"/>
    <row r="46477" ht="15.75" customHeight="1"/>
    <row r="46479" ht="15.75" customHeight="1"/>
    <row r="46481" ht="15.75" customHeight="1"/>
    <row r="46483" ht="15.75" customHeight="1"/>
    <row r="46485" ht="15.75" customHeight="1"/>
    <row r="46487" ht="15.75" customHeight="1"/>
    <row r="46489" ht="15.75" customHeight="1"/>
    <row r="46491" ht="15.75" customHeight="1"/>
    <row r="46493" ht="15.75" customHeight="1"/>
    <row r="46495" ht="15.75" customHeight="1"/>
    <row r="46497" ht="15.75" customHeight="1"/>
    <row r="46499" ht="15.75" customHeight="1"/>
    <row r="46501" ht="15.75" customHeight="1"/>
    <row r="46503" ht="15.75" customHeight="1"/>
    <row r="46505" ht="15.75" customHeight="1"/>
    <row r="46507" ht="15.75" customHeight="1"/>
    <row r="46509" ht="15.75" customHeight="1"/>
    <row r="46511" ht="15.75" customHeight="1"/>
    <row r="46513" ht="15.75" customHeight="1"/>
    <row r="46515" ht="15.75" customHeight="1"/>
    <row r="46517" ht="15.75" customHeight="1"/>
    <row r="46519" ht="15.75" customHeight="1"/>
    <row r="46521" ht="15.75" customHeight="1"/>
    <row r="46523" ht="15.75" customHeight="1"/>
    <row r="46525" ht="15.75" customHeight="1"/>
    <row r="46527" ht="15.75" customHeight="1"/>
    <row r="46529" ht="15.75" customHeight="1"/>
    <row r="46531" ht="15.75" customHeight="1"/>
    <row r="46533" ht="15.75" customHeight="1"/>
    <row r="46535" ht="15.75" customHeight="1"/>
    <row r="46537" ht="15.75" customHeight="1"/>
    <row r="46539" ht="15.75" customHeight="1"/>
    <row r="46541" ht="15.75" customHeight="1"/>
    <row r="46543" ht="15.75" customHeight="1"/>
    <row r="46545" ht="15.75" customHeight="1"/>
    <row r="46547" ht="15.75" customHeight="1"/>
    <row r="46549" ht="15.75" customHeight="1"/>
    <row r="46551" ht="15.75" customHeight="1"/>
    <row r="46553" ht="15.75" customHeight="1"/>
    <row r="46555" ht="15.75" customHeight="1"/>
    <row r="46557" ht="15.75" customHeight="1"/>
    <row r="46559" ht="15.75" customHeight="1"/>
    <row r="46561" ht="15.75" customHeight="1"/>
    <row r="46563" ht="15.75" customHeight="1"/>
    <row r="46565" ht="15.75" customHeight="1"/>
    <row r="46567" ht="15.75" customHeight="1"/>
    <row r="46569" ht="15.75" customHeight="1"/>
    <row r="46571" ht="15.75" customHeight="1"/>
    <row r="46573" ht="15.75" customHeight="1"/>
    <row r="46575" ht="15.75" customHeight="1"/>
    <row r="46577" ht="15.75" customHeight="1"/>
    <row r="46579" ht="15.75" customHeight="1"/>
    <row r="46581" ht="15.75" customHeight="1"/>
    <row r="46583" ht="15.75" customHeight="1"/>
    <row r="46585" ht="15.75" customHeight="1"/>
    <row r="46587" ht="15.75" customHeight="1"/>
    <row r="46589" ht="15.75" customHeight="1"/>
    <row r="46591" ht="15.75" customHeight="1"/>
    <row r="46593" ht="15.75" customHeight="1"/>
    <row r="46595" ht="15.75" customHeight="1"/>
    <row r="46597" ht="15.75" customHeight="1"/>
    <row r="46599" ht="15.75" customHeight="1"/>
    <row r="46601" ht="15.75" customHeight="1"/>
    <row r="46603" ht="15.75" customHeight="1"/>
    <row r="46605" ht="15.75" customHeight="1"/>
    <row r="46607" ht="15.75" customHeight="1"/>
    <row r="46609" ht="15.75" customHeight="1"/>
    <row r="46611" ht="15.75" customHeight="1"/>
    <row r="46613" ht="15.75" customHeight="1"/>
    <row r="46615" ht="15.75" customHeight="1"/>
    <row r="46617" ht="15.75" customHeight="1"/>
    <row r="46619" ht="15.75" customHeight="1"/>
    <row r="46621" ht="15.75" customHeight="1"/>
    <row r="46623" ht="15.75" customHeight="1"/>
    <row r="46625" ht="15.75" customHeight="1"/>
    <row r="46627" ht="15.75" customHeight="1"/>
    <row r="46629" ht="15.75" customHeight="1"/>
    <row r="46631" ht="15.75" customHeight="1"/>
    <row r="46633" ht="15.75" customHeight="1"/>
    <row r="46635" ht="15.75" customHeight="1"/>
    <row r="46637" ht="15.75" customHeight="1"/>
    <row r="46639" ht="15.75" customHeight="1"/>
    <row r="46641" ht="15.75" customHeight="1"/>
    <row r="46643" ht="15.75" customHeight="1"/>
    <row r="46645" ht="15.75" customHeight="1"/>
    <row r="46647" ht="15.75" customHeight="1"/>
    <row r="46649" ht="15.75" customHeight="1"/>
    <row r="46651" ht="15.75" customHeight="1"/>
    <row r="46653" ht="15.75" customHeight="1"/>
    <row r="46655" ht="15.75" customHeight="1"/>
    <row r="46657" ht="15.75" customHeight="1"/>
    <row r="46659" ht="15.75" customHeight="1"/>
    <row r="46661" ht="15.75" customHeight="1"/>
    <row r="46663" ht="15.75" customHeight="1"/>
    <row r="46665" ht="15.75" customHeight="1"/>
    <row r="46667" ht="15.75" customHeight="1"/>
    <row r="46669" ht="15.75" customHeight="1"/>
    <row r="46671" ht="15.75" customHeight="1"/>
    <row r="46673" ht="15.75" customHeight="1"/>
    <row r="46675" ht="15.75" customHeight="1"/>
    <row r="46677" ht="15.75" customHeight="1"/>
    <row r="46679" ht="15.75" customHeight="1"/>
    <row r="46681" ht="15.75" customHeight="1"/>
    <row r="46683" ht="15.75" customHeight="1"/>
    <row r="46685" ht="15.75" customHeight="1"/>
    <row r="46687" ht="15.75" customHeight="1"/>
    <row r="46689" ht="15.75" customHeight="1"/>
    <row r="46691" ht="15.75" customHeight="1"/>
    <row r="46693" ht="15.75" customHeight="1"/>
    <row r="46695" ht="15.75" customHeight="1"/>
    <row r="46697" ht="15.75" customHeight="1"/>
    <row r="46699" ht="15.75" customHeight="1"/>
    <row r="46701" ht="15.75" customHeight="1"/>
    <row r="46703" ht="15.75" customHeight="1"/>
    <row r="46705" ht="15.75" customHeight="1"/>
    <row r="46707" ht="15.75" customHeight="1"/>
    <row r="46709" ht="15.75" customHeight="1"/>
    <row r="46711" ht="15.75" customHeight="1"/>
    <row r="46713" ht="15.75" customHeight="1"/>
    <row r="46715" ht="15.75" customHeight="1"/>
    <row r="46717" ht="15.75" customHeight="1"/>
    <row r="46719" ht="15.75" customHeight="1"/>
    <row r="46721" ht="15.75" customHeight="1"/>
    <row r="46723" ht="15.75" customHeight="1"/>
    <row r="46725" ht="15.75" customHeight="1"/>
    <row r="46727" ht="15.75" customHeight="1"/>
    <row r="46729" ht="15.75" customHeight="1"/>
    <row r="46731" ht="15.75" customHeight="1"/>
    <row r="46733" ht="15.75" customHeight="1"/>
    <row r="46735" ht="15.75" customHeight="1"/>
    <row r="46737" ht="15.75" customHeight="1"/>
    <row r="46739" ht="15.75" customHeight="1"/>
    <row r="46741" ht="15.75" customHeight="1"/>
    <row r="46743" ht="15.75" customHeight="1"/>
    <row r="46745" ht="15.75" customHeight="1"/>
    <row r="46747" ht="15.75" customHeight="1"/>
    <row r="46749" ht="15.75" customHeight="1"/>
    <row r="46751" ht="15.75" customHeight="1"/>
    <row r="46753" ht="15.75" customHeight="1"/>
    <row r="46755" ht="15.75" customHeight="1"/>
    <row r="46757" ht="15.75" customHeight="1"/>
    <row r="46759" ht="15.75" customHeight="1"/>
    <row r="46761" ht="15.75" customHeight="1"/>
    <row r="46763" ht="15.75" customHeight="1"/>
    <row r="46765" ht="15.75" customHeight="1"/>
    <row r="46767" ht="15.75" customHeight="1"/>
    <row r="46769" ht="15.75" customHeight="1"/>
    <row r="46771" ht="15.75" customHeight="1"/>
    <row r="46773" ht="15.75" customHeight="1"/>
    <row r="46775" ht="15.75" customHeight="1"/>
    <row r="46777" ht="15.75" customHeight="1"/>
    <row r="46779" ht="15.75" customHeight="1"/>
    <row r="46781" ht="15.75" customHeight="1"/>
    <row r="46783" ht="15.75" customHeight="1"/>
    <row r="46785" ht="15.75" customHeight="1"/>
    <row r="46787" ht="15.75" customHeight="1"/>
    <row r="46789" ht="15.75" customHeight="1"/>
    <row r="46791" ht="15.75" customHeight="1"/>
    <row r="46793" ht="15.75" customHeight="1"/>
    <row r="46795" ht="15.75" customHeight="1"/>
    <row r="46797" ht="15.75" customHeight="1"/>
    <row r="46799" ht="15.75" customHeight="1"/>
    <row r="46801" ht="15.75" customHeight="1"/>
    <row r="46803" ht="15.75" customHeight="1"/>
    <row r="46805" ht="15.75" customHeight="1"/>
    <row r="46807" ht="15.75" customHeight="1"/>
    <row r="46809" ht="15.75" customHeight="1"/>
    <row r="46811" ht="15.75" customHeight="1"/>
    <row r="46813" ht="15.75" customHeight="1"/>
    <row r="46815" ht="15.75" customHeight="1"/>
    <row r="46817" ht="15.75" customHeight="1"/>
    <row r="46819" ht="15.75" customHeight="1"/>
    <row r="46821" ht="15.75" customHeight="1"/>
    <row r="46823" ht="15.75" customHeight="1"/>
    <row r="46825" ht="15.75" customHeight="1"/>
    <row r="46827" ht="15.75" customHeight="1"/>
    <row r="46829" ht="15.75" customHeight="1"/>
    <row r="46831" ht="15.75" customHeight="1"/>
    <row r="46833" ht="15.75" customHeight="1"/>
    <row r="46835" ht="15.75" customHeight="1"/>
    <row r="46837" ht="15.75" customHeight="1"/>
    <row r="46839" ht="15.75" customHeight="1"/>
    <row r="46841" ht="15.75" customHeight="1"/>
    <row r="46843" ht="15.75" customHeight="1"/>
    <row r="46845" ht="15.75" customHeight="1"/>
    <row r="46847" ht="15.75" customHeight="1"/>
    <row r="46849" ht="15.75" customHeight="1"/>
    <row r="46851" ht="15.75" customHeight="1"/>
    <row r="46853" ht="15.75" customHeight="1"/>
    <row r="46855" ht="15.75" customHeight="1"/>
    <row r="46857" ht="15.75" customHeight="1"/>
    <row r="46859" ht="15.75" customHeight="1"/>
    <row r="46861" ht="15.75" customHeight="1"/>
    <row r="46863" ht="15.75" customHeight="1"/>
    <row r="46865" ht="15.75" customHeight="1"/>
    <row r="46867" ht="15.75" customHeight="1"/>
    <row r="46869" ht="15.75" customHeight="1"/>
    <row r="46871" ht="15.75" customHeight="1"/>
    <row r="46873" ht="15.75" customHeight="1"/>
    <row r="46875" ht="15.75" customHeight="1"/>
    <row r="46877" ht="15.75" customHeight="1"/>
    <row r="46879" ht="15.75" customHeight="1"/>
    <row r="46881" ht="15.75" customHeight="1"/>
    <row r="46883" ht="15.75" customHeight="1"/>
    <row r="46885" ht="15.75" customHeight="1"/>
    <row r="46887" ht="15.75" customHeight="1"/>
    <row r="46889" ht="15.75" customHeight="1"/>
    <row r="46891" ht="15.75" customHeight="1"/>
    <row r="46893" ht="15.75" customHeight="1"/>
    <row r="46895" ht="15.75" customHeight="1"/>
    <row r="46897" ht="15.75" customHeight="1"/>
    <row r="46899" ht="15.75" customHeight="1"/>
    <row r="46901" ht="15.75" customHeight="1"/>
    <row r="46903" ht="15.75" customHeight="1"/>
    <row r="46905" ht="15.75" customHeight="1"/>
    <row r="46907" ht="15.75" customHeight="1"/>
    <row r="46909" ht="15.75" customHeight="1"/>
    <row r="46911" ht="15.75" customHeight="1"/>
    <row r="46913" ht="15.75" customHeight="1"/>
    <row r="46915" ht="15.75" customHeight="1"/>
    <row r="46917" ht="15.75" customHeight="1"/>
    <row r="46919" ht="15.75" customHeight="1"/>
    <row r="46921" ht="15.75" customHeight="1"/>
    <row r="46923" ht="15.75" customHeight="1"/>
    <row r="46925" ht="15.75" customHeight="1"/>
    <row r="46927" ht="15.75" customHeight="1"/>
    <row r="46929" ht="15.75" customHeight="1"/>
    <row r="46931" ht="15.75" customHeight="1"/>
    <row r="46933" ht="15.75" customHeight="1"/>
    <row r="46935" ht="15.75" customHeight="1"/>
    <row r="46937" ht="15.75" customHeight="1"/>
    <row r="46939" ht="15.75" customHeight="1"/>
    <row r="46941" ht="15.75" customHeight="1"/>
    <row r="46943" ht="15.75" customHeight="1"/>
    <row r="46945" ht="15.75" customHeight="1"/>
    <row r="46947" ht="15.75" customHeight="1"/>
    <row r="46949" ht="15.75" customHeight="1"/>
    <row r="46951" ht="15.75" customHeight="1"/>
    <row r="46953" ht="15.75" customHeight="1"/>
    <row r="46955" ht="15.75" customHeight="1"/>
    <row r="46957" ht="15.75" customHeight="1"/>
    <row r="46959" ht="15.75" customHeight="1"/>
    <row r="46961" ht="15.75" customHeight="1"/>
    <row r="46963" ht="15.75" customHeight="1"/>
    <row r="46965" ht="15.75" customHeight="1"/>
    <row r="46967" ht="15.75" customHeight="1"/>
    <row r="46969" ht="15.75" customHeight="1"/>
    <row r="46971" ht="15.75" customHeight="1"/>
    <row r="46973" ht="15.75" customHeight="1"/>
    <row r="46975" ht="15.75" customHeight="1"/>
    <row r="46977" ht="15.75" customHeight="1"/>
    <row r="46979" ht="15.75" customHeight="1"/>
    <row r="46981" ht="15.75" customHeight="1"/>
    <row r="46983" ht="15.75" customHeight="1"/>
    <row r="46985" ht="15.75" customHeight="1"/>
    <row r="46987" ht="15.75" customHeight="1"/>
    <row r="46989" ht="15.75" customHeight="1"/>
    <row r="46991" ht="15.75" customHeight="1"/>
    <row r="46993" ht="15.75" customHeight="1"/>
    <row r="46995" ht="15.75" customHeight="1"/>
    <row r="46997" ht="15.75" customHeight="1"/>
    <row r="46999" ht="15.75" customHeight="1"/>
    <row r="47001" ht="15.75" customHeight="1"/>
    <row r="47003" ht="15.75" customHeight="1"/>
    <row r="47005" ht="15.75" customHeight="1"/>
    <row r="47007" ht="15.75" customHeight="1"/>
    <row r="47009" ht="15.75" customHeight="1"/>
    <row r="47011" ht="15.75" customHeight="1"/>
    <row r="47013" ht="15.75" customHeight="1"/>
    <row r="47015" ht="15.75" customHeight="1"/>
    <row r="47017" ht="15.75" customHeight="1"/>
    <row r="47019" ht="15.75" customHeight="1"/>
    <row r="47021" ht="15.75" customHeight="1"/>
    <row r="47023" ht="15.75" customHeight="1"/>
    <row r="47025" ht="15.75" customHeight="1"/>
    <row r="47027" ht="15.75" customHeight="1"/>
    <row r="47029" ht="15.75" customHeight="1"/>
    <row r="47031" ht="15.75" customHeight="1"/>
    <row r="47033" ht="15.75" customHeight="1"/>
    <row r="47035" ht="15.75" customHeight="1"/>
    <row r="47037" ht="15.75" customHeight="1"/>
    <row r="47039" ht="15.75" customHeight="1"/>
    <row r="47041" ht="15.75" customHeight="1"/>
    <row r="47043" ht="15.75" customHeight="1"/>
    <row r="47045" ht="15.75" customHeight="1"/>
    <row r="47047" ht="15.75" customHeight="1"/>
    <row r="47049" ht="15.75" customHeight="1"/>
    <row r="47051" ht="15.75" customHeight="1"/>
    <row r="47053" ht="15.75" customHeight="1"/>
    <row r="47055" ht="15.75" customHeight="1"/>
    <row r="47057" ht="15.75" customHeight="1"/>
    <row r="47059" ht="15.75" customHeight="1"/>
    <row r="47061" ht="15.75" customHeight="1"/>
    <row r="47063" ht="15.75" customHeight="1"/>
    <row r="47065" ht="15.75" customHeight="1"/>
    <row r="47067" ht="15.75" customHeight="1"/>
    <row r="47069" ht="15.75" customHeight="1"/>
    <row r="47071" ht="15.75" customHeight="1"/>
    <row r="47073" ht="15.75" customHeight="1"/>
    <row r="47075" ht="15.75" customHeight="1"/>
    <row r="47077" ht="15.75" customHeight="1"/>
    <row r="47079" ht="15.75" customHeight="1"/>
    <row r="47081" ht="15.75" customHeight="1"/>
    <row r="47083" ht="15.75" customHeight="1"/>
    <row r="47085" ht="15.75" customHeight="1"/>
    <row r="47087" ht="15.75" customHeight="1"/>
    <row r="47089" ht="15.75" customHeight="1"/>
    <row r="47091" ht="15.75" customHeight="1"/>
    <row r="47093" ht="15.75" customHeight="1"/>
    <row r="47095" ht="15.75" customHeight="1"/>
    <row r="47097" ht="15.75" customHeight="1"/>
    <row r="47099" ht="15.75" customHeight="1"/>
    <row r="47101" ht="15.75" customHeight="1"/>
    <row r="47103" ht="15.75" customHeight="1"/>
    <row r="47105" ht="15.75" customHeight="1"/>
    <row r="47107" ht="15.75" customHeight="1"/>
    <row r="47109" ht="15.75" customHeight="1"/>
    <row r="47111" ht="15.75" customHeight="1"/>
    <row r="47113" ht="15.75" customHeight="1"/>
    <row r="47115" ht="15.75" customHeight="1"/>
    <row r="47117" ht="15.75" customHeight="1"/>
    <row r="47119" ht="15.75" customHeight="1"/>
    <row r="47121" ht="15.75" customHeight="1"/>
    <row r="47123" ht="15.75" customHeight="1"/>
    <row r="47125" ht="15.75" customHeight="1"/>
    <row r="47127" ht="15.75" customHeight="1"/>
    <row r="47129" ht="15.75" customHeight="1"/>
    <row r="47131" ht="15.75" customHeight="1"/>
    <row r="47133" ht="15.75" customHeight="1"/>
    <row r="47135" ht="15.75" customHeight="1"/>
    <row r="47137" ht="15.75" customHeight="1"/>
    <row r="47139" ht="15.75" customHeight="1"/>
    <row r="47141" ht="15.75" customHeight="1"/>
    <row r="47143" ht="15.75" customHeight="1"/>
    <row r="47145" ht="15.75" customHeight="1"/>
    <row r="47147" ht="15.75" customHeight="1"/>
    <row r="47149" ht="15.75" customHeight="1"/>
    <row r="47151" ht="15.75" customHeight="1"/>
    <row r="47153" ht="15.75" customHeight="1"/>
    <row r="47155" ht="15.75" customHeight="1"/>
    <row r="47157" ht="15.75" customHeight="1"/>
    <row r="47159" ht="15.75" customHeight="1"/>
    <row r="47161" ht="15.75" customHeight="1"/>
    <row r="47163" ht="15.75" customHeight="1"/>
    <row r="47165" ht="15.75" customHeight="1"/>
    <row r="47167" ht="15.75" customHeight="1"/>
    <row r="47169" ht="15.75" customHeight="1"/>
    <row r="47171" ht="15.75" customHeight="1"/>
    <row r="47173" ht="15.75" customHeight="1"/>
    <row r="47175" ht="15.75" customHeight="1"/>
    <row r="47177" ht="15.75" customHeight="1"/>
    <row r="47179" ht="15.75" customHeight="1"/>
    <row r="47181" ht="15.75" customHeight="1"/>
    <row r="47183" ht="15.75" customHeight="1"/>
    <row r="47185" ht="15.75" customHeight="1"/>
    <row r="47187" ht="15.75" customHeight="1"/>
    <row r="47189" ht="15.75" customHeight="1"/>
    <row r="47191" ht="15.75" customHeight="1"/>
    <row r="47193" ht="15.75" customHeight="1"/>
    <row r="47195" ht="15.75" customHeight="1"/>
    <row r="47197" ht="15.75" customHeight="1"/>
    <row r="47199" ht="15.75" customHeight="1"/>
    <row r="47201" ht="15.75" customHeight="1"/>
    <row r="47203" ht="15.75" customHeight="1"/>
    <row r="47205" ht="15.75" customHeight="1"/>
    <row r="47207" ht="15.75" customHeight="1"/>
    <row r="47209" ht="15.75" customHeight="1"/>
    <row r="47211" ht="15.75" customHeight="1"/>
    <row r="47213" ht="15.75" customHeight="1"/>
    <row r="47215" ht="15.75" customHeight="1"/>
    <row r="47217" ht="15.75" customHeight="1"/>
    <row r="47219" ht="15.75" customHeight="1"/>
    <row r="47221" ht="15.75" customHeight="1"/>
    <row r="47223" ht="15.75" customHeight="1"/>
    <row r="47225" ht="15.75" customHeight="1"/>
    <row r="47227" ht="15.75" customHeight="1"/>
    <row r="47229" ht="15.75" customHeight="1"/>
    <row r="47231" ht="15.75" customHeight="1"/>
    <row r="47233" ht="15.75" customHeight="1"/>
    <row r="47235" ht="15.75" customHeight="1"/>
    <row r="47237" ht="15.75" customHeight="1"/>
    <row r="47239" ht="15.75" customHeight="1"/>
    <row r="47241" ht="15.75" customHeight="1"/>
    <row r="47243" ht="15.75" customHeight="1"/>
    <row r="47245" ht="15.75" customHeight="1"/>
    <row r="47247" ht="15.75" customHeight="1"/>
    <row r="47249" ht="15.75" customHeight="1"/>
    <row r="47251" ht="15.75" customHeight="1"/>
    <row r="47253" ht="15.75" customHeight="1"/>
    <row r="47255" ht="15.75" customHeight="1"/>
    <row r="47257" ht="15.75" customHeight="1"/>
    <row r="47259" ht="15.75" customHeight="1"/>
    <row r="47261" ht="15.75" customHeight="1"/>
    <row r="47263" ht="15.75" customHeight="1"/>
    <row r="47265" ht="15.75" customHeight="1"/>
    <row r="47267" ht="15.75" customHeight="1"/>
    <row r="47269" ht="15.75" customHeight="1"/>
    <row r="47271" ht="15.75" customHeight="1"/>
    <row r="47273" ht="15.75" customHeight="1"/>
    <row r="47275" ht="15.75" customHeight="1"/>
    <row r="47277" ht="15.75" customHeight="1"/>
    <row r="47279" ht="15.75" customHeight="1"/>
    <row r="47281" ht="15.75" customHeight="1"/>
    <row r="47283" ht="15.75" customHeight="1"/>
    <row r="47285" ht="15.75" customHeight="1"/>
    <row r="47287" ht="15.75" customHeight="1"/>
    <row r="47289" ht="15.75" customHeight="1"/>
    <row r="47291" ht="15.75" customHeight="1"/>
    <row r="47293" ht="15.75" customHeight="1"/>
    <row r="47295" ht="15.75" customHeight="1"/>
    <row r="47297" ht="15.75" customHeight="1"/>
    <row r="47299" ht="15.75" customHeight="1"/>
    <row r="47301" ht="15.75" customHeight="1"/>
    <row r="47303" ht="15.75" customHeight="1"/>
    <row r="47305" ht="15.75" customHeight="1"/>
    <row r="47307" ht="15.75" customHeight="1"/>
    <row r="47309" ht="15.75" customHeight="1"/>
    <row r="47311" ht="15.75" customHeight="1"/>
    <row r="47313" ht="15.75" customHeight="1"/>
    <row r="47315" ht="15.75" customHeight="1"/>
    <row r="47317" ht="15.75" customHeight="1"/>
    <row r="47319" ht="15.75" customHeight="1"/>
    <row r="47321" ht="15.75" customHeight="1"/>
    <row r="47323" ht="15.75" customHeight="1"/>
    <row r="47325" ht="15.75" customHeight="1"/>
    <row r="47327" ht="15.75" customHeight="1"/>
    <row r="47329" ht="15.75" customHeight="1"/>
    <row r="47331" ht="15.75" customHeight="1"/>
    <row r="47333" ht="15.75" customHeight="1"/>
    <row r="47335" ht="15.75" customHeight="1"/>
    <row r="47337" ht="15.75" customHeight="1"/>
    <row r="47339" ht="15.75" customHeight="1"/>
    <row r="47341" ht="15.75" customHeight="1"/>
    <row r="47343" ht="15.75" customHeight="1"/>
    <row r="47345" ht="15.75" customHeight="1"/>
    <row r="47347" ht="15.75" customHeight="1"/>
    <row r="47349" ht="15.75" customHeight="1"/>
    <row r="47351" ht="15.75" customHeight="1"/>
    <row r="47353" ht="15.75" customHeight="1"/>
    <row r="47355" ht="15.75" customHeight="1"/>
    <row r="47357" ht="15.75" customHeight="1"/>
    <row r="47359" ht="15.75" customHeight="1"/>
    <row r="47361" ht="15.75" customHeight="1"/>
    <row r="47363" ht="15.75" customHeight="1"/>
    <row r="47365" ht="15.75" customHeight="1"/>
    <row r="47367" ht="15.75" customHeight="1"/>
    <row r="47369" ht="15.75" customHeight="1"/>
    <row r="47371" ht="15.75" customHeight="1"/>
    <row r="47373" ht="15.75" customHeight="1"/>
    <row r="47375" ht="15.75" customHeight="1"/>
    <row r="47377" ht="15.75" customHeight="1"/>
    <row r="47379" ht="15.75" customHeight="1"/>
    <row r="47381" ht="15.75" customHeight="1"/>
    <row r="47383" ht="15.75" customHeight="1"/>
    <row r="47385" ht="15.75" customHeight="1"/>
    <row r="47387" ht="15.75" customHeight="1"/>
    <row r="47389" ht="15.75" customHeight="1"/>
    <row r="47391" ht="15.75" customHeight="1"/>
    <row r="47393" ht="15.75" customHeight="1"/>
    <row r="47395" ht="15.75" customHeight="1"/>
    <row r="47397" ht="15.75" customHeight="1"/>
    <row r="47399" ht="15.75" customHeight="1"/>
    <row r="47401" ht="15.75" customHeight="1"/>
    <row r="47403" ht="15.75" customHeight="1"/>
    <row r="47405" ht="15.75" customHeight="1"/>
    <row r="47407" ht="15.75" customHeight="1"/>
    <row r="47409" ht="15.75" customHeight="1"/>
    <row r="47411" ht="15.75" customHeight="1"/>
    <row r="47413" ht="15.75" customHeight="1"/>
    <row r="47415" ht="15.75" customHeight="1"/>
    <row r="47417" ht="15.75" customHeight="1"/>
    <row r="47419" ht="15.75" customHeight="1"/>
    <row r="47421" ht="15.75" customHeight="1"/>
    <row r="47423" ht="15.75" customHeight="1"/>
    <row r="47425" ht="15.75" customHeight="1"/>
    <row r="47427" ht="15.75" customHeight="1"/>
    <row r="47429" ht="15.75" customHeight="1"/>
    <row r="47431" ht="15.75" customHeight="1"/>
    <row r="47433" ht="15.75" customHeight="1"/>
    <row r="47435" ht="15.75" customHeight="1"/>
    <row r="47437" ht="15.75" customHeight="1"/>
    <row r="47439" ht="15.75" customHeight="1"/>
    <row r="47441" ht="15.75" customHeight="1"/>
    <row r="47443" ht="15.75" customHeight="1"/>
    <row r="47445" ht="15.75" customHeight="1"/>
    <row r="47447" ht="15.75" customHeight="1"/>
    <row r="47449" ht="15.75" customHeight="1"/>
    <row r="47451" ht="15.75" customHeight="1"/>
    <row r="47453" ht="15.75" customHeight="1"/>
    <row r="47455" ht="15.75" customHeight="1"/>
    <row r="47457" ht="15.75" customHeight="1"/>
    <row r="47459" ht="15.75" customHeight="1"/>
    <row r="47461" ht="15.75" customHeight="1"/>
    <row r="47463" ht="15.75" customHeight="1"/>
    <row r="47465" ht="15.75" customHeight="1"/>
    <row r="47467" ht="15.75" customHeight="1"/>
    <row r="47469" ht="15.75" customHeight="1"/>
    <row r="47471" ht="15.75" customHeight="1"/>
    <row r="47473" ht="15.75" customHeight="1"/>
    <row r="47475" ht="15.75" customHeight="1"/>
    <row r="47477" ht="15.75" customHeight="1"/>
    <row r="47479" ht="15.75" customHeight="1"/>
    <row r="47481" ht="15.75" customHeight="1"/>
    <row r="47483" ht="15.75" customHeight="1"/>
    <row r="47485" ht="15.75" customHeight="1"/>
    <row r="47487" ht="15.75" customHeight="1"/>
    <row r="47489" ht="15.75" customHeight="1"/>
    <row r="47491" ht="15.75" customHeight="1"/>
    <row r="47493" ht="15.75" customHeight="1"/>
    <row r="47495" ht="15.75" customHeight="1"/>
    <row r="47497" ht="15.75" customHeight="1"/>
    <row r="47499" ht="15.75" customHeight="1"/>
    <row r="47501" ht="15.75" customHeight="1"/>
    <row r="47503" ht="15.75" customHeight="1"/>
    <row r="47505" ht="15.75" customHeight="1"/>
    <row r="47507" ht="15.75" customHeight="1"/>
    <row r="47509" ht="15.75" customHeight="1"/>
    <row r="47511" ht="15.75" customHeight="1"/>
    <row r="47513" ht="15.75" customHeight="1"/>
    <row r="47515" ht="15.75" customHeight="1"/>
    <row r="47517" ht="15.75" customHeight="1"/>
    <row r="47519" ht="15.75" customHeight="1"/>
    <row r="47521" ht="15.75" customHeight="1"/>
    <row r="47523" ht="15.75" customHeight="1"/>
    <row r="47525" ht="15.75" customHeight="1"/>
    <row r="47527" ht="15.75" customHeight="1"/>
    <row r="47529" ht="15.75" customHeight="1"/>
    <row r="47531" ht="15.75" customHeight="1"/>
    <row r="47533" ht="15.75" customHeight="1"/>
    <row r="47535" ht="15.75" customHeight="1"/>
    <row r="47537" ht="15.75" customHeight="1"/>
    <row r="47539" ht="15.75" customHeight="1"/>
    <row r="47541" ht="15.75" customHeight="1"/>
    <row r="47543" ht="15.75" customHeight="1"/>
    <row r="47545" ht="15.75" customHeight="1"/>
    <row r="47547" ht="15.75" customHeight="1"/>
    <row r="47549" ht="15.75" customHeight="1"/>
    <row r="47551" ht="15.75" customHeight="1"/>
    <row r="47553" ht="15.75" customHeight="1"/>
    <row r="47555" ht="15.75" customHeight="1"/>
    <row r="47557" ht="15.75" customHeight="1"/>
    <row r="47559" ht="15.75" customHeight="1"/>
    <row r="47561" ht="15.75" customHeight="1"/>
    <row r="47563" ht="15.75" customHeight="1"/>
    <row r="47565" ht="15.75" customHeight="1"/>
    <row r="47567" ht="15.75" customHeight="1"/>
    <row r="47569" ht="15.75" customHeight="1"/>
    <row r="47571" ht="15.75" customHeight="1"/>
    <row r="47573" ht="15.75" customHeight="1"/>
    <row r="47575" ht="15.75" customHeight="1"/>
    <row r="47577" ht="15.75" customHeight="1"/>
    <row r="47579" ht="15.75" customHeight="1"/>
    <row r="47581" ht="15.75" customHeight="1"/>
    <row r="47583" ht="15.75" customHeight="1"/>
    <row r="47585" ht="15.75" customHeight="1"/>
    <row r="47587" ht="15.75" customHeight="1"/>
    <row r="47589" ht="15.75" customHeight="1"/>
    <row r="47591" ht="15.75" customHeight="1"/>
    <row r="47593" ht="15.75" customHeight="1"/>
    <row r="47595" ht="15.75" customHeight="1"/>
    <row r="47597" ht="15.75" customHeight="1"/>
    <row r="47599" ht="15.75" customHeight="1"/>
    <row r="47601" ht="15.75" customHeight="1"/>
    <row r="47603" ht="15.75" customHeight="1"/>
    <row r="47605" ht="15.75" customHeight="1"/>
    <row r="47607" ht="15.75" customHeight="1"/>
    <row r="47609" ht="15.75" customHeight="1"/>
    <row r="47611" ht="15.75" customHeight="1"/>
    <row r="47613" ht="15.75" customHeight="1"/>
    <row r="47615" ht="15.75" customHeight="1"/>
    <row r="47617" ht="15.75" customHeight="1"/>
    <row r="47619" ht="15.75" customHeight="1"/>
    <row r="47621" ht="15.75" customHeight="1"/>
    <row r="47623" ht="15.75" customHeight="1"/>
    <row r="47625" ht="15.75" customHeight="1"/>
    <row r="47627" ht="15.75" customHeight="1"/>
    <row r="47629" ht="15.75" customHeight="1"/>
    <row r="47631" ht="15.75" customHeight="1"/>
    <row r="47633" ht="15.75" customHeight="1"/>
    <row r="47635" ht="15.75" customHeight="1"/>
    <row r="47637" ht="15.75" customHeight="1"/>
    <row r="47639" ht="15.75" customHeight="1"/>
    <row r="47641" ht="15.75" customHeight="1"/>
    <row r="47643" ht="15.75" customHeight="1"/>
    <row r="47645" ht="15.75" customHeight="1"/>
    <row r="47647" ht="15.75" customHeight="1"/>
    <row r="47649" ht="15.75" customHeight="1"/>
    <row r="47651" ht="15.75" customHeight="1"/>
    <row r="47653" ht="15.75" customHeight="1"/>
    <row r="47655" ht="15.75" customHeight="1"/>
    <row r="47657" ht="15.75" customHeight="1"/>
    <row r="47659" ht="15.75" customHeight="1"/>
    <row r="47661" ht="15.75" customHeight="1"/>
    <row r="47663" ht="15.75" customHeight="1"/>
    <row r="47665" ht="15.75" customHeight="1"/>
    <row r="47667" ht="15.75" customHeight="1"/>
    <row r="47669" ht="15.75" customHeight="1"/>
    <row r="47671" ht="15.75" customHeight="1"/>
    <row r="47673" ht="15.75" customHeight="1"/>
    <row r="47675" ht="15.75" customHeight="1"/>
    <row r="47677" ht="15.75" customHeight="1"/>
    <row r="47679" ht="15.75" customHeight="1"/>
    <row r="47681" ht="15.75" customHeight="1"/>
    <row r="47683" ht="15.75" customHeight="1"/>
    <row r="47685" ht="15.75" customHeight="1"/>
    <row r="47687" ht="15.75" customHeight="1"/>
    <row r="47689" ht="15.75" customHeight="1"/>
    <row r="47691" ht="15.75" customHeight="1"/>
    <row r="47693" ht="15.75" customHeight="1"/>
    <row r="47695" ht="15.75" customHeight="1"/>
    <row r="47697" ht="15.75" customHeight="1"/>
    <row r="47699" ht="15.75" customHeight="1"/>
    <row r="47701" ht="15.75" customHeight="1"/>
    <row r="47703" ht="15.75" customHeight="1"/>
    <row r="47705" ht="15.75" customHeight="1"/>
    <row r="47707" ht="15.75" customHeight="1"/>
    <row r="47709" ht="15.75" customHeight="1"/>
    <row r="47711" ht="15.75" customHeight="1"/>
    <row r="47713" ht="15.75" customHeight="1"/>
    <row r="47715" ht="15.75" customHeight="1"/>
    <row r="47717" ht="15.75" customHeight="1"/>
    <row r="47719" ht="15.75" customHeight="1"/>
    <row r="47721" ht="15.75" customHeight="1"/>
    <row r="47723" ht="15.75" customHeight="1"/>
    <row r="47725" ht="15.75" customHeight="1"/>
    <row r="47727" ht="15.75" customHeight="1"/>
    <row r="47729" ht="15.75" customHeight="1"/>
    <row r="47731" ht="15.75" customHeight="1"/>
    <row r="47733" ht="15.75" customHeight="1"/>
    <row r="47735" ht="15.75" customHeight="1"/>
    <row r="47737" ht="15.75" customHeight="1"/>
    <row r="47739" ht="15.75" customHeight="1"/>
    <row r="47741" ht="15.75" customHeight="1"/>
    <row r="47743" ht="15.75" customHeight="1"/>
    <row r="47745" ht="15.75" customHeight="1"/>
    <row r="47747" ht="15.75" customHeight="1"/>
    <row r="47749" ht="15.75" customHeight="1"/>
    <row r="47751" ht="15.75" customHeight="1"/>
    <row r="47753" ht="15.75" customHeight="1"/>
    <row r="47755" ht="15.75" customHeight="1"/>
    <row r="47757" ht="15.75" customHeight="1"/>
    <row r="47759" ht="15.75" customHeight="1"/>
    <row r="47761" ht="15.75" customHeight="1"/>
    <row r="47763" ht="15.75" customHeight="1"/>
    <row r="47765" ht="15.75" customHeight="1"/>
    <row r="47767" ht="15.75" customHeight="1"/>
    <row r="47769" ht="15.75" customHeight="1"/>
    <row r="47771" ht="15.75" customHeight="1"/>
    <row r="47773" ht="15.75" customHeight="1"/>
    <row r="47775" ht="15.75" customHeight="1"/>
    <row r="47777" ht="15.75" customHeight="1"/>
    <row r="47779" ht="15.75" customHeight="1"/>
    <row r="47781" ht="15.75" customHeight="1"/>
    <row r="47783" ht="15.75" customHeight="1"/>
    <row r="47785" ht="15.75" customHeight="1"/>
    <row r="47787" ht="15.75" customHeight="1"/>
    <row r="47789" ht="15.75" customHeight="1"/>
    <row r="47791" ht="15.75" customHeight="1"/>
    <row r="47793" ht="15.75" customHeight="1"/>
    <row r="47795" ht="15.75" customHeight="1"/>
    <row r="47797" ht="15.75" customHeight="1"/>
    <row r="47799" ht="15.75" customHeight="1"/>
    <row r="47801" ht="15.75" customHeight="1"/>
    <row r="47803" ht="15.75" customHeight="1"/>
    <row r="47805" ht="15.75" customHeight="1"/>
    <row r="47807" ht="15.75" customHeight="1"/>
    <row r="47809" ht="15.75" customHeight="1"/>
    <row r="47811" ht="15.75" customHeight="1"/>
    <row r="47813" ht="15.75" customHeight="1"/>
    <row r="47815" ht="15.75" customHeight="1"/>
    <row r="47817" ht="15.75" customHeight="1"/>
    <row r="47819" ht="15.75" customHeight="1"/>
    <row r="47821" ht="15.75" customHeight="1"/>
    <row r="47823" ht="15.75" customHeight="1"/>
    <row r="47825" ht="15.75" customHeight="1"/>
    <row r="47827" ht="15.75" customHeight="1"/>
    <row r="47829" ht="15.75" customHeight="1"/>
    <row r="47831" ht="15.75" customHeight="1"/>
    <row r="47833" ht="15.75" customHeight="1"/>
    <row r="47835" ht="15.75" customHeight="1"/>
    <row r="47837" ht="15.75" customHeight="1"/>
    <row r="47839" ht="15.75" customHeight="1"/>
    <row r="47841" ht="15.75" customHeight="1"/>
    <row r="47843" ht="15.75" customHeight="1"/>
    <row r="47845" ht="15.75" customHeight="1"/>
    <row r="47847" ht="15.75" customHeight="1"/>
    <row r="47849" ht="15.75" customHeight="1"/>
    <row r="47851" ht="15.75" customHeight="1"/>
    <row r="47853" ht="15.75" customHeight="1"/>
    <row r="47855" ht="15.75" customHeight="1"/>
    <row r="47857" ht="15.75" customHeight="1"/>
    <row r="47859" ht="15.75" customHeight="1"/>
    <row r="47861" ht="15.75" customHeight="1"/>
    <row r="47863" ht="15.75" customHeight="1"/>
    <row r="47865" ht="15.75" customHeight="1"/>
    <row r="47867" ht="15.75" customHeight="1"/>
    <row r="47869" ht="15.75" customHeight="1"/>
    <row r="47871" ht="15.75" customHeight="1"/>
    <row r="47873" ht="15.75" customHeight="1"/>
    <row r="47875" ht="15.75" customHeight="1"/>
    <row r="47877" ht="15.75" customHeight="1"/>
    <row r="47879" ht="15.75" customHeight="1"/>
    <row r="47881" ht="15.75" customHeight="1"/>
    <row r="47883" ht="15.75" customHeight="1"/>
    <row r="47885" ht="15.75" customHeight="1"/>
    <row r="47887" ht="15.75" customHeight="1"/>
    <row r="47889" ht="15.75" customHeight="1"/>
    <row r="47891" ht="15.75" customHeight="1"/>
    <row r="47893" ht="15.75" customHeight="1"/>
    <row r="47895" ht="15.75" customHeight="1"/>
    <row r="47897" ht="15.75" customHeight="1"/>
    <row r="47899" ht="15.75" customHeight="1"/>
    <row r="47901" ht="15.75" customHeight="1"/>
    <row r="47903" ht="15.75" customHeight="1"/>
    <row r="47905" ht="15.75" customHeight="1"/>
    <row r="47907" ht="15.75" customHeight="1"/>
    <row r="47909" ht="15.75" customHeight="1"/>
    <row r="47911" ht="15.75" customHeight="1"/>
    <row r="47913" ht="15.75" customHeight="1"/>
    <row r="47915" ht="15.75" customHeight="1"/>
    <row r="47917" ht="15.75" customHeight="1"/>
    <row r="47919" ht="15.75" customHeight="1"/>
    <row r="47921" ht="15.75" customHeight="1"/>
    <row r="47923" ht="15.75" customHeight="1"/>
    <row r="47925" ht="15.75" customHeight="1"/>
    <row r="47927" ht="15.75" customHeight="1"/>
    <row r="47929" ht="15.75" customHeight="1"/>
    <row r="47931" ht="15.75" customHeight="1"/>
    <row r="47933" ht="15.75" customHeight="1"/>
    <row r="47935" ht="15.75" customHeight="1"/>
    <row r="47937" ht="15.75" customHeight="1"/>
    <row r="47939" ht="15.75" customHeight="1"/>
    <row r="47941" ht="15.75" customHeight="1"/>
    <row r="47943" ht="15.75" customHeight="1"/>
    <row r="47945" ht="15.75" customHeight="1"/>
    <row r="47947" ht="15.75" customHeight="1"/>
    <row r="47949" ht="15.75" customHeight="1"/>
    <row r="47951" ht="15.75" customHeight="1"/>
    <row r="47953" ht="15.75" customHeight="1"/>
    <row r="47955" ht="15.75" customHeight="1"/>
    <row r="47957" ht="15.75" customHeight="1"/>
    <row r="47959" ht="15.75" customHeight="1"/>
    <row r="47961" ht="15.75" customHeight="1"/>
    <row r="47963" ht="15.75" customHeight="1"/>
    <row r="47965" ht="15.75" customHeight="1"/>
    <row r="47967" ht="15.75" customHeight="1"/>
    <row r="47969" ht="15.75" customHeight="1"/>
    <row r="47971" ht="15.75" customHeight="1"/>
    <row r="47973" ht="15.75" customHeight="1"/>
    <row r="47975" ht="15.75" customHeight="1"/>
    <row r="47977" ht="15.75" customHeight="1"/>
    <row r="47979" ht="15.75" customHeight="1"/>
    <row r="47981" ht="15.75" customHeight="1"/>
    <row r="47983" ht="15.75" customHeight="1"/>
    <row r="47985" ht="15.75" customHeight="1"/>
    <row r="47987" ht="15.75" customHeight="1"/>
    <row r="47989" ht="15.75" customHeight="1"/>
    <row r="47991" ht="15.75" customHeight="1"/>
    <row r="47993" ht="15.75" customHeight="1"/>
    <row r="47995" ht="15.75" customHeight="1"/>
    <row r="47997" ht="15.75" customHeight="1"/>
    <row r="47999" ht="15.75" customHeight="1"/>
    <row r="48001" ht="15.75" customHeight="1"/>
    <row r="48003" ht="15.75" customHeight="1"/>
    <row r="48005" ht="15.75" customHeight="1"/>
    <row r="48007" ht="15.75" customHeight="1"/>
    <row r="48009" ht="15.75" customHeight="1"/>
    <row r="48011" ht="15.75" customHeight="1"/>
    <row r="48013" ht="15.75" customHeight="1"/>
    <row r="48015" ht="15.75" customHeight="1"/>
    <row r="48017" ht="15.75" customHeight="1"/>
    <row r="48019" ht="15.75" customHeight="1"/>
    <row r="48021" ht="15.75" customHeight="1"/>
    <row r="48023" ht="15.75" customHeight="1"/>
    <row r="48025" ht="15.75" customHeight="1"/>
    <row r="48027" ht="15.75" customHeight="1"/>
    <row r="48029" ht="15.75" customHeight="1"/>
    <row r="48031" ht="15.75" customHeight="1"/>
    <row r="48033" ht="15.75" customHeight="1"/>
    <row r="48035" ht="15.75" customHeight="1"/>
    <row r="48037" ht="15.75" customHeight="1"/>
    <row r="48039" ht="15.75" customHeight="1"/>
    <row r="48041" ht="15.75" customHeight="1"/>
    <row r="48043" ht="15.75" customHeight="1"/>
    <row r="48045" ht="15.75" customHeight="1"/>
    <row r="48047" ht="15.75" customHeight="1"/>
    <row r="48049" ht="15.75" customHeight="1"/>
    <row r="48051" ht="15.75" customHeight="1"/>
    <row r="48053" ht="15.75" customHeight="1"/>
    <row r="48055" ht="15.75" customHeight="1"/>
    <row r="48057" ht="15.75" customHeight="1"/>
    <row r="48059" ht="15.75" customHeight="1"/>
    <row r="48061" ht="15.75" customHeight="1"/>
    <row r="48063" ht="15.75" customHeight="1"/>
    <row r="48065" ht="15.75" customHeight="1"/>
    <row r="48067" ht="15.75" customHeight="1"/>
    <row r="48069" ht="15.75" customHeight="1"/>
    <row r="48071" ht="15.75" customHeight="1"/>
    <row r="48073" ht="15.75" customHeight="1"/>
    <row r="48075" ht="15.75" customHeight="1"/>
    <row r="48077" ht="15.75" customHeight="1"/>
    <row r="48079" ht="15.75" customHeight="1"/>
    <row r="48081" ht="15.75" customHeight="1"/>
    <row r="48083" ht="15.75" customHeight="1"/>
    <row r="48085" ht="15.75" customHeight="1"/>
    <row r="48087" ht="15.75" customHeight="1"/>
    <row r="48089" ht="15.75" customHeight="1"/>
    <row r="48091" ht="15.75" customHeight="1"/>
    <row r="48093" ht="15.75" customHeight="1"/>
    <row r="48095" ht="15.75" customHeight="1"/>
    <row r="48097" ht="15.75" customHeight="1"/>
    <row r="48099" ht="15.75" customHeight="1"/>
    <row r="48101" ht="15.75" customHeight="1"/>
    <row r="48103" ht="15.75" customHeight="1"/>
    <row r="48105" ht="15.75" customHeight="1"/>
    <row r="48107" ht="15.75" customHeight="1"/>
    <row r="48109" ht="15.75" customHeight="1"/>
    <row r="48111" ht="15.75" customHeight="1"/>
    <row r="48113" ht="15.75" customHeight="1"/>
    <row r="48115" ht="15.75" customHeight="1"/>
    <row r="48117" ht="15.75" customHeight="1"/>
    <row r="48119" ht="15.75" customHeight="1"/>
    <row r="48121" ht="15.75" customHeight="1"/>
    <row r="48123" ht="15.75" customHeight="1"/>
    <row r="48125" ht="15.75" customHeight="1"/>
    <row r="48127" ht="15.75" customHeight="1"/>
    <row r="48129" ht="15.75" customHeight="1"/>
    <row r="48131" ht="15.75" customHeight="1"/>
    <row r="48133" ht="15.75" customHeight="1"/>
    <row r="48135" ht="15.75" customHeight="1"/>
    <row r="48137" ht="15.75" customHeight="1"/>
    <row r="48139" ht="15.75" customHeight="1"/>
    <row r="48141" ht="15.75" customHeight="1"/>
    <row r="48143" ht="15.75" customHeight="1"/>
    <row r="48145" ht="15.75" customHeight="1"/>
    <row r="48147" ht="15.75" customHeight="1"/>
    <row r="48149" ht="15.75" customHeight="1"/>
    <row r="48151" ht="15.75" customHeight="1"/>
    <row r="48153" ht="15.75" customHeight="1"/>
    <row r="48155" ht="15.75" customHeight="1"/>
    <row r="48157" ht="15.75" customHeight="1"/>
    <row r="48159" ht="15.75" customHeight="1"/>
    <row r="48161" ht="15.75" customHeight="1"/>
    <row r="48163" ht="15.75" customHeight="1"/>
    <row r="48165" ht="15.75" customHeight="1"/>
    <row r="48167" ht="15.75" customHeight="1"/>
    <row r="48169" ht="15.75" customHeight="1"/>
    <row r="48171" ht="15.75" customHeight="1"/>
    <row r="48173" ht="15.75" customHeight="1"/>
    <row r="48175" ht="15.75" customHeight="1"/>
    <row r="48177" ht="15.75" customHeight="1"/>
    <row r="48179" ht="15.75" customHeight="1"/>
    <row r="48181" ht="15.75" customHeight="1"/>
    <row r="48183" ht="15.75" customHeight="1"/>
    <row r="48185" ht="15.75" customHeight="1"/>
    <row r="48187" ht="15.75" customHeight="1"/>
    <row r="48189" ht="15.75" customHeight="1"/>
    <row r="48191" ht="15.75" customHeight="1"/>
    <row r="48193" ht="15.75" customHeight="1"/>
    <row r="48195" ht="15.75" customHeight="1"/>
    <row r="48197" ht="15.75" customHeight="1"/>
    <row r="48199" ht="15.75" customHeight="1"/>
    <row r="48201" ht="15.75" customHeight="1"/>
    <row r="48203" ht="15.75" customHeight="1"/>
    <row r="48205" ht="15.75" customHeight="1"/>
    <row r="48207" ht="15.75" customHeight="1"/>
    <row r="48209" ht="15.75" customHeight="1"/>
    <row r="48211" ht="15.75" customHeight="1"/>
    <row r="48213" ht="15.75" customHeight="1"/>
    <row r="48215" ht="15.75" customHeight="1"/>
    <row r="48217" ht="15.75" customHeight="1"/>
    <row r="48219" ht="15.75" customHeight="1"/>
    <row r="48221" ht="15.75" customHeight="1"/>
    <row r="48223" ht="15.75" customHeight="1"/>
    <row r="48225" ht="15.75" customHeight="1"/>
    <row r="48227" ht="15.75" customHeight="1"/>
    <row r="48229" ht="15.75" customHeight="1"/>
    <row r="48231" ht="15.75" customHeight="1"/>
    <row r="48233" ht="15.75" customHeight="1"/>
    <row r="48235" ht="15.75" customHeight="1"/>
    <row r="48237" ht="15.75" customHeight="1"/>
    <row r="48239" ht="15.75" customHeight="1"/>
    <row r="48241" ht="15.75" customHeight="1"/>
    <row r="48243" ht="15.75" customHeight="1"/>
    <row r="48245" ht="15.75" customHeight="1"/>
    <row r="48247" ht="15.75" customHeight="1"/>
    <row r="48249" ht="15.75" customHeight="1"/>
    <row r="48251" ht="15.75" customHeight="1"/>
    <row r="48253" ht="15.75" customHeight="1"/>
    <row r="48255" ht="15.75" customHeight="1"/>
    <row r="48257" ht="15.75" customHeight="1"/>
    <row r="48259" ht="15.75" customHeight="1"/>
    <row r="48261" ht="15.75" customHeight="1"/>
    <row r="48263" ht="15.75" customHeight="1"/>
    <row r="48265" ht="15.75" customHeight="1"/>
    <row r="48267" ht="15.75" customHeight="1"/>
    <row r="48269" ht="15.75" customHeight="1"/>
    <row r="48271" ht="15.75" customHeight="1"/>
    <row r="48273" ht="15.75" customHeight="1"/>
    <row r="48275" ht="15.75" customHeight="1"/>
    <row r="48277" ht="15.75" customHeight="1"/>
    <row r="48279" ht="15.75" customHeight="1"/>
    <row r="48281" ht="15.75" customHeight="1"/>
    <row r="48283" ht="15.75" customHeight="1"/>
    <row r="48285" ht="15.75" customHeight="1"/>
    <row r="48287" ht="15.75" customHeight="1"/>
    <row r="48289" ht="15.75" customHeight="1"/>
    <row r="48291" ht="15.75" customHeight="1"/>
    <row r="48293" ht="15.75" customHeight="1"/>
    <row r="48295" ht="15.75" customHeight="1"/>
    <row r="48297" ht="15.75" customHeight="1"/>
    <row r="48299" ht="15.75" customHeight="1"/>
    <row r="48301" ht="15.75" customHeight="1"/>
    <row r="48303" ht="15.75" customHeight="1"/>
    <row r="48305" ht="15.75" customHeight="1"/>
    <row r="48307" ht="15.75" customHeight="1"/>
    <row r="48309" ht="15.75" customHeight="1"/>
    <row r="48311" ht="15.75" customHeight="1"/>
    <row r="48313" ht="15.75" customHeight="1"/>
    <row r="48315" ht="15.75" customHeight="1"/>
    <row r="48317" ht="15.75" customHeight="1"/>
    <row r="48319" ht="15.75" customHeight="1"/>
    <row r="48321" ht="15.75" customHeight="1"/>
    <row r="48323" ht="15.75" customHeight="1"/>
    <row r="48325" ht="15.75" customHeight="1"/>
    <row r="48327" ht="15.75" customHeight="1"/>
    <row r="48329" ht="15.75" customHeight="1"/>
    <row r="48331" ht="15.75" customHeight="1"/>
    <row r="48333" ht="15.75" customHeight="1"/>
    <row r="48335" ht="15.75" customHeight="1"/>
    <row r="48337" ht="15.75" customHeight="1"/>
    <row r="48339" ht="15.75" customHeight="1"/>
    <row r="48341" ht="15.75" customHeight="1"/>
    <row r="48343" ht="15.75" customHeight="1"/>
    <row r="48345" ht="15.75" customHeight="1"/>
    <row r="48347" ht="15.75" customHeight="1"/>
    <row r="48349" ht="15.75" customHeight="1"/>
    <row r="48351" ht="15.75" customHeight="1"/>
    <row r="48353" ht="15.75" customHeight="1"/>
    <row r="48355" ht="15.75" customHeight="1"/>
    <row r="48357" ht="15.75" customHeight="1"/>
    <row r="48359" ht="15.75" customHeight="1"/>
    <row r="48361" ht="15.75" customHeight="1"/>
    <row r="48363" ht="15.75" customHeight="1"/>
    <row r="48365" ht="15.75" customHeight="1"/>
    <row r="48367" ht="15.75" customHeight="1"/>
    <row r="48369" ht="15.75" customHeight="1"/>
    <row r="48371" ht="15.75" customHeight="1"/>
    <row r="48373" ht="15.75" customHeight="1"/>
    <row r="48375" ht="15.75" customHeight="1"/>
    <row r="48377" ht="15.75" customHeight="1"/>
    <row r="48379" ht="15.75" customHeight="1"/>
    <row r="48381" ht="15.75" customHeight="1"/>
    <row r="48383" ht="15.75" customHeight="1"/>
    <row r="48385" ht="15.75" customHeight="1"/>
    <row r="48387" ht="15.75" customHeight="1"/>
    <row r="48389" ht="15.75" customHeight="1"/>
    <row r="48391" ht="15.75" customHeight="1"/>
    <row r="48393" ht="15.75" customHeight="1"/>
    <row r="48395" ht="15.75" customHeight="1"/>
    <row r="48397" ht="15.75" customHeight="1"/>
    <row r="48399" ht="15.75" customHeight="1"/>
    <row r="48401" ht="15.75" customHeight="1"/>
    <row r="48403" ht="15.75" customHeight="1"/>
    <row r="48405" ht="15.75" customHeight="1"/>
    <row r="48407" ht="15.75" customHeight="1"/>
    <row r="48409" ht="15.75" customHeight="1"/>
    <row r="48411" ht="15.75" customHeight="1"/>
    <row r="48413" ht="15.75" customHeight="1"/>
    <row r="48415" ht="15.75" customHeight="1"/>
    <row r="48417" ht="15.75" customHeight="1"/>
    <row r="48419" ht="15.75" customHeight="1"/>
    <row r="48421" ht="15.75" customHeight="1"/>
    <row r="48423" ht="15.75" customHeight="1"/>
    <row r="48425" ht="15.75" customHeight="1"/>
    <row r="48427" ht="15.75" customHeight="1"/>
    <row r="48429" ht="15.75" customHeight="1"/>
    <row r="48431" ht="15.75" customHeight="1"/>
    <row r="48433" ht="15.75" customHeight="1"/>
    <row r="48435" ht="15.75" customHeight="1"/>
    <row r="48437" ht="15.75" customHeight="1"/>
    <row r="48439" ht="15.75" customHeight="1"/>
    <row r="48441" ht="15.75" customHeight="1"/>
    <row r="48443" ht="15.75" customHeight="1"/>
    <row r="48445" ht="15.75" customHeight="1"/>
    <row r="48447" ht="15.75" customHeight="1"/>
    <row r="48449" ht="15.75" customHeight="1"/>
    <row r="48451" ht="15.75" customHeight="1"/>
    <row r="48453" ht="15.75" customHeight="1"/>
    <row r="48455" ht="15.75" customHeight="1"/>
    <row r="48457" ht="15.75" customHeight="1"/>
    <row r="48459" ht="15.75" customHeight="1"/>
    <row r="48461" ht="15.75" customHeight="1"/>
    <row r="48463" ht="15.75" customHeight="1"/>
    <row r="48465" ht="15.75" customHeight="1"/>
    <row r="48467" ht="15.75" customHeight="1"/>
    <row r="48469" ht="15.75" customHeight="1"/>
    <row r="48471" ht="15.75" customHeight="1"/>
    <row r="48473" ht="15.75" customHeight="1"/>
    <row r="48475" ht="15.75" customHeight="1"/>
    <row r="48477" ht="15.75" customHeight="1"/>
    <row r="48479" ht="15.75" customHeight="1"/>
    <row r="48481" ht="15.75" customHeight="1"/>
    <row r="48483" ht="15.75" customHeight="1"/>
    <row r="48485" ht="15.75" customHeight="1"/>
    <row r="48487" ht="15.75" customHeight="1"/>
    <row r="48489" ht="15.75" customHeight="1"/>
    <row r="48491" ht="15.75" customHeight="1"/>
    <row r="48493" ht="15.75" customHeight="1"/>
    <row r="48495" ht="15.75" customHeight="1"/>
    <row r="48497" ht="15.75" customHeight="1"/>
    <row r="48499" ht="15.75" customHeight="1"/>
    <row r="48501" ht="15.75" customHeight="1"/>
    <row r="48503" ht="15.75" customHeight="1"/>
    <row r="48505" ht="15.75" customHeight="1"/>
    <row r="48507" ht="15.75" customHeight="1"/>
    <row r="48509" ht="15.75" customHeight="1"/>
    <row r="48511" ht="15.75" customHeight="1"/>
    <row r="48513" ht="15.75" customHeight="1"/>
    <row r="48515" ht="15.75" customHeight="1"/>
    <row r="48517" ht="15.75" customHeight="1"/>
    <row r="48519" ht="15.75" customHeight="1"/>
    <row r="48521" ht="15.75" customHeight="1"/>
    <row r="48523" ht="15.75" customHeight="1"/>
    <row r="48525" ht="15.75" customHeight="1"/>
    <row r="48527" ht="15.75" customHeight="1"/>
    <row r="48529" ht="15.75" customHeight="1"/>
    <row r="48531" ht="15.75" customHeight="1"/>
    <row r="48533" ht="15.75" customHeight="1"/>
    <row r="48535" ht="15.75" customHeight="1"/>
    <row r="48537" ht="15.75" customHeight="1"/>
    <row r="48539" ht="15.75" customHeight="1"/>
    <row r="48541" ht="15.75" customHeight="1"/>
    <row r="48543" ht="15.75" customHeight="1"/>
    <row r="48545" ht="15.75" customHeight="1"/>
    <row r="48547" ht="15.75" customHeight="1"/>
    <row r="48549" ht="15.75" customHeight="1"/>
    <row r="48551" ht="15.75" customHeight="1"/>
    <row r="48553" ht="15.75" customHeight="1"/>
    <row r="48555" ht="15.75" customHeight="1"/>
    <row r="48557" ht="15.75" customHeight="1"/>
    <row r="48559" ht="15.75" customHeight="1"/>
    <row r="48561" ht="15.75" customHeight="1"/>
    <row r="48563" ht="15.75" customHeight="1"/>
    <row r="48565" ht="15.75" customHeight="1"/>
    <row r="48567" ht="15.75" customHeight="1"/>
    <row r="48569" ht="15.75" customHeight="1"/>
    <row r="48571" ht="15.75" customHeight="1"/>
    <row r="48573" ht="15.75" customHeight="1"/>
    <row r="48575" ht="15.75" customHeight="1"/>
    <row r="48577" ht="15.75" customHeight="1"/>
    <row r="48579" ht="15.75" customHeight="1"/>
    <row r="48581" ht="15.75" customHeight="1"/>
    <row r="48583" ht="15.75" customHeight="1"/>
    <row r="48585" ht="15.75" customHeight="1"/>
    <row r="48587" ht="15.75" customHeight="1"/>
    <row r="48589" ht="15.75" customHeight="1"/>
    <row r="48591" ht="15.75" customHeight="1"/>
    <row r="48593" ht="15.75" customHeight="1"/>
    <row r="48595" ht="15.75" customHeight="1"/>
    <row r="48597" ht="15.75" customHeight="1"/>
    <row r="48599" ht="15.75" customHeight="1"/>
    <row r="48601" ht="15.75" customHeight="1"/>
    <row r="48603" ht="15.75" customHeight="1"/>
    <row r="48605" ht="15.75" customHeight="1"/>
    <row r="48607" ht="15.75" customHeight="1"/>
    <row r="48609" ht="15.75" customHeight="1"/>
    <row r="48611" ht="15.75" customHeight="1"/>
    <row r="48613" ht="15.75" customHeight="1"/>
    <row r="48615" ht="15.75" customHeight="1"/>
    <row r="48617" ht="15.75" customHeight="1"/>
    <row r="48619" ht="15.75" customHeight="1"/>
    <row r="48621" ht="15.75" customHeight="1"/>
    <row r="48623" ht="15.75" customHeight="1"/>
    <row r="48625" ht="15.75" customHeight="1"/>
    <row r="48627" ht="15.75" customHeight="1"/>
    <row r="48629" ht="15.75" customHeight="1"/>
    <row r="48631" ht="15.75" customHeight="1"/>
    <row r="48633" ht="15.75" customHeight="1"/>
    <row r="48635" ht="15.75" customHeight="1"/>
    <row r="48637" ht="15.75" customHeight="1"/>
    <row r="48639" ht="15.75" customHeight="1"/>
    <row r="48641" ht="15.75" customHeight="1"/>
    <row r="48643" ht="15.75" customHeight="1"/>
    <row r="48645" ht="15.75" customHeight="1"/>
    <row r="48647" ht="15.75" customHeight="1"/>
    <row r="48649" ht="15.75" customHeight="1"/>
    <row r="48651" ht="15.75" customHeight="1"/>
    <row r="48653" ht="15.75" customHeight="1"/>
    <row r="48655" ht="15.75" customHeight="1"/>
    <row r="48657" ht="15.75" customHeight="1"/>
    <row r="48659" ht="15.75" customHeight="1"/>
    <row r="48661" ht="15.75" customHeight="1"/>
    <row r="48663" ht="15.75" customHeight="1"/>
    <row r="48665" ht="15.75" customHeight="1"/>
    <row r="48667" ht="15.75" customHeight="1"/>
    <row r="48669" ht="15.75" customHeight="1"/>
    <row r="48671" ht="15.75" customHeight="1"/>
    <row r="48673" ht="15.75" customHeight="1"/>
    <row r="48675" ht="15.75" customHeight="1"/>
    <row r="48677" ht="15.75" customHeight="1"/>
    <row r="48679" ht="15.75" customHeight="1"/>
    <row r="48681" ht="15.75" customHeight="1"/>
    <row r="48683" ht="15.75" customHeight="1"/>
    <row r="48685" ht="15.75" customHeight="1"/>
    <row r="48687" ht="15.75" customHeight="1"/>
    <row r="48689" ht="15.75" customHeight="1"/>
    <row r="48691" ht="15.75" customHeight="1"/>
    <row r="48693" ht="15.75" customHeight="1"/>
    <row r="48695" ht="15.75" customHeight="1"/>
    <row r="48697" ht="15.75" customHeight="1"/>
    <row r="48699" ht="15.75" customHeight="1"/>
    <row r="48701" ht="15.75" customHeight="1"/>
    <row r="48703" ht="15.75" customHeight="1"/>
    <row r="48705" ht="15.75" customHeight="1"/>
    <row r="48707" ht="15.75" customHeight="1"/>
    <row r="48709" ht="15.75" customHeight="1"/>
    <row r="48711" ht="15.75" customHeight="1"/>
    <row r="48713" ht="15.75" customHeight="1"/>
    <row r="48715" ht="15.75" customHeight="1"/>
    <row r="48717" ht="15.75" customHeight="1"/>
    <row r="48719" ht="15.75" customHeight="1"/>
    <row r="48721" ht="15.75" customHeight="1"/>
    <row r="48723" ht="15.75" customHeight="1"/>
    <row r="48725" ht="15.75" customHeight="1"/>
    <row r="48727" ht="15.75" customHeight="1"/>
    <row r="48729" ht="15.75" customHeight="1"/>
    <row r="48731" ht="15.75" customHeight="1"/>
    <row r="48733" ht="15.75" customHeight="1"/>
    <row r="48735" ht="15.75" customHeight="1"/>
    <row r="48737" ht="15.75" customHeight="1"/>
    <row r="48739" ht="15.75" customHeight="1"/>
    <row r="48741" ht="15.75" customHeight="1"/>
    <row r="48743" ht="15.75" customHeight="1"/>
    <row r="48745" ht="15.75" customHeight="1"/>
    <row r="48747" ht="15.75" customHeight="1"/>
    <row r="48749" ht="15.75" customHeight="1"/>
    <row r="48751" ht="15.75" customHeight="1"/>
    <row r="48753" ht="15.75" customHeight="1"/>
    <row r="48755" ht="15.75" customHeight="1"/>
    <row r="48757" ht="15.75" customHeight="1"/>
    <row r="48759" ht="15.75" customHeight="1"/>
    <row r="48761" ht="15.75" customHeight="1"/>
    <row r="48763" ht="15.75" customHeight="1"/>
    <row r="48765" ht="15.75" customHeight="1"/>
    <row r="48767" ht="15.75" customHeight="1"/>
    <row r="48769" ht="15.75" customHeight="1"/>
    <row r="48771" ht="15.75" customHeight="1"/>
    <row r="48773" ht="15.75" customHeight="1"/>
    <row r="48775" ht="15.75" customHeight="1"/>
    <row r="48777" ht="15.75" customHeight="1"/>
    <row r="48779" ht="15.75" customHeight="1"/>
    <row r="48781" ht="15.75" customHeight="1"/>
    <row r="48783" ht="15.75" customHeight="1"/>
    <row r="48785" ht="15.75" customHeight="1"/>
    <row r="48787" ht="15.75" customHeight="1"/>
    <row r="48789" ht="15.75" customHeight="1"/>
    <row r="48791" ht="15.75" customHeight="1"/>
    <row r="48793" ht="15.75" customHeight="1"/>
    <row r="48795" ht="15.75" customHeight="1"/>
    <row r="48797" ht="15.75" customHeight="1"/>
    <row r="48799" ht="15.75" customHeight="1"/>
    <row r="48801" ht="15.75" customHeight="1"/>
    <row r="48803" ht="15.75" customHeight="1"/>
    <row r="48805" ht="15.75" customHeight="1"/>
    <row r="48807" ht="15.75" customHeight="1"/>
    <row r="48809" ht="15.75" customHeight="1"/>
    <row r="48811" ht="15.75" customHeight="1"/>
    <row r="48813" ht="15.75" customHeight="1"/>
    <row r="48815" ht="15.75" customHeight="1"/>
    <row r="48817" ht="15.75" customHeight="1"/>
    <row r="48819" ht="15.75" customHeight="1"/>
    <row r="48821" ht="15.75" customHeight="1"/>
    <row r="48823" ht="15.75" customHeight="1"/>
    <row r="48825" ht="15.75" customHeight="1"/>
    <row r="48827" ht="15.75" customHeight="1"/>
    <row r="48829" ht="15.75" customHeight="1"/>
    <row r="48831" ht="15.75" customHeight="1"/>
    <row r="48833" ht="15.75" customHeight="1"/>
    <row r="48835" ht="15.75" customHeight="1"/>
    <row r="48837" ht="15.75" customHeight="1"/>
    <row r="48839" ht="15.75" customHeight="1"/>
    <row r="48841" ht="15.75" customHeight="1"/>
    <row r="48843" ht="15.75" customHeight="1"/>
    <row r="48845" ht="15.75" customHeight="1"/>
    <row r="48847" ht="15.75" customHeight="1"/>
    <row r="48849" ht="15.75" customHeight="1"/>
    <row r="48851" ht="15.75" customHeight="1"/>
    <row r="48853" ht="15.75" customHeight="1"/>
    <row r="48855" ht="15.75" customHeight="1"/>
    <row r="48857" ht="15.75" customHeight="1"/>
    <row r="48859" ht="15.75" customHeight="1"/>
    <row r="48861" ht="15.75" customHeight="1"/>
    <row r="48863" ht="15.75" customHeight="1"/>
    <row r="48865" ht="15.75" customHeight="1"/>
    <row r="48867" ht="15.75" customHeight="1"/>
    <row r="48869" ht="15.75" customHeight="1"/>
    <row r="48871" ht="15.75" customHeight="1"/>
    <row r="48873" ht="15.75" customHeight="1"/>
    <row r="48875" ht="15.75" customHeight="1"/>
    <row r="48877" ht="15.75" customHeight="1"/>
    <row r="48879" ht="15.75" customHeight="1"/>
    <row r="48881" ht="15.75" customHeight="1"/>
    <row r="48883" ht="15.75" customHeight="1"/>
    <row r="48885" ht="15.75" customHeight="1"/>
    <row r="48887" ht="15.75" customHeight="1"/>
    <row r="48889" ht="15.75" customHeight="1"/>
    <row r="48891" ht="15.75" customHeight="1"/>
    <row r="48893" ht="15.75" customHeight="1"/>
    <row r="48895" ht="15.75" customHeight="1"/>
    <row r="48897" ht="15.75" customHeight="1"/>
    <row r="48899" ht="15.75" customHeight="1"/>
    <row r="48901" ht="15.75" customHeight="1"/>
    <row r="48903" ht="15.75" customHeight="1"/>
    <row r="48905" ht="15.75" customHeight="1"/>
    <row r="48907" ht="15.75" customHeight="1"/>
    <row r="48909" ht="15.75" customHeight="1"/>
    <row r="48911" ht="15.75" customHeight="1"/>
    <row r="48913" ht="15.75" customHeight="1"/>
    <row r="48915" ht="15.75" customHeight="1"/>
    <row r="48917" ht="15.75" customHeight="1"/>
    <row r="48919" ht="15.75" customHeight="1"/>
    <row r="48921" ht="15.75" customHeight="1"/>
    <row r="48923" ht="15.75" customHeight="1"/>
    <row r="48925" ht="15.75" customHeight="1"/>
    <row r="48927" ht="15.75" customHeight="1"/>
    <row r="48929" ht="15.75" customHeight="1"/>
    <row r="48931" ht="15.75" customHeight="1"/>
    <row r="48933" ht="15.75" customHeight="1"/>
    <row r="48935" ht="15.75" customHeight="1"/>
    <row r="48937" ht="15.75" customHeight="1"/>
    <row r="48939" ht="15.75" customHeight="1"/>
    <row r="48941" ht="15.75" customHeight="1"/>
    <row r="48943" ht="15.75" customHeight="1"/>
    <row r="48945" ht="15.75" customHeight="1"/>
    <row r="48947" ht="15.75" customHeight="1"/>
    <row r="48949" ht="15.75" customHeight="1"/>
    <row r="48951" ht="15.75" customHeight="1"/>
    <row r="48953" ht="15.75" customHeight="1"/>
    <row r="48955" ht="15.75" customHeight="1"/>
    <row r="48957" ht="15.75" customHeight="1"/>
    <row r="48959" ht="15.75" customHeight="1"/>
    <row r="48961" ht="15.75" customHeight="1"/>
    <row r="48963" ht="15.75" customHeight="1"/>
    <row r="48965" ht="15.75" customHeight="1"/>
    <row r="48967" ht="15.75" customHeight="1"/>
    <row r="48969" ht="15.75" customHeight="1"/>
    <row r="48971" ht="15.75" customHeight="1"/>
    <row r="48973" ht="15.75" customHeight="1"/>
    <row r="48975" ht="15.75" customHeight="1"/>
    <row r="48977" ht="15.75" customHeight="1"/>
    <row r="48979" ht="15.75" customHeight="1"/>
    <row r="48981" ht="15.75" customHeight="1"/>
    <row r="48983" ht="15.75" customHeight="1"/>
    <row r="48985" ht="15.75" customHeight="1"/>
    <row r="48987" ht="15.75" customHeight="1"/>
    <row r="48989" ht="15.75" customHeight="1"/>
    <row r="48991" ht="15.75" customHeight="1"/>
    <row r="48993" ht="15.75" customHeight="1"/>
    <row r="48995" ht="15.75" customHeight="1"/>
    <row r="48997" ht="15.75" customHeight="1"/>
    <row r="48999" ht="15.75" customHeight="1"/>
    <row r="49001" ht="15.75" customHeight="1"/>
    <row r="49003" ht="15.75" customHeight="1"/>
    <row r="49005" ht="15.75" customHeight="1"/>
    <row r="49007" ht="15.75" customHeight="1"/>
    <row r="49009" ht="15.75" customHeight="1"/>
    <row r="49011" ht="15.75" customHeight="1"/>
    <row r="49013" ht="15.75" customHeight="1"/>
    <row r="49015" ht="15.75" customHeight="1"/>
    <row r="49017" ht="15.75" customHeight="1"/>
    <row r="49019" ht="15.75" customHeight="1"/>
    <row r="49021" ht="15.75" customHeight="1"/>
    <row r="49023" ht="15.75" customHeight="1"/>
    <row r="49025" ht="15.75" customHeight="1"/>
    <row r="49027" ht="15.75" customHeight="1"/>
    <row r="49029" ht="15.75" customHeight="1"/>
    <row r="49031" ht="15.75" customHeight="1"/>
    <row r="49033" ht="15.75" customHeight="1"/>
    <row r="49035" ht="15.75" customHeight="1"/>
    <row r="49037" ht="15.75" customHeight="1"/>
    <row r="49039" ht="15.75" customHeight="1"/>
    <row r="49041" ht="15.75" customHeight="1"/>
    <row r="49043" ht="15.75" customHeight="1"/>
    <row r="49045" ht="15.75" customHeight="1"/>
    <row r="49047" ht="15.75" customHeight="1"/>
    <row r="49049" ht="15.75" customHeight="1"/>
    <row r="49051" ht="15.75" customHeight="1"/>
    <row r="49053" ht="15.75" customHeight="1"/>
    <row r="49055" ht="15.75" customHeight="1"/>
    <row r="49057" ht="15.75" customHeight="1"/>
    <row r="49059" ht="15.75" customHeight="1"/>
    <row r="49061" ht="15.75" customHeight="1"/>
    <row r="49063" ht="15.75" customHeight="1"/>
    <row r="49065" ht="15.75" customHeight="1"/>
    <row r="49067" ht="15.75" customHeight="1"/>
    <row r="49069" ht="15.75" customHeight="1"/>
    <row r="49071" ht="15.75" customHeight="1"/>
    <row r="49073" ht="15.75" customHeight="1"/>
    <row r="49075" ht="15.75" customHeight="1"/>
    <row r="49077" ht="15.75" customHeight="1"/>
    <row r="49079" ht="15.75" customHeight="1"/>
    <row r="49081" ht="15.75" customHeight="1"/>
    <row r="49083" ht="15.75" customHeight="1"/>
    <row r="49085" ht="15.75" customHeight="1"/>
    <row r="49087" ht="15.75" customHeight="1"/>
    <row r="49089" ht="15.75" customHeight="1"/>
    <row r="49091" ht="15.75" customHeight="1"/>
    <row r="49093" ht="15.75" customHeight="1"/>
    <row r="49095" ht="15.75" customHeight="1"/>
    <row r="49097" ht="15.75" customHeight="1"/>
    <row r="49099" ht="15.75" customHeight="1"/>
    <row r="49101" ht="15.75" customHeight="1"/>
    <row r="49103" ht="15.75" customHeight="1"/>
    <row r="49105" ht="15.75" customHeight="1"/>
    <row r="49107" ht="15.75" customHeight="1"/>
    <row r="49109" ht="15.75" customHeight="1"/>
    <row r="49111" ht="15.75" customHeight="1"/>
    <row r="49113" ht="15.75" customHeight="1"/>
    <row r="49115" ht="15.75" customHeight="1"/>
    <row r="49117" ht="15.75" customHeight="1"/>
    <row r="49119" ht="15.75" customHeight="1"/>
    <row r="49121" ht="15.75" customHeight="1"/>
    <row r="49123" ht="15.75" customHeight="1"/>
    <row r="49125" ht="15.75" customHeight="1"/>
    <row r="49127" ht="15.75" customHeight="1"/>
    <row r="49129" ht="15.75" customHeight="1"/>
    <row r="49131" ht="15.75" customHeight="1"/>
    <row r="49133" ht="15.75" customHeight="1"/>
    <row r="49135" ht="15.75" customHeight="1"/>
    <row r="49137" ht="15.75" customHeight="1"/>
    <row r="49139" ht="15.75" customHeight="1"/>
    <row r="49141" ht="15.75" customHeight="1"/>
    <row r="49143" ht="15.75" customHeight="1"/>
    <row r="49145" ht="15.75" customHeight="1"/>
    <row r="49147" ht="15.75" customHeight="1"/>
    <row r="49149" ht="15.75" customHeight="1"/>
    <row r="49151" ht="15.75" customHeight="1"/>
    <row r="49153" ht="15.75" customHeight="1"/>
    <row r="49155" ht="15.75" customHeight="1"/>
    <row r="49157" ht="15.75" customHeight="1"/>
    <row r="49159" ht="15.75" customHeight="1"/>
    <row r="49161" ht="15.75" customHeight="1"/>
    <row r="49163" ht="15.75" customHeight="1"/>
    <row r="49165" ht="15.75" customHeight="1"/>
    <row r="49167" ht="15.75" customHeight="1"/>
    <row r="49169" ht="15.75" customHeight="1"/>
    <row r="49171" ht="15.75" customHeight="1"/>
    <row r="49173" ht="15.75" customHeight="1"/>
    <row r="49175" ht="15.75" customHeight="1"/>
    <row r="49177" ht="15.75" customHeight="1"/>
    <row r="49179" ht="15.75" customHeight="1"/>
    <row r="49181" ht="15.75" customHeight="1"/>
    <row r="49183" ht="15.75" customHeight="1"/>
    <row r="49185" ht="15.75" customHeight="1"/>
    <row r="49187" ht="15.75" customHeight="1"/>
    <row r="49189" ht="15.75" customHeight="1"/>
    <row r="49191" ht="15.75" customHeight="1"/>
    <row r="49193" ht="15.75" customHeight="1"/>
    <row r="49195" ht="15.75" customHeight="1"/>
    <row r="49197" ht="15.75" customHeight="1"/>
    <row r="49199" ht="15.75" customHeight="1"/>
    <row r="49201" ht="15.75" customHeight="1"/>
    <row r="49203" ht="15.75" customHeight="1"/>
    <row r="49205" ht="15.75" customHeight="1"/>
    <row r="49207" ht="15.75" customHeight="1"/>
    <row r="49209" ht="15.75" customHeight="1"/>
    <row r="49211" ht="15.75" customHeight="1"/>
    <row r="49213" ht="15.75" customHeight="1"/>
    <row r="49215" ht="15.75" customHeight="1"/>
    <row r="49217" ht="15.75" customHeight="1"/>
    <row r="49219" ht="15.75" customHeight="1"/>
    <row r="49221" ht="15.75" customHeight="1"/>
    <row r="49223" ht="15.75" customHeight="1"/>
    <row r="49225" ht="15.75" customHeight="1"/>
    <row r="49227" ht="15.75" customHeight="1"/>
    <row r="49229" ht="15.75" customHeight="1"/>
    <row r="49231" ht="15.75" customHeight="1"/>
    <row r="49233" ht="15.75" customHeight="1"/>
    <row r="49235" ht="15.75" customHeight="1"/>
    <row r="49237" ht="15.75" customHeight="1"/>
    <row r="49239" ht="15.75" customHeight="1"/>
    <row r="49241" ht="15.75" customHeight="1"/>
    <row r="49243" ht="15.75" customHeight="1"/>
    <row r="49245" ht="15.75" customHeight="1"/>
    <row r="49247" ht="15.75" customHeight="1"/>
    <row r="49249" ht="15.75" customHeight="1"/>
    <row r="49251" ht="15.75" customHeight="1"/>
    <row r="49253" ht="15.75" customHeight="1"/>
    <row r="49255" ht="15.75" customHeight="1"/>
    <row r="49257" ht="15.75" customHeight="1"/>
    <row r="49259" ht="15.75" customHeight="1"/>
    <row r="49261" ht="15.75" customHeight="1"/>
    <row r="49263" ht="15.75" customHeight="1"/>
    <row r="49265" ht="15.75" customHeight="1"/>
    <row r="49267" ht="15.75" customHeight="1"/>
    <row r="49269" ht="15.75" customHeight="1"/>
    <row r="49271" ht="15.75" customHeight="1"/>
    <row r="49273" ht="15.75" customHeight="1"/>
    <row r="49275" ht="15.75" customHeight="1"/>
    <row r="49277" ht="15.75" customHeight="1"/>
    <row r="49279" ht="15.75" customHeight="1"/>
    <row r="49281" ht="15.75" customHeight="1"/>
    <row r="49283" ht="15.75" customHeight="1"/>
    <row r="49285" ht="15.75" customHeight="1"/>
    <row r="49287" ht="15.75" customHeight="1"/>
    <row r="49289" ht="15.75" customHeight="1"/>
    <row r="49291" ht="15.75" customHeight="1"/>
    <row r="49293" ht="15.75" customHeight="1"/>
    <row r="49295" ht="15.75" customHeight="1"/>
    <row r="49297" ht="15.75" customHeight="1"/>
    <row r="49299" ht="15.75" customHeight="1"/>
    <row r="49301" ht="15.75" customHeight="1"/>
    <row r="49303" ht="15.75" customHeight="1"/>
    <row r="49305" ht="15.75" customHeight="1"/>
    <row r="49307" ht="15.75" customHeight="1"/>
    <row r="49309" ht="15.75" customHeight="1"/>
    <row r="49311" ht="15.75" customHeight="1"/>
    <row r="49313" ht="15.75" customHeight="1"/>
    <row r="49315" ht="15.75" customHeight="1"/>
    <row r="49317" ht="15.75" customHeight="1"/>
    <row r="49319" ht="15.75" customHeight="1"/>
    <row r="49321" ht="15.75" customHeight="1"/>
    <row r="49323" ht="15.75" customHeight="1"/>
    <row r="49325" ht="15.75" customHeight="1"/>
    <row r="49327" ht="15.75" customHeight="1"/>
    <row r="49329" ht="15.75" customHeight="1"/>
    <row r="49331" ht="15.75" customHeight="1"/>
    <row r="49333" ht="15.75" customHeight="1"/>
    <row r="49335" ht="15.75" customHeight="1"/>
    <row r="49337" ht="15.75" customHeight="1"/>
    <row r="49339" ht="15.75" customHeight="1"/>
    <row r="49341" ht="15.75" customHeight="1"/>
    <row r="49343" ht="15.75" customHeight="1"/>
    <row r="49345" ht="15.75" customHeight="1"/>
    <row r="49347" ht="15.75" customHeight="1"/>
    <row r="49349" ht="15.75" customHeight="1"/>
    <row r="49351" ht="15.75" customHeight="1"/>
    <row r="49353" ht="15.75" customHeight="1"/>
    <row r="49355" ht="15.75" customHeight="1"/>
    <row r="49357" ht="15.75" customHeight="1"/>
    <row r="49359" ht="15.75" customHeight="1"/>
    <row r="49361" ht="15.75" customHeight="1"/>
    <row r="49363" ht="15.75" customHeight="1"/>
    <row r="49365" ht="15.75" customHeight="1"/>
    <row r="49367" ht="15.75" customHeight="1"/>
    <row r="49369" ht="15.75" customHeight="1"/>
    <row r="49371" ht="15.75" customHeight="1"/>
    <row r="49373" ht="15.75" customHeight="1"/>
    <row r="49375" ht="15.75" customHeight="1"/>
    <row r="49377" ht="15.75" customHeight="1"/>
    <row r="49379" ht="15.75" customHeight="1"/>
    <row r="49381" ht="15.75" customHeight="1"/>
    <row r="49383" ht="15.75" customHeight="1"/>
    <row r="49385" ht="15.75" customHeight="1"/>
    <row r="49387" ht="15.75" customHeight="1"/>
    <row r="49389" ht="15.75" customHeight="1"/>
    <row r="49391" ht="15.75" customHeight="1"/>
    <row r="49393" ht="15.75" customHeight="1"/>
    <row r="49395" ht="15.75" customHeight="1"/>
    <row r="49397" ht="15.75" customHeight="1"/>
    <row r="49399" ht="15.75" customHeight="1"/>
    <row r="49401" ht="15.75" customHeight="1"/>
    <row r="49403" ht="15.75" customHeight="1"/>
    <row r="49405" ht="15.75" customHeight="1"/>
    <row r="49407" ht="15.75" customHeight="1"/>
    <row r="49409" ht="15.75" customHeight="1"/>
    <row r="49411" ht="15.75" customHeight="1"/>
    <row r="49413" ht="15.75" customHeight="1"/>
    <row r="49415" ht="15.75" customHeight="1"/>
    <row r="49417" ht="15.75" customHeight="1"/>
    <row r="49419" ht="15.75" customHeight="1"/>
    <row r="49421" ht="15.75" customHeight="1"/>
    <row r="49423" ht="15.75" customHeight="1"/>
    <row r="49425" ht="15.75" customHeight="1"/>
    <row r="49427" ht="15.75" customHeight="1"/>
    <row r="49429" ht="15.75" customHeight="1"/>
    <row r="49431" ht="15.75" customHeight="1"/>
    <row r="49433" ht="15.75" customHeight="1"/>
    <row r="49435" ht="15.75" customHeight="1"/>
    <row r="49437" ht="15.75" customHeight="1"/>
    <row r="49439" ht="15.75" customHeight="1"/>
    <row r="49441" ht="15.75" customHeight="1"/>
    <row r="49443" ht="15.75" customHeight="1"/>
    <row r="49445" ht="15.75" customHeight="1"/>
    <row r="49447" ht="15.75" customHeight="1"/>
    <row r="49449" ht="15.75" customHeight="1"/>
    <row r="49451" ht="15.75" customHeight="1"/>
    <row r="49453" ht="15.75" customHeight="1"/>
    <row r="49455" ht="15.75" customHeight="1"/>
    <row r="49457" ht="15.75" customHeight="1"/>
    <row r="49459" ht="15.75" customHeight="1"/>
    <row r="49461" ht="15.75" customHeight="1"/>
    <row r="49463" ht="15.75" customHeight="1"/>
    <row r="49465" ht="15.75" customHeight="1"/>
    <row r="49467" ht="15.75" customHeight="1"/>
    <row r="49469" ht="15.75" customHeight="1"/>
    <row r="49471" ht="15.75" customHeight="1"/>
    <row r="49473" ht="15.75" customHeight="1"/>
    <row r="49475" ht="15.75" customHeight="1"/>
    <row r="49477" ht="15.75" customHeight="1"/>
    <row r="49479" ht="15.75" customHeight="1"/>
    <row r="49481" ht="15.75" customHeight="1"/>
    <row r="49483" ht="15.75" customHeight="1"/>
    <row r="49485" ht="15.75" customHeight="1"/>
    <row r="49487" ht="15.75" customHeight="1"/>
    <row r="49489" ht="15.75" customHeight="1"/>
    <row r="49491" ht="15.75" customHeight="1"/>
    <row r="49493" ht="15.75" customHeight="1"/>
    <row r="49495" ht="15.75" customHeight="1"/>
    <row r="49497" ht="15.75" customHeight="1"/>
    <row r="49499" ht="15.75" customHeight="1"/>
    <row r="49501" ht="15.75" customHeight="1"/>
    <row r="49503" ht="15.75" customHeight="1"/>
    <row r="49505" ht="15.75" customHeight="1"/>
    <row r="49507" ht="15.75" customHeight="1"/>
    <row r="49509" ht="15.75" customHeight="1"/>
    <row r="49511" ht="15.75" customHeight="1"/>
    <row r="49513" ht="15.75" customHeight="1"/>
    <row r="49515" ht="15.75" customHeight="1"/>
    <row r="49517" ht="15.75" customHeight="1"/>
    <row r="49519" ht="15.75" customHeight="1"/>
    <row r="49521" ht="15.75" customHeight="1"/>
    <row r="49523" ht="15.75" customHeight="1"/>
    <row r="49525" ht="15.75" customHeight="1"/>
    <row r="49527" ht="15.75" customHeight="1"/>
    <row r="49529" ht="15.75" customHeight="1"/>
    <row r="49531" ht="15.75" customHeight="1"/>
    <row r="49533" ht="15.75" customHeight="1"/>
    <row r="49535" ht="15.75" customHeight="1"/>
    <row r="49537" ht="15.75" customHeight="1"/>
    <row r="49539" ht="15.75" customHeight="1"/>
    <row r="49541" ht="15.75" customHeight="1"/>
    <row r="49543" ht="15.75" customHeight="1"/>
    <row r="49545" ht="15.75" customHeight="1"/>
    <row r="49547" ht="15.75" customHeight="1"/>
    <row r="49549" ht="15.75" customHeight="1"/>
    <row r="49551" ht="15.75" customHeight="1"/>
    <row r="49553" ht="15.75" customHeight="1"/>
    <row r="49555" ht="15.75" customHeight="1"/>
    <row r="49557" ht="15.75" customHeight="1"/>
    <row r="49559" ht="15.75" customHeight="1"/>
    <row r="49561" ht="15.75" customHeight="1"/>
    <row r="49563" ht="15.75" customHeight="1"/>
    <row r="49565" ht="15.75" customHeight="1"/>
    <row r="49567" ht="15.75" customHeight="1"/>
    <row r="49569" ht="15.75" customHeight="1"/>
    <row r="49571" ht="15.75" customHeight="1"/>
    <row r="49573" ht="15.75" customHeight="1"/>
    <row r="49575" ht="15.75" customHeight="1"/>
    <row r="49577" ht="15.75" customHeight="1"/>
    <row r="49579" ht="15.75" customHeight="1"/>
    <row r="49581" ht="15.75" customHeight="1"/>
    <row r="49583" ht="15.75" customHeight="1"/>
    <row r="49585" ht="15.75" customHeight="1"/>
    <row r="49587" ht="15.75" customHeight="1"/>
    <row r="49589" ht="15.75" customHeight="1"/>
    <row r="49591" ht="15.75" customHeight="1"/>
    <row r="49593" ht="15.75" customHeight="1"/>
    <row r="49595" ht="15.75" customHeight="1"/>
    <row r="49597" ht="15.75" customHeight="1"/>
    <row r="49599" ht="15.75" customHeight="1"/>
    <row r="49601" ht="15.75" customHeight="1"/>
    <row r="49603" ht="15.75" customHeight="1"/>
    <row r="49605" ht="15.75" customHeight="1"/>
    <row r="49607" ht="15.75" customHeight="1"/>
    <row r="49609" ht="15.75" customHeight="1"/>
    <row r="49611" ht="15.75" customHeight="1"/>
    <row r="49613" ht="15.75" customHeight="1"/>
    <row r="49615" ht="15.75" customHeight="1"/>
    <row r="49617" ht="15.75" customHeight="1"/>
    <row r="49619" ht="15.75" customHeight="1"/>
    <row r="49621" ht="15.75" customHeight="1"/>
    <row r="49623" ht="15.75" customHeight="1"/>
    <row r="49625" ht="15.75" customHeight="1"/>
    <row r="49627" ht="15.75" customHeight="1"/>
    <row r="49629" ht="15.75" customHeight="1"/>
    <row r="49631" ht="15.75" customHeight="1"/>
    <row r="49633" ht="15.75" customHeight="1"/>
    <row r="49635" ht="15.75" customHeight="1"/>
    <row r="49637" ht="15.75" customHeight="1"/>
    <row r="49639" ht="15.75" customHeight="1"/>
    <row r="49641" ht="15.75" customHeight="1"/>
    <row r="49643" ht="15.75" customHeight="1"/>
    <row r="49645" ht="15.75" customHeight="1"/>
    <row r="49647" ht="15.75" customHeight="1"/>
    <row r="49649" ht="15.75" customHeight="1"/>
    <row r="49651" ht="15.75" customHeight="1"/>
    <row r="49653" ht="15.75" customHeight="1"/>
    <row r="49655" ht="15.75" customHeight="1"/>
    <row r="49657" ht="15.75" customHeight="1"/>
    <row r="49659" ht="15.75" customHeight="1"/>
    <row r="49661" ht="15.75" customHeight="1"/>
    <row r="49663" ht="15.75" customHeight="1"/>
    <row r="49665" ht="15.75" customHeight="1"/>
    <row r="49667" ht="15.75" customHeight="1"/>
    <row r="49669" ht="15.75" customHeight="1"/>
    <row r="49671" ht="15.75" customHeight="1"/>
    <row r="49673" ht="15.75" customHeight="1"/>
    <row r="49675" ht="15.75" customHeight="1"/>
    <row r="49677" ht="15.75" customHeight="1"/>
    <row r="49679" ht="15.75" customHeight="1"/>
    <row r="49681" ht="15.75" customHeight="1"/>
    <row r="49683" ht="15.75" customHeight="1"/>
    <row r="49685" ht="15.75" customHeight="1"/>
    <row r="49687" ht="15.75" customHeight="1"/>
    <row r="49689" ht="15.75" customHeight="1"/>
    <row r="49691" ht="15.75" customHeight="1"/>
    <row r="49693" ht="15.75" customHeight="1"/>
    <row r="49695" ht="15.75" customHeight="1"/>
    <row r="49697" ht="15.75" customHeight="1"/>
    <row r="49699" ht="15.75" customHeight="1"/>
    <row r="49701" ht="15.75" customHeight="1"/>
    <row r="49703" ht="15.75" customHeight="1"/>
    <row r="49705" ht="15.75" customHeight="1"/>
    <row r="49707" ht="15.75" customHeight="1"/>
    <row r="49709" ht="15.75" customHeight="1"/>
    <row r="49711" ht="15.75" customHeight="1"/>
    <row r="49713" ht="15.75" customHeight="1"/>
    <row r="49715" ht="15.75" customHeight="1"/>
    <row r="49717" ht="15.75" customHeight="1"/>
    <row r="49719" ht="15.75" customHeight="1"/>
    <row r="49721" ht="15.75" customHeight="1"/>
    <row r="49723" ht="15.75" customHeight="1"/>
    <row r="49725" ht="15.75" customHeight="1"/>
    <row r="49727" ht="15.75" customHeight="1"/>
    <row r="49729" ht="15.75" customHeight="1"/>
    <row r="49731" ht="15.75" customHeight="1"/>
    <row r="49733" ht="15.75" customHeight="1"/>
    <row r="49735" ht="15.75" customHeight="1"/>
    <row r="49737" ht="15.75" customHeight="1"/>
    <row r="49739" ht="15.75" customHeight="1"/>
    <row r="49741" ht="15.75" customHeight="1"/>
    <row r="49743" ht="15.75" customHeight="1"/>
    <row r="49745" ht="15.75" customHeight="1"/>
    <row r="49747" ht="15.75" customHeight="1"/>
    <row r="49749" ht="15.75" customHeight="1"/>
    <row r="49751" ht="15.75" customHeight="1"/>
    <row r="49753" ht="15.75" customHeight="1"/>
    <row r="49755" ht="15.75" customHeight="1"/>
    <row r="49757" ht="15.75" customHeight="1"/>
    <row r="49759" ht="15.75" customHeight="1"/>
    <row r="49761" ht="15.75" customHeight="1"/>
    <row r="49763" ht="15.75" customHeight="1"/>
    <row r="49765" ht="15.75" customHeight="1"/>
    <row r="49767" ht="15.75" customHeight="1"/>
    <row r="49769" ht="15.75" customHeight="1"/>
    <row r="49771" ht="15.75" customHeight="1"/>
    <row r="49773" ht="15.75" customHeight="1"/>
    <row r="49775" ht="15.75" customHeight="1"/>
    <row r="49777" ht="15.75" customHeight="1"/>
    <row r="49779" ht="15.75" customHeight="1"/>
    <row r="49781" ht="15.75" customHeight="1"/>
    <row r="49783" ht="15.75" customHeight="1"/>
    <row r="49785" ht="15.75" customHeight="1"/>
    <row r="49787" ht="15.75" customHeight="1"/>
    <row r="49789" ht="15.75" customHeight="1"/>
    <row r="49791" ht="15.75" customHeight="1"/>
    <row r="49793" ht="15.75" customHeight="1"/>
    <row r="49795" ht="15.75" customHeight="1"/>
    <row r="49797" ht="15.75" customHeight="1"/>
    <row r="49799" ht="15.75" customHeight="1"/>
    <row r="49801" ht="15.75" customHeight="1"/>
    <row r="49803" ht="15.75" customHeight="1"/>
    <row r="49805" ht="15.75" customHeight="1"/>
    <row r="49807" ht="15.75" customHeight="1"/>
    <row r="49809" ht="15.75" customHeight="1"/>
    <row r="49811" ht="15.75" customHeight="1"/>
    <row r="49813" ht="15.75" customHeight="1"/>
    <row r="49815" ht="15.75" customHeight="1"/>
    <row r="49817" ht="15.75" customHeight="1"/>
    <row r="49819" ht="15.75" customHeight="1"/>
    <row r="49821" ht="15.75" customHeight="1"/>
    <row r="49823" ht="15.75" customHeight="1"/>
    <row r="49825" ht="15.75" customHeight="1"/>
    <row r="49827" ht="15.75" customHeight="1"/>
    <row r="49829" ht="15.75" customHeight="1"/>
    <row r="49831" ht="15.75" customHeight="1"/>
    <row r="49833" ht="15.75" customHeight="1"/>
    <row r="49835" ht="15.75" customHeight="1"/>
    <row r="49837" ht="15.75" customHeight="1"/>
    <row r="49839" ht="15.75" customHeight="1"/>
    <row r="49841" ht="15.75" customHeight="1"/>
    <row r="49843" ht="15.75" customHeight="1"/>
    <row r="49845" ht="15.75" customHeight="1"/>
    <row r="49847" ht="15.75" customHeight="1"/>
    <row r="49849" ht="15.75" customHeight="1"/>
    <row r="49851" ht="15.75" customHeight="1"/>
    <row r="49853" ht="15.75" customHeight="1"/>
    <row r="49855" ht="15.75" customHeight="1"/>
    <row r="49857" ht="15.75" customHeight="1"/>
    <row r="49859" ht="15.75" customHeight="1"/>
    <row r="49861" ht="15.75" customHeight="1"/>
    <row r="49863" ht="15.75" customHeight="1"/>
    <row r="49865" ht="15.75" customHeight="1"/>
    <row r="49867" ht="15.75" customHeight="1"/>
    <row r="49869" ht="15.75" customHeight="1"/>
    <row r="49871" ht="15.75" customHeight="1"/>
    <row r="49873" ht="15.75" customHeight="1"/>
    <row r="49875" ht="15.75" customHeight="1"/>
    <row r="49877" ht="15.75" customHeight="1"/>
    <row r="49879" ht="15.75" customHeight="1"/>
    <row r="49881" ht="15.75" customHeight="1"/>
    <row r="49883" ht="15.75" customHeight="1"/>
    <row r="49885" ht="15.75" customHeight="1"/>
    <row r="49887" ht="15.75" customHeight="1"/>
    <row r="49889" ht="15.75" customHeight="1"/>
    <row r="49891" ht="15.75" customHeight="1"/>
    <row r="49893" ht="15.75" customHeight="1"/>
    <row r="49895" ht="15.75" customHeight="1"/>
    <row r="49897" ht="15.75" customHeight="1"/>
    <row r="49899" ht="15.75" customHeight="1"/>
    <row r="49901" ht="15.75" customHeight="1"/>
    <row r="49903" ht="15.75" customHeight="1"/>
    <row r="49905" ht="15.75" customHeight="1"/>
    <row r="49907" ht="15.75" customHeight="1"/>
    <row r="49909" ht="15.75" customHeight="1"/>
    <row r="49911" ht="15.75" customHeight="1"/>
    <row r="49913" ht="15.75" customHeight="1"/>
    <row r="49915" ht="15.75" customHeight="1"/>
    <row r="49917" ht="15.75" customHeight="1"/>
    <row r="49919" ht="15.75" customHeight="1"/>
    <row r="49921" ht="15.75" customHeight="1"/>
    <row r="49923" ht="15.75" customHeight="1"/>
    <row r="49925" ht="15.75" customHeight="1"/>
    <row r="49927" ht="15.75" customHeight="1"/>
    <row r="49929" ht="15.75" customHeight="1"/>
    <row r="49931" ht="15.75" customHeight="1"/>
    <row r="49933" ht="15.75" customHeight="1"/>
    <row r="49935" ht="15.75" customHeight="1"/>
    <row r="49937" ht="15.75" customHeight="1"/>
    <row r="49939" ht="15.75" customHeight="1"/>
    <row r="49941" ht="15.75" customHeight="1"/>
    <row r="49943" ht="15.75" customHeight="1"/>
    <row r="49945" ht="15.75" customHeight="1"/>
    <row r="49947" ht="15.75" customHeight="1"/>
    <row r="49949" ht="15.75" customHeight="1"/>
    <row r="49951" ht="15.75" customHeight="1"/>
    <row r="49953" ht="15.75" customHeight="1"/>
    <row r="49955" ht="15.75" customHeight="1"/>
    <row r="49957" ht="15.75" customHeight="1"/>
    <row r="49959" ht="15.75" customHeight="1"/>
    <row r="49961" ht="15.75" customHeight="1"/>
    <row r="49963" ht="15.75" customHeight="1"/>
    <row r="49965" ht="15.75" customHeight="1"/>
    <row r="49967" ht="15.75" customHeight="1"/>
    <row r="49969" ht="15.75" customHeight="1"/>
    <row r="49971" ht="15.75" customHeight="1"/>
    <row r="49973" ht="15.75" customHeight="1"/>
    <row r="49975" ht="15.75" customHeight="1"/>
    <row r="49977" ht="15.75" customHeight="1"/>
    <row r="49979" ht="15.75" customHeight="1"/>
    <row r="49981" ht="15.75" customHeight="1"/>
    <row r="49983" ht="15.75" customHeight="1"/>
    <row r="49985" ht="15.75" customHeight="1"/>
    <row r="49987" ht="15.75" customHeight="1"/>
    <row r="49989" ht="15.75" customHeight="1"/>
    <row r="49991" ht="15.75" customHeight="1"/>
    <row r="49993" ht="15.75" customHeight="1"/>
    <row r="49995" ht="15.75" customHeight="1"/>
    <row r="49997" ht="15.75" customHeight="1"/>
    <row r="49999" ht="15.75" customHeight="1"/>
    <row r="50001" ht="15.75" customHeight="1"/>
    <row r="50003" ht="15.75" customHeight="1"/>
    <row r="50005" ht="15.75" customHeight="1"/>
    <row r="50007" ht="15.75" customHeight="1"/>
    <row r="50009" ht="15.75" customHeight="1"/>
    <row r="50011" ht="15.75" customHeight="1"/>
    <row r="50013" ht="15.75" customHeight="1"/>
    <row r="50015" ht="15.75" customHeight="1"/>
    <row r="50017" ht="15.75" customHeight="1"/>
    <row r="50019" ht="15.75" customHeight="1"/>
    <row r="50021" ht="15.75" customHeight="1"/>
    <row r="50023" ht="15.75" customHeight="1"/>
    <row r="50025" ht="15.75" customHeight="1"/>
    <row r="50027" ht="15.75" customHeight="1"/>
    <row r="50029" ht="15.75" customHeight="1"/>
    <row r="50031" ht="15.75" customHeight="1"/>
    <row r="50033" ht="15.75" customHeight="1"/>
    <row r="50035" ht="15.75" customHeight="1"/>
    <row r="50037" ht="15.75" customHeight="1"/>
    <row r="50039" ht="15.75" customHeight="1"/>
    <row r="50041" ht="15.75" customHeight="1"/>
    <row r="50043" ht="15.75" customHeight="1"/>
    <row r="50045" ht="15.75" customHeight="1"/>
    <row r="50047" ht="15.75" customHeight="1"/>
    <row r="50049" ht="15.75" customHeight="1"/>
    <row r="50051" ht="15.75" customHeight="1"/>
    <row r="50053" ht="15.75" customHeight="1"/>
    <row r="50055" ht="15.75" customHeight="1"/>
    <row r="50057" ht="15.75" customHeight="1"/>
    <row r="50059" ht="15.75" customHeight="1"/>
    <row r="50061" ht="15.75" customHeight="1"/>
    <row r="50063" ht="15.75" customHeight="1"/>
    <row r="50065" ht="15.75" customHeight="1"/>
    <row r="50067" ht="15.75" customHeight="1"/>
    <row r="50069" ht="15.75" customHeight="1"/>
    <row r="50071" ht="15.75" customHeight="1"/>
    <row r="50073" ht="15.75" customHeight="1"/>
    <row r="50075" ht="15.75" customHeight="1"/>
    <row r="50077" ht="15.75" customHeight="1"/>
    <row r="50079" ht="15.75" customHeight="1"/>
    <row r="50081" ht="15.75" customHeight="1"/>
    <row r="50083" ht="15.75" customHeight="1"/>
    <row r="50085" ht="15.75" customHeight="1"/>
    <row r="50087" ht="15.75" customHeight="1"/>
    <row r="50089" ht="15.75" customHeight="1"/>
    <row r="50091" ht="15.75" customHeight="1"/>
    <row r="50093" ht="15.75" customHeight="1"/>
    <row r="50095" ht="15.75" customHeight="1"/>
    <row r="50097" ht="15.75" customHeight="1"/>
    <row r="50099" ht="15.75" customHeight="1"/>
    <row r="50101" ht="15.75" customHeight="1"/>
    <row r="50103" ht="15.75" customHeight="1"/>
    <row r="50105" ht="15.75" customHeight="1"/>
    <row r="50107" ht="15.75" customHeight="1"/>
    <row r="50109" ht="15.75" customHeight="1"/>
    <row r="50111" ht="15.75" customHeight="1"/>
    <row r="50113" ht="15.75" customHeight="1"/>
    <row r="50115" ht="15.75" customHeight="1"/>
    <row r="50117" ht="15.75" customHeight="1"/>
    <row r="50119" ht="15.75" customHeight="1"/>
    <row r="50121" ht="15.75" customHeight="1"/>
    <row r="50123" ht="15.75" customHeight="1"/>
    <row r="50125" ht="15.75" customHeight="1"/>
    <row r="50127" ht="15.75" customHeight="1"/>
    <row r="50129" ht="15.75" customHeight="1"/>
    <row r="50131" ht="15.75" customHeight="1"/>
    <row r="50133" ht="15.75" customHeight="1"/>
    <row r="50135" ht="15.75" customHeight="1"/>
    <row r="50137" ht="15.75" customHeight="1"/>
    <row r="50139" ht="15.75" customHeight="1"/>
    <row r="50141" ht="15.75" customHeight="1"/>
    <row r="50143" ht="15.75" customHeight="1"/>
    <row r="50145" ht="15.75" customHeight="1"/>
    <row r="50147" ht="15.75" customHeight="1"/>
    <row r="50149" ht="15.75" customHeight="1"/>
    <row r="50151" ht="15.75" customHeight="1"/>
    <row r="50153" ht="15.75" customHeight="1"/>
    <row r="50155" ht="15.75" customHeight="1"/>
    <row r="50157" ht="15.75" customHeight="1"/>
    <row r="50159" ht="15.75" customHeight="1"/>
    <row r="50161" ht="15.75" customHeight="1"/>
    <row r="50163" ht="15.75" customHeight="1"/>
    <row r="50165" ht="15.75" customHeight="1"/>
    <row r="50167" ht="15.75" customHeight="1"/>
    <row r="50169" ht="15.75" customHeight="1"/>
    <row r="50171" ht="15.75" customHeight="1"/>
    <row r="50173" ht="15.75" customHeight="1"/>
    <row r="50175" ht="15.75" customHeight="1"/>
    <row r="50177" ht="15.75" customHeight="1"/>
    <row r="50179" ht="15.75" customHeight="1"/>
    <row r="50181" ht="15.75" customHeight="1"/>
    <row r="50183" ht="15.75" customHeight="1"/>
    <row r="50185" ht="15.75" customHeight="1"/>
    <row r="50187" ht="15.75" customHeight="1"/>
    <row r="50189" ht="15.75" customHeight="1"/>
    <row r="50191" ht="15.75" customHeight="1"/>
    <row r="50193" ht="15.75" customHeight="1"/>
    <row r="50195" ht="15.75" customHeight="1"/>
    <row r="50197" ht="15.75" customHeight="1"/>
    <row r="50199" ht="15.75" customHeight="1"/>
    <row r="50201" ht="15.75" customHeight="1"/>
    <row r="50203" ht="15.75" customHeight="1"/>
    <row r="50205" ht="15.75" customHeight="1"/>
    <row r="50207" ht="15.75" customHeight="1"/>
    <row r="50209" ht="15.75" customHeight="1"/>
    <row r="50211" ht="15.75" customHeight="1"/>
    <row r="50213" ht="15.75" customHeight="1"/>
    <row r="50215" ht="15.75" customHeight="1"/>
    <row r="50217" ht="15.75" customHeight="1"/>
    <row r="50219" ht="15.75" customHeight="1"/>
    <row r="50221" ht="15.75" customHeight="1"/>
    <row r="50223" ht="15.75" customHeight="1"/>
    <row r="50225" ht="15.75" customHeight="1"/>
    <row r="50227" ht="15.75" customHeight="1"/>
    <row r="50229" ht="15.75" customHeight="1"/>
    <row r="50231" ht="15.75" customHeight="1"/>
    <row r="50233" ht="15.75" customHeight="1"/>
    <row r="50235" ht="15.75" customHeight="1"/>
    <row r="50237" ht="15.75" customHeight="1"/>
    <row r="50239" ht="15.75" customHeight="1"/>
    <row r="50241" ht="15.75" customHeight="1"/>
    <row r="50243" ht="15.75" customHeight="1"/>
    <row r="50245" ht="15.75" customHeight="1"/>
    <row r="50247" ht="15.75" customHeight="1"/>
    <row r="50249" ht="15.75" customHeight="1"/>
    <row r="50251" ht="15.75" customHeight="1"/>
    <row r="50253" ht="15.75" customHeight="1"/>
    <row r="50255" ht="15.75" customHeight="1"/>
    <row r="50257" ht="15.75" customHeight="1"/>
    <row r="50259" ht="15.75" customHeight="1"/>
    <row r="50261" ht="15.75" customHeight="1"/>
    <row r="50263" ht="15.75" customHeight="1"/>
    <row r="50265" ht="15.75" customHeight="1"/>
    <row r="50267" ht="15.75" customHeight="1"/>
    <row r="50269" ht="15.75" customHeight="1"/>
    <row r="50271" ht="15.75" customHeight="1"/>
    <row r="50273" ht="15.75" customHeight="1"/>
    <row r="50275" ht="15.75" customHeight="1"/>
    <row r="50277" ht="15.75" customHeight="1"/>
    <row r="50279" ht="15.75" customHeight="1"/>
    <row r="50281" ht="15.75" customHeight="1"/>
    <row r="50283" ht="15.75" customHeight="1"/>
    <row r="50285" ht="15.75" customHeight="1"/>
    <row r="50287" ht="15.75" customHeight="1"/>
    <row r="50289" ht="15.75" customHeight="1"/>
    <row r="50291" ht="15.75" customHeight="1"/>
    <row r="50293" ht="15.75" customHeight="1"/>
    <row r="50295" ht="15.75" customHeight="1"/>
    <row r="50297" ht="15.75" customHeight="1"/>
    <row r="50299" ht="15.75" customHeight="1"/>
    <row r="50301" ht="15.75" customHeight="1"/>
    <row r="50303" ht="15.75" customHeight="1"/>
    <row r="50305" ht="15.75" customHeight="1"/>
    <row r="50307" ht="15.75" customHeight="1"/>
    <row r="50309" ht="15.75" customHeight="1"/>
    <row r="50311" ht="15.75" customHeight="1"/>
    <row r="50313" ht="15.75" customHeight="1"/>
    <row r="50315" ht="15.75" customHeight="1"/>
    <row r="50317" ht="15.75" customHeight="1"/>
    <row r="50319" ht="15.75" customHeight="1"/>
    <row r="50321" ht="15.75" customHeight="1"/>
    <row r="50323" ht="15.75" customHeight="1"/>
    <row r="50325" ht="15.75" customHeight="1"/>
    <row r="50327" ht="15.75" customHeight="1"/>
    <row r="50329" ht="15.75" customHeight="1"/>
    <row r="50331" ht="15.75" customHeight="1"/>
    <row r="50333" ht="15.75" customHeight="1"/>
    <row r="50335" ht="15.75" customHeight="1"/>
    <row r="50337" ht="15.75" customHeight="1"/>
    <row r="50339" ht="15.75" customHeight="1"/>
    <row r="50341" ht="15.75" customHeight="1"/>
    <row r="50343" ht="15.75" customHeight="1"/>
    <row r="50345" ht="15.75" customHeight="1"/>
    <row r="50347" ht="15.75" customHeight="1"/>
    <row r="50349" ht="15.75" customHeight="1"/>
    <row r="50351" ht="15.75" customHeight="1"/>
    <row r="50353" ht="15.75" customHeight="1"/>
    <row r="50355" ht="15.75" customHeight="1"/>
    <row r="50357" ht="15.75" customHeight="1"/>
    <row r="50359" ht="15.75" customHeight="1"/>
    <row r="50361" ht="15.75" customHeight="1"/>
    <row r="50363" ht="15.75" customHeight="1"/>
    <row r="50365" ht="15.75" customHeight="1"/>
    <row r="50367" ht="15.75" customHeight="1"/>
    <row r="50369" ht="15.75" customHeight="1"/>
    <row r="50371" ht="15.75" customHeight="1"/>
    <row r="50373" ht="15.75" customHeight="1"/>
    <row r="50375" ht="15.75" customHeight="1"/>
    <row r="50377" ht="15.75" customHeight="1"/>
    <row r="50379" ht="15.75" customHeight="1"/>
    <row r="50381" ht="15.75" customHeight="1"/>
    <row r="50383" ht="15.75" customHeight="1"/>
    <row r="50385" ht="15.75" customHeight="1"/>
    <row r="50387" ht="15.75" customHeight="1"/>
    <row r="50389" ht="15.75" customHeight="1"/>
    <row r="50391" ht="15.75" customHeight="1"/>
    <row r="50393" ht="15.75" customHeight="1"/>
    <row r="50395" ht="15.75" customHeight="1"/>
    <row r="50397" ht="15.75" customHeight="1"/>
    <row r="50399" ht="15.75" customHeight="1"/>
    <row r="50401" ht="15.75" customHeight="1"/>
    <row r="50403" ht="15.75" customHeight="1"/>
    <row r="50405" ht="15.75" customHeight="1"/>
    <row r="50407" ht="15.75" customHeight="1"/>
    <row r="50409" ht="15.75" customHeight="1"/>
    <row r="50411" ht="15.75" customHeight="1"/>
    <row r="50413" ht="15.75" customHeight="1"/>
    <row r="50415" ht="15.75" customHeight="1"/>
    <row r="50417" ht="15.75" customHeight="1"/>
    <row r="50419" ht="15.75" customHeight="1"/>
    <row r="50421" ht="15.75" customHeight="1"/>
    <row r="50423" ht="15.75" customHeight="1"/>
    <row r="50425" ht="15.75" customHeight="1"/>
    <row r="50427" ht="15.75" customHeight="1"/>
    <row r="50429" ht="15.75" customHeight="1"/>
    <row r="50431" ht="15.75" customHeight="1"/>
    <row r="50433" ht="15.75" customHeight="1"/>
    <row r="50435" ht="15.75" customHeight="1"/>
    <row r="50437" ht="15.75" customHeight="1"/>
    <row r="50439" ht="15.75" customHeight="1"/>
    <row r="50441" ht="15.75" customHeight="1"/>
    <row r="50443" ht="15.75" customHeight="1"/>
    <row r="50445" ht="15.75" customHeight="1"/>
    <row r="50447" ht="15.75" customHeight="1"/>
    <row r="50449" ht="15.75" customHeight="1"/>
    <row r="50451" ht="15.75" customHeight="1"/>
    <row r="50453" ht="15.75" customHeight="1"/>
    <row r="50455" ht="15.75" customHeight="1"/>
    <row r="50457" ht="15.75" customHeight="1"/>
    <row r="50459" ht="15.75" customHeight="1"/>
    <row r="50461" ht="15.75" customHeight="1"/>
    <row r="50463" ht="15.75" customHeight="1"/>
    <row r="50465" ht="15.75" customHeight="1"/>
    <row r="50467" ht="15.75" customHeight="1"/>
    <row r="50469" ht="15.75" customHeight="1"/>
    <row r="50471" ht="15.75" customHeight="1"/>
    <row r="50473" ht="15.75" customHeight="1"/>
    <row r="50475" ht="15.75" customHeight="1"/>
    <row r="50477" ht="15.75" customHeight="1"/>
    <row r="50479" ht="15.75" customHeight="1"/>
    <row r="50481" ht="15.75" customHeight="1"/>
    <row r="50483" ht="15.75" customHeight="1"/>
    <row r="50485" ht="15.75" customHeight="1"/>
    <row r="50487" ht="15.75" customHeight="1"/>
    <row r="50489" ht="15.75" customHeight="1"/>
    <row r="50491" ht="15.75" customHeight="1"/>
    <row r="50493" ht="15.75" customHeight="1"/>
    <row r="50495" ht="15.75" customHeight="1"/>
    <row r="50497" ht="15.75" customHeight="1"/>
    <row r="50499" ht="15.75" customHeight="1"/>
    <row r="50501" ht="15.75" customHeight="1"/>
    <row r="50503" ht="15.75" customHeight="1"/>
    <row r="50505" ht="15.75" customHeight="1"/>
    <row r="50507" ht="15.75" customHeight="1"/>
    <row r="50509" ht="15.75" customHeight="1"/>
    <row r="50511" ht="15.75" customHeight="1"/>
    <row r="50513" ht="15.75" customHeight="1"/>
    <row r="50515" ht="15.75" customHeight="1"/>
    <row r="50517" ht="15.75" customHeight="1"/>
    <row r="50519" ht="15.75" customHeight="1"/>
    <row r="50521" ht="15.75" customHeight="1"/>
    <row r="50523" ht="15.75" customHeight="1"/>
    <row r="50525" ht="15.75" customHeight="1"/>
    <row r="50527" ht="15.75" customHeight="1"/>
    <row r="50529" ht="15.75" customHeight="1"/>
    <row r="50531" ht="15.75" customHeight="1"/>
    <row r="50533" ht="15.75" customHeight="1"/>
    <row r="50535" ht="15.75" customHeight="1"/>
    <row r="50537" ht="15.75" customHeight="1"/>
    <row r="50539" ht="15.75" customHeight="1"/>
    <row r="50541" ht="15.75" customHeight="1"/>
    <row r="50543" ht="15.75" customHeight="1"/>
    <row r="50545" ht="15.75" customHeight="1"/>
    <row r="50547" ht="15.75" customHeight="1"/>
    <row r="50549" ht="15.75" customHeight="1"/>
    <row r="50551" ht="15.75" customHeight="1"/>
    <row r="50553" ht="15.75" customHeight="1"/>
    <row r="50555" ht="15.75" customHeight="1"/>
    <row r="50557" ht="15.75" customHeight="1"/>
    <row r="50559" ht="15.75" customHeight="1"/>
    <row r="50561" ht="15.75" customHeight="1"/>
    <row r="50563" ht="15.75" customHeight="1"/>
    <row r="50565" ht="15.75" customHeight="1"/>
    <row r="50567" ht="15.75" customHeight="1"/>
    <row r="50569" ht="15.75" customHeight="1"/>
    <row r="50571" ht="15.75" customHeight="1"/>
    <row r="50573" ht="15.75" customHeight="1"/>
    <row r="50575" ht="15.75" customHeight="1"/>
    <row r="50577" ht="15.75" customHeight="1"/>
    <row r="50579" ht="15.75" customHeight="1"/>
    <row r="50581" ht="15.75" customHeight="1"/>
    <row r="50583" ht="15.75" customHeight="1"/>
    <row r="50585" ht="15.75" customHeight="1"/>
    <row r="50587" ht="15.75" customHeight="1"/>
    <row r="50589" ht="15.75" customHeight="1"/>
    <row r="50591" ht="15.75" customHeight="1"/>
    <row r="50593" ht="15.75" customHeight="1"/>
    <row r="50595" ht="15.75" customHeight="1"/>
    <row r="50597" ht="15.75" customHeight="1"/>
    <row r="50599" ht="15.75" customHeight="1"/>
    <row r="50601" ht="15.75" customHeight="1"/>
    <row r="50603" ht="15.75" customHeight="1"/>
    <row r="50605" ht="15.75" customHeight="1"/>
    <row r="50607" ht="15.75" customHeight="1"/>
    <row r="50609" ht="15.75" customHeight="1"/>
    <row r="50611" ht="15.75" customHeight="1"/>
    <row r="50613" ht="15.75" customHeight="1"/>
    <row r="50615" ht="15.75" customHeight="1"/>
    <row r="50617" ht="15.75" customHeight="1"/>
    <row r="50619" ht="15.75" customHeight="1"/>
    <row r="50621" ht="15.75" customHeight="1"/>
    <row r="50623" ht="15.75" customHeight="1"/>
    <row r="50625" ht="15.75" customHeight="1"/>
    <row r="50627" ht="15.75" customHeight="1"/>
    <row r="50629" ht="15.75" customHeight="1"/>
    <row r="50631" ht="15.75" customHeight="1"/>
    <row r="50633" ht="15.75" customHeight="1"/>
    <row r="50635" ht="15.75" customHeight="1"/>
    <row r="50637" ht="15.75" customHeight="1"/>
    <row r="50639" ht="15.75" customHeight="1"/>
    <row r="50641" ht="15.75" customHeight="1"/>
    <row r="50643" ht="15.75" customHeight="1"/>
    <row r="50645" ht="15.75" customHeight="1"/>
    <row r="50647" ht="15.75" customHeight="1"/>
    <row r="50649" ht="15.75" customHeight="1"/>
    <row r="50651" ht="15.75" customHeight="1"/>
    <row r="50653" ht="15.75" customHeight="1"/>
    <row r="50655" ht="15.75" customHeight="1"/>
    <row r="50657" ht="15.75" customHeight="1"/>
    <row r="50659" ht="15.75" customHeight="1"/>
    <row r="50661" ht="15.75" customHeight="1"/>
    <row r="50663" ht="15.75" customHeight="1"/>
    <row r="50665" ht="15.75" customHeight="1"/>
    <row r="50667" ht="15.75" customHeight="1"/>
    <row r="50669" ht="15.75" customHeight="1"/>
    <row r="50671" ht="15.75" customHeight="1"/>
    <row r="50673" ht="15.75" customHeight="1"/>
    <row r="50675" ht="15.75" customHeight="1"/>
    <row r="50677" ht="15.75" customHeight="1"/>
    <row r="50679" ht="15.75" customHeight="1"/>
    <row r="50681" ht="15.75" customHeight="1"/>
    <row r="50683" ht="15.75" customHeight="1"/>
    <row r="50685" ht="15.75" customHeight="1"/>
    <row r="50687" ht="15.75" customHeight="1"/>
    <row r="50689" ht="15.75" customHeight="1"/>
    <row r="50691" ht="15.75" customHeight="1"/>
    <row r="50693" ht="15.75" customHeight="1"/>
    <row r="50695" ht="15.75" customHeight="1"/>
    <row r="50697" ht="15.75" customHeight="1"/>
    <row r="50699" ht="15.75" customHeight="1"/>
    <row r="50701" ht="15.75" customHeight="1"/>
    <row r="50703" ht="15.75" customHeight="1"/>
    <row r="50705" ht="15.75" customHeight="1"/>
    <row r="50707" ht="15.75" customHeight="1"/>
    <row r="50709" ht="15.75" customHeight="1"/>
    <row r="50711" ht="15.75" customHeight="1"/>
    <row r="50713" ht="15.75" customHeight="1"/>
    <row r="50715" ht="15.75" customHeight="1"/>
    <row r="50717" ht="15.75" customHeight="1"/>
    <row r="50719" ht="15.75" customHeight="1"/>
    <row r="50721" ht="15.75" customHeight="1"/>
    <row r="50723" ht="15.75" customHeight="1"/>
    <row r="50725" ht="15.75" customHeight="1"/>
    <row r="50727" ht="15.75" customHeight="1"/>
    <row r="50729" ht="15.75" customHeight="1"/>
    <row r="50731" ht="15.75" customHeight="1"/>
    <row r="50733" ht="15.75" customHeight="1"/>
    <row r="50735" ht="15.75" customHeight="1"/>
    <row r="50737" ht="15.75" customHeight="1"/>
    <row r="50739" ht="15.75" customHeight="1"/>
    <row r="50741" ht="15.75" customHeight="1"/>
    <row r="50743" ht="15.75" customHeight="1"/>
    <row r="50745" ht="15.75" customHeight="1"/>
    <row r="50747" ht="15.75" customHeight="1"/>
    <row r="50749" ht="15.75" customHeight="1"/>
    <row r="50751" ht="15.75" customHeight="1"/>
    <row r="50753" ht="15.75" customHeight="1"/>
    <row r="50755" ht="15.75" customHeight="1"/>
    <row r="50757" ht="15.75" customHeight="1"/>
    <row r="50759" ht="15.75" customHeight="1"/>
    <row r="50761" ht="15.75" customHeight="1"/>
    <row r="50763" ht="15.75" customHeight="1"/>
    <row r="50765" ht="15.75" customHeight="1"/>
    <row r="50767" ht="15.75" customHeight="1"/>
    <row r="50769" ht="15.75" customHeight="1"/>
    <row r="50771" ht="15.75" customHeight="1"/>
    <row r="50773" ht="15.75" customHeight="1"/>
    <row r="50775" ht="15.75" customHeight="1"/>
    <row r="50777" ht="15.75" customHeight="1"/>
    <row r="50779" ht="15.75" customHeight="1"/>
    <row r="50781" ht="15.75" customHeight="1"/>
    <row r="50783" ht="15.75" customHeight="1"/>
    <row r="50785" ht="15.75" customHeight="1"/>
    <row r="50787" ht="15.75" customHeight="1"/>
    <row r="50789" ht="15.75" customHeight="1"/>
    <row r="50791" ht="15.75" customHeight="1"/>
    <row r="50793" ht="15.75" customHeight="1"/>
    <row r="50795" ht="15.75" customHeight="1"/>
    <row r="50797" ht="15.75" customHeight="1"/>
    <row r="50799" ht="15.75" customHeight="1"/>
    <row r="50801" ht="15.75" customHeight="1"/>
    <row r="50803" ht="15.75" customHeight="1"/>
    <row r="50805" ht="15.75" customHeight="1"/>
    <row r="50807" ht="15.75" customHeight="1"/>
    <row r="50809" ht="15.75" customHeight="1"/>
    <row r="50811" ht="15.75" customHeight="1"/>
    <row r="50813" ht="15.75" customHeight="1"/>
    <row r="50815" ht="15.75" customHeight="1"/>
    <row r="50817" ht="15.75" customHeight="1"/>
    <row r="50819" ht="15.75" customHeight="1"/>
    <row r="50821" ht="15.75" customHeight="1"/>
    <row r="50823" ht="15.75" customHeight="1"/>
    <row r="50825" ht="15.75" customHeight="1"/>
    <row r="50827" ht="15.75" customHeight="1"/>
    <row r="50829" ht="15.75" customHeight="1"/>
    <row r="50831" ht="15.75" customHeight="1"/>
    <row r="50833" ht="15.75" customHeight="1"/>
    <row r="50835" ht="15.75" customHeight="1"/>
    <row r="50837" ht="15.75" customHeight="1"/>
    <row r="50839" ht="15.75" customHeight="1"/>
    <row r="50841" ht="15.75" customHeight="1"/>
    <row r="50843" ht="15.75" customHeight="1"/>
    <row r="50845" ht="15.75" customHeight="1"/>
    <row r="50847" ht="15.75" customHeight="1"/>
    <row r="50849" ht="15.75" customHeight="1"/>
    <row r="50851" ht="15.75" customHeight="1"/>
    <row r="50853" ht="15.75" customHeight="1"/>
    <row r="50855" ht="15.75" customHeight="1"/>
    <row r="50857" ht="15.75" customHeight="1"/>
    <row r="50859" ht="15.75" customHeight="1"/>
    <row r="50861" ht="15.75" customHeight="1"/>
    <row r="50863" ht="15.75" customHeight="1"/>
    <row r="50865" ht="15.75" customHeight="1"/>
    <row r="50867" ht="15.75" customHeight="1"/>
    <row r="50869" ht="15.75" customHeight="1"/>
    <row r="50871" ht="15.75" customHeight="1"/>
    <row r="50873" ht="15.75" customHeight="1"/>
    <row r="50875" ht="15.75" customHeight="1"/>
    <row r="50877" ht="15.75" customHeight="1"/>
    <row r="50879" ht="15.75" customHeight="1"/>
    <row r="50881" ht="15.75" customHeight="1"/>
    <row r="50883" ht="15.75" customHeight="1"/>
    <row r="50885" ht="15.75" customHeight="1"/>
    <row r="50887" ht="15.75" customHeight="1"/>
    <row r="50889" ht="15.75" customHeight="1"/>
    <row r="50891" ht="15.75" customHeight="1"/>
    <row r="50893" ht="15.75" customHeight="1"/>
    <row r="50895" ht="15.75" customHeight="1"/>
    <row r="50897" ht="15.75" customHeight="1"/>
    <row r="50899" ht="15.75" customHeight="1"/>
    <row r="50901" ht="15.75" customHeight="1"/>
    <row r="50903" ht="15.75" customHeight="1"/>
    <row r="50905" ht="15.75" customHeight="1"/>
    <row r="50907" ht="15.75" customHeight="1"/>
    <row r="50909" ht="15.75" customHeight="1"/>
    <row r="50911" ht="15.75" customHeight="1"/>
    <row r="50913" ht="15.75" customHeight="1"/>
    <row r="50915" ht="15.75" customHeight="1"/>
    <row r="50917" ht="15.75" customHeight="1"/>
    <row r="50919" ht="15.75" customHeight="1"/>
    <row r="50921" ht="15.75" customHeight="1"/>
    <row r="50923" ht="15.75" customHeight="1"/>
    <row r="50925" ht="15.75" customHeight="1"/>
    <row r="50927" ht="15.75" customHeight="1"/>
    <row r="50929" ht="15.75" customHeight="1"/>
    <row r="50931" ht="15.75" customHeight="1"/>
    <row r="50933" ht="15.75" customHeight="1"/>
    <row r="50935" ht="15.75" customHeight="1"/>
    <row r="50937" ht="15.75" customHeight="1"/>
    <row r="50939" ht="15.75" customHeight="1"/>
    <row r="50941" ht="15.75" customHeight="1"/>
    <row r="50943" ht="15.75" customHeight="1"/>
    <row r="50945" ht="15.75" customHeight="1"/>
    <row r="50947" ht="15.75" customHeight="1"/>
    <row r="50949" ht="15.75" customHeight="1"/>
    <row r="50951" ht="15.75" customHeight="1"/>
    <row r="50953" ht="15.75" customHeight="1"/>
    <row r="50955" ht="15.75" customHeight="1"/>
    <row r="50957" ht="15.75" customHeight="1"/>
    <row r="50959" ht="15.75" customHeight="1"/>
    <row r="50961" ht="15.75" customHeight="1"/>
    <row r="50963" ht="15.75" customHeight="1"/>
    <row r="50965" ht="15.75" customHeight="1"/>
    <row r="50967" ht="15.75" customHeight="1"/>
    <row r="50969" ht="15.75" customHeight="1"/>
    <row r="50971" ht="15.75" customHeight="1"/>
    <row r="50973" ht="15.75" customHeight="1"/>
    <row r="50975" ht="15.75" customHeight="1"/>
    <row r="50977" ht="15.75" customHeight="1"/>
    <row r="50979" ht="15.75" customHeight="1"/>
    <row r="50981" ht="15.75" customHeight="1"/>
    <row r="50983" ht="15.75" customHeight="1"/>
    <row r="50985" ht="15.75" customHeight="1"/>
    <row r="50987" ht="15.75" customHeight="1"/>
    <row r="50989" ht="15.75" customHeight="1"/>
    <row r="50991" ht="15.75" customHeight="1"/>
    <row r="50993" ht="15.75" customHeight="1"/>
    <row r="50995" ht="15.75" customHeight="1"/>
    <row r="50997" ht="15.75" customHeight="1"/>
    <row r="50999" ht="15.75" customHeight="1"/>
    <row r="51001" ht="15.75" customHeight="1"/>
    <row r="51003" ht="15.75" customHeight="1"/>
    <row r="51005" ht="15.75" customHeight="1"/>
    <row r="51007" ht="15.75" customHeight="1"/>
    <row r="51009" ht="15.75" customHeight="1"/>
    <row r="51011" ht="15.75" customHeight="1"/>
    <row r="51013" ht="15.75" customHeight="1"/>
    <row r="51015" ht="15.75" customHeight="1"/>
    <row r="51017" ht="15.75" customHeight="1"/>
    <row r="51019" ht="15.75" customHeight="1"/>
    <row r="51021" ht="15.75" customHeight="1"/>
    <row r="51023" ht="15.75" customHeight="1"/>
    <row r="51025" ht="15.75" customHeight="1"/>
    <row r="51027" ht="15.75" customHeight="1"/>
    <row r="51029" ht="15.75" customHeight="1"/>
    <row r="51031" ht="15.75" customHeight="1"/>
    <row r="51033" ht="15.75" customHeight="1"/>
    <row r="51035" ht="15.75" customHeight="1"/>
    <row r="51037" ht="15.75" customHeight="1"/>
    <row r="51039" ht="15.75" customHeight="1"/>
    <row r="51041" ht="15.75" customHeight="1"/>
    <row r="51043" ht="15.75" customHeight="1"/>
    <row r="51045" ht="15.75" customHeight="1"/>
    <row r="51047" ht="15.75" customHeight="1"/>
    <row r="51049" ht="15.75" customHeight="1"/>
    <row r="51051" ht="15.75" customHeight="1"/>
    <row r="51053" ht="15.75" customHeight="1"/>
    <row r="51055" ht="15.75" customHeight="1"/>
    <row r="51057" ht="15.75" customHeight="1"/>
    <row r="51059" ht="15.75" customHeight="1"/>
    <row r="51061" ht="15.75" customHeight="1"/>
    <row r="51063" ht="15.75" customHeight="1"/>
    <row r="51065" ht="15.75" customHeight="1"/>
    <row r="51067" ht="15.75" customHeight="1"/>
    <row r="51069" ht="15.75" customHeight="1"/>
    <row r="51071" ht="15.75" customHeight="1"/>
    <row r="51073" ht="15.75" customHeight="1"/>
    <row r="51075" ht="15.75" customHeight="1"/>
    <row r="51077" ht="15.75" customHeight="1"/>
    <row r="51079" ht="15.75" customHeight="1"/>
    <row r="51081" ht="15.75" customHeight="1"/>
    <row r="51083" ht="15.75" customHeight="1"/>
    <row r="51085" ht="15.75" customHeight="1"/>
    <row r="51087" ht="15.75" customHeight="1"/>
    <row r="51089" ht="15.75" customHeight="1"/>
    <row r="51091" ht="15.75" customHeight="1"/>
    <row r="51093" ht="15.75" customHeight="1"/>
    <row r="51095" ht="15.75" customHeight="1"/>
    <row r="51097" ht="15.75" customHeight="1"/>
    <row r="51099" ht="15.75" customHeight="1"/>
    <row r="51101" ht="15.75" customHeight="1"/>
    <row r="51103" ht="15.75" customHeight="1"/>
    <row r="51105" ht="15.75" customHeight="1"/>
    <row r="51107" ht="15.75" customHeight="1"/>
    <row r="51109" ht="15.75" customHeight="1"/>
    <row r="51111" ht="15.75" customHeight="1"/>
    <row r="51113" ht="15.75" customHeight="1"/>
    <row r="51115" ht="15.75" customHeight="1"/>
    <row r="51117" ht="15.75" customHeight="1"/>
    <row r="51119" ht="15.75" customHeight="1"/>
    <row r="51121" ht="15.75" customHeight="1"/>
    <row r="51123" ht="15.75" customHeight="1"/>
    <row r="51125" ht="15.75" customHeight="1"/>
    <row r="51127" ht="15.75" customHeight="1"/>
    <row r="51129" ht="15.75" customHeight="1"/>
    <row r="51131" ht="15.75" customHeight="1"/>
    <row r="51133" ht="15.75" customHeight="1"/>
    <row r="51135" ht="15.75" customHeight="1"/>
    <row r="51137" ht="15.75" customHeight="1"/>
    <row r="51139" ht="15.75" customHeight="1"/>
    <row r="51141" ht="15.75" customHeight="1"/>
    <row r="51143" ht="15.75" customHeight="1"/>
    <row r="51145" ht="15.75" customHeight="1"/>
    <row r="51147" ht="15.75" customHeight="1"/>
    <row r="51149" ht="15.75" customHeight="1"/>
    <row r="51151" ht="15.75" customHeight="1"/>
    <row r="51153" ht="15.75" customHeight="1"/>
    <row r="51155" ht="15.75" customHeight="1"/>
    <row r="51157" ht="15.75" customHeight="1"/>
    <row r="51159" ht="15.75" customHeight="1"/>
    <row r="51161" ht="15.75" customHeight="1"/>
    <row r="51163" ht="15.75" customHeight="1"/>
    <row r="51165" ht="15.75" customHeight="1"/>
    <row r="51167" ht="15.75" customHeight="1"/>
    <row r="51169" ht="15.75" customHeight="1"/>
    <row r="51171" ht="15.75" customHeight="1"/>
    <row r="51173" ht="15.75" customHeight="1"/>
    <row r="51175" ht="15.75" customHeight="1"/>
    <row r="51177" ht="15.75" customHeight="1"/>
    <row r="51179" ht="15.75" customHeight="1"/>
    <row r="51181" ht="15.75" customHeight="1"/>
    <row r="51183" ht="15.75" customHeight="1"/>
    <row r="51185" ht="15.75" customHeight="1"/>
    <row r="51187" ht="15.75" customHeight="1"/>
    <row r="51189" ht="15.75" customHeight="1"/>
    <row r="51191" ht="15.75" customHeight="1"/>
    <row r="51193" ht="15.75" customHeight="1"/>
    <row r="51195" ht="15.75" customHeight="1"/>
    <row r="51197" ht="15.75" customHeight="1"/>
    <row r="51199" ht="15.75" customHeight="1"/>
    <row r="51201" ht="15.75" customHeight="1"/>
    <row r="51203" ht="15.75" customHeight="1"/>
    <row r="51205" ht="15.75" customHeight="1"/>
    <row r="51207" ht="15.75" customHeight="1"/>
    <row r="51209" ht="15.75" customHeight="1"/>
    <row r="51211" ht="15.75" customHeight="1"/>
    <row r="51213" ht="15.75" customHeight="1"/>
    <row r="51215" ht="15.75" customHeight="1"/>
    <row r="51217" ht="15.75" customHeight="1"/>
    <row r="51219" ht="15.75" customHeight="1"/>
    <row r="51221" ht="15.75" customHeight="1"/>
    <row r="51223" ht="15.75" customHeight="1"/>
    <row r="51225" ht="15.75" customHeight="1"/>
    <row r="51227" ht="15.75" customHeight="1"/>
    <row r="51229" ht="15.75" customHeight="1"/>
    <row r="51231" ht="15.75" customHeight="1"/>
    <row r="51233" ht="15.75" customHeight="1"/>
    <row r="51235" ht="15.75" customHeight="1"/>
    <row r="51237" ht="15.75" customHeight="1"/>
    <row r="51239" ht="15.75" customHeight="1"/>
    <row r="51241" ht="15.75" customHeight="1"/>
    <row r="51243" ht="15.75" customHeight="1"/>
    <row r="51245" ht="15.75" customHeight="1"/>
    <row r="51247" ht="15.75" customHeight="1"/>
    <row r="51249" ht="15.75" customHeight="1"/>
    <row r="51251" ht="15.75" customHeight="1"/>
    <row r="51253" ht="15.75" customHeight="1"/>
    <row r="51255" ht="15.75" customHeight="1"/>
    <row r="51257" ht="15.75" customHeight="1"/>
    <row r="51259" ht="15.75" customHeight="1"/>
    <row r="51261" ht="15.75" customHeight="1"/>
    <row r="51263" ht="15.75" customHeight="1"/>
    <row r="51265" ht="15.75" customHeight="1"/>
    <row r="51267" ht="15.75" customHeight="1"/>
    <row r="51269" ht="15.75" customHeight="1"/>
    <row r="51271" ht="15.75" customHeight="1"/>
    <row r="51273" ht="15.75" customHeight="1"/>
    <row r="51275" ht="15.75" customHeight="1"/>
    <row r="51277" ht="15.75" customHeight="1"/>
    <row r="51279" ht="15.75" customHeight="1"/>
    <row r="51281" ht="15.75" customHeight="1"/>
    <row r="51283" ht="15.75" customHeight="1"/>
    <row r="51285" ht="15.75" customHeight="1"/>
    <row r="51287" ht="15.75" customHeight="1"/>
    <row r="51289" ht="15.75" customHeight="1"/>
    <row r="51291" ht="15.75" customHeight="1"/>
    <row r="51293" ht="15.75" customHeight="1"/>
    <row r="51295" ht="15.75" customHeight="1"/>
    <row r="51297" ht="15.75" customHeight="1"/>
    <row r="51299" ht="15.75" customHeight="1"/>
    <row r="51301" ht="15.75" customHeight="1"/>
    <row r="51303" ht="15.75" customHeight="1"/>
    <row r="51305" ht="15.75" customHeight="1"/>
    <row r="51307" ht="15.75" customHeight="1"/>
    <row r="51309" ht="15.75" customHeight="1"/>
    <row r="51311" ht="15.75" customHeight="1"/>
    <row r="51313" ht="15.75" customHeight="1"/>
    <row r="51315" ht="15.75" customHeight="1"/>
    <row r="51317" ht="15.75" customHeight="1"/>
    <row r="51319" ht="15.75" customHeight="1"/>
    <row r="51321" ht="15.75" customHeight="1"/>
    <row r="51323" ht="15.75" customHeight="1"/>
    <row r="51325" ht="15.75" customHeight="1"/>
    <row r="51327" ht="15.75" customHeight="1"/>
    <row r="51329" ht="15.75" customHeight="1"/>
    <row r="51331" ht="15.75" customHeight="1"/>
    <row r="51333" ht="15.75" customHeight="1"/>
    <row r="51335" ht="15.75" customHeight="1"/>
    <row r="51337" ht="15.75" customHeight="1"/>
    <row r="51339" ht="15.75" customHeight="1"/>
    <row r="51341" ht="15.75" customHeight="1"/>
    <row r="51343" ht="15.75" customHeight="1"/>
    <row r="51345" ht="15.75" customHeight="1"/>
    <row r="51347" ht="15.75" customHeight="1"/>
    <row r="51349" ht="15.75" customHeight="1"/>
    <row r="51351" ht="15.75" customHeight="1"/>
    <row r="51353" ht="15.75" customHeight="1"/>
    <row r="51355" ht="15.75" customHeight="1"/>
    <row r="51357" ht="15.75" customHeight="1"/>
    <row r="51359" ht="15.75" customHeight="1"/>
    <row r="51361" ht="15.75" customHeight="1"/>
    <row r="51363" ht="15.75" customHeight="1"/>
    <row r="51365" ht="15.75" customHeight="1"/>
    <row r="51367" ht="15.75" customHeight="1"/>
    <row r="51369" ht="15.75" customHeight="1"/>
    <row r="51371" ht="15.75" customHeight="1"/>
    <row r="51373" ht="15.75" customHeight="1"/>
    <row r="51375" ht="15.75" customHeight="1"/>
    <row r="51377" ht="15.75" customHeight="1"/>
    <row r="51379" ht="15.75" customHeight="1"/>
    <row r="51381" ht="15.75" customHeight="1"/>
    <row r="51383" ht="15.75" customHeight="1"/>
    <row r="51385" ht="15.75" customHeight="1"/>
    <row r="51387" ht="15.75" customHeight="1"/>
    <row r="51389" ht="15.75" customHeight="1"/>
    <row r="51391" ht="15.75" customHeight="1"/>
    <row r="51393" ht="15.75" customHeight="1"/>
    <row r="51395" ht="15.75" customHeight="1"/>
    <row r="51397" ht="15.75" customHeight="1"/>
    <row r="51399" ht="15.75" customHeight="1"/>
    <row r="51401" ht="15.75" customHeight="1"/>
    <row r="51403" ht="15.75" customHeight="1"/>
    <row r="51405" ht="15.75" customHeight="1"/>
    <row r="51407" ht="15.75" customHeight="1"/>
    <row r="51409" ht="15.75" customHeight="1"/>
    <row r="51411" ht="15.75" customHeight="1"/>
    <row r="51413" ht="15.75" customHeight="1"/>
    <row r="51415" ht="15.75" customHeight="1"/>
    <row r="51417" ht="15.75" customHeight="1"/>
    <row r="51419" ht="15.75" customHeight="1"/>
    <row r="51421" ht="15.75" customHeight="1"/>
    <row r="51423" ht="15.75" customHeight="1"/>
    <row r="51425" ht="15.75" customHeight="1"/>
    <row r="51427" ht="15.75" customHeight="1"/>
    <row r="51429" ht="15.75" customHeight="1"/>
    <row r="51431" ht="15.75" customHeight="1"/>
    <row r="51433" ht="15.75" customHeight="1"/>
    <row r="51435" ht="15.75" customHeight="1"/>
    <row r="51437" ht="15.75" customHeight="1"/>
    <row r="51439" ht="15.75" customHeight="1"/>
    <row r="51441" ht="15.75" customHeight="1"/>
    <row r="51443" ht="15.75" customHeight="1"/>
    <row r="51445" ht="15.75" customHeight="1"/>
    <row r="51447" ht="15.75" customHeight="1"/>
    <row r="51449" ht="15.75" customHeight="1"/>
    <row r="51451" ht="15.75" customHeight="1"/>
    <row r="51453" ht="15.75" customHeight="1"/>
    <row r="51455" ht="15.75" customHeight="1"/>
    <row r="51457" ht="15.75" customHeight="1"/>
    <row r="51459" ht="15.75" customHeight="1"/>
    <row r="51461" ht="15.75" customHeight="1"/>
    <row r="51463" ht="15.75" customHeight="1"/>
    <row r="51465" ht="15.75" customHeight="1"/>
    <row r="51467" ht="15.75" customHeight="1"/>
    <row r="51469" ht="15.75" customHeight="1"/>
    <row r="51471" ht="15.75" customHeight="1"/>
    <row r="51473" ht="15.75" customHeight="1"/>
    <row r="51475" ht="15.75" customHeight="1"/>
    <row r="51477" ht="15.75" customHeight="1"/>
    <row r="51479" ht="15.75" customHeight="1"/>
    <row r="51481" ht="15.75" customHeight="1"/>
    <row r="51483" ht="15.75" customHeight="1"/>
    <row r="51485" ht="15.75" customHeight="1"/>
    <row r="51487" ht="15.75" customHeight="1"/>
    <row r="51489" ht="15.75" customHeight="1"/>
    <row r="51491" ht="15.75" customHeight="1"/>
    <row r="51493" ht="15.75" customHeight="1"/>
    <row r="51495" ht="15.75" customHeight="1"/>
    <row r="51497" ht="15.75" customHeight="1"/>
    <row r="51499" ht="15.75" customHeight="1"/>
    <row r="51501" ht="15.75" customHeight="1"/>
    <row r="51503" ht="15.75" customHeight="1"/>
    <row r="51505" ht="15.75" customHeight="1"/>
    <row r="51507" ht="15.75" customHeight="1"/>
    <row r="51509" ht="15.75" customHeight="1"/>
    <row r="51511" ht="15.75" customHeight="1"/>
    <row r="51513" ht="15.75" customHeight="1"/>
    <row r="51515" ht="15.75" customHeight="1"/>
    <row r="51517" ht="15.75" customHeight="1"/>
    <row r="51519" ht="15.75" customHeight="1"/>
    <row r="51521" ht="15.75" customHeight="1"/>
    <row r="51523" ht="15.75" customHeight="1"/>
    <row r="51525" ht="15.75" customHeight="1"/>
    <row r="51527" ht="15.75" customHeight="1"/>
    <row r="51529" ht="15.75" customHeight="1"/>
    <row r="51531" ht="15.75" customHeight="1"/>
    <row r="51533" ht="15.75" customHeight="1"/>
    <row r="51535" ht="15.75" customHeight="1"/>
    <row r="51537" ht="15.75" customHeight="1"/>
    <row r="51539" ht="15.75" customHeight="1"/>
    <row r="51541" ht="15.75" customHeight="1"/>
    <row r="51543" ht="15.75" customHeight="1"/>
    <row r="51545" ht="15.75" customHeight="1"/>
    <row r="51547" ht="15.75" customHeight="1"/>
    <row r="51549" ht="15.75" customHeight="1"/>
    <row r="51551" ht="15.75" customHeight="1"/>
    <row r="51553" ht="15.75" customHeight="1"/>
    <row r="51555" ht="15.75" customHeight="1"/>
    <row r="51557" ht="15.75" customHeight="1"/>
    <row r="51559" ht="15.75" customHeight="1"/>
    <row r="51561" ht="15.75" customHeight="1"/>
    <row r="51563" ht="15.75" customHeight="1"/>
    <row r="51565" ht="15.75" customHeight="1"/>
    <row r="51567" ht="15.75" customHeight="1"/>
    <row r="51569" ht="15.75" customHeight="1"/>
    <row r="51571" ht="15.75" customHeight="1"/>
    <row r="51573" ht="15.75" customHeight="1"/>
    <row r="51575" ht="15.75" customHeight="1"/>
    <row r="51577" ht="15.75" customHeight="1"/>
    <row r="51579" ht="15.75" customHeight="1"/>
    <row r="51581" ht="15.75" customHeight="1"/>
    <row r="51583" ht="15.75" customHeight="1"/>
    <row r="51585" ht="15.75" customHeight="1"/>
    <row r="51587" ht="15.75" customHeight="1"/>
    <row r="51589" ht="15.75" customHeight="1"/>
    <row r="51591" ht="15.75" customHeight="1"/>
    <row r="51593" ht="15.75" customHeight="1"/>
    <row r="51595" ht="15.75" customHeight="1"/>
    <row r="51597" ht="15.75" customHeight="1"/>
    <row r="51599" ht="15.75" customHeight="1"/>
    <row r="51601" ht="15.75" customHeight="1"/>
    <row r="51603" ht="15.75" customHeight="1"/>
    <row r="51605" ht="15.75" customHeight="1"/>
    <row r="51607" ht="15.75" customHeight="1"/>
    <row r="51609" ht="15.75" customHeight="1"/>
    <row r="51611" ht="15.75" customHeight="1"/>
    <row r="51613" ht="15.75" customHeight="1"/>
    <row r="51615" ht="15.75" customHeight="1"/>
    <row r="51617" ht="15.75" customHeight="1"/>
    <row r="51619" ht="15.75" customHeight="1"/>
    <row r="51621" ht="15.75" customHeight="1"/>
    <row r="51623" ht="15.75" customHeight="1"/>
    <row r="51625" ht="15.75" customHeight="1"/>
    <row r="51627" ht="15.75" customHeight="1"/>
    <row r="51629" ht="15.75" customHeight="1"/>
    <row r="51631" ht="15.75" customHeight="1"/>
    <row r="51633" ht="15.75" customHeight="1"/>
    <row r="51635" ht="15.75" customHeight="1"/>
    <row r="51637" ht="15.75" customHeight="1"/>
    <row r="51639" ht="15.75" customHeight="1"/>
    <row r="51641" ht="15.75" customHeight="1"/>
    <row r="51643" ht="15.75" customHeight="1"/>
    <row r="51645" ht="15.75" customHeight="1"/>
    <row r="51647" ht="15.75" customHeight="1"/>
    <row r="51649" ht="15.75" customHeight="1"/>
    <row r="51651" ht="15.75" customHeight="1"/>
    <row r="51653" ht="15.75" customHeight="1"/>
    <row r="51655" ht="15.75" customHeight="1"/>
    <row r="51657" ht="15.75" customHeight="1"/>
    <row r="51659" ht="15.75" customHeight="1"/>
    <row r="51661" ht="15.75" customHeight="1"/>
    <row r="51663" ht="15.75" customHeight="1"/>
    <row r="51665" ht="15.75" customHeight="1"/>
    <row r="51667" ht="15.75" customHeight="1"/>
    <row r="51669" ht="15.75" customHeight="1"/>
    <row r="51671" ht="15.75" customHeight="1"/>
    <row r="51673" ht="15.75" customHeight="1"/>
    <row r="51675" ht="15.75" customHeight="1"/>
    <row r="51677" ht="15.75" customHeight="1"/>
    <row r="51679" ht="15.75" customHeight="1"/>
    <row r="51681" ht="15.75" customHeight="1"/>
    <row r="51683" ht="15.75" customHeight="1"/>
    <row r="51685" ht="15.75" customHeight="1"/>
    <row r="51687" ht="15.75" customHeight="1"/>
    <row r="51689" ht="15.75" customHeight="1"/>
    <row r="51691" ht="15.75" customHeight="1"/>
    <row r="51693" ht="15.75" customHeight="1"/>
    <row r="51695" ht="15.75" customHeight="1"/>
    <row r="51697" ht="15.75" customHeight="1"/>
    <row r="51699" ht="15.75" customHeight="1"/>
    <row r="51701" ht="15.75" customHeight="1"/>
    <row r="51703" ht="15.75" customHeight="1"/>
    <row r="51705" ht="15.75" customHeight="1"/>
    <row r="51707" ht="15.75" customHeight="1"/>
    <row r="51709" ht="15.75" customHeight="1"/>
    <row r="51711" ht="15.75" customHeight="1"/>
    <row r="51713" ht="15.75" customHeight="1"/>
    <row r="51715" ht="15.75" customHeight="1"/>
    <row r="51717" ht="15.75" customHeight="1"/>
    <row r="51719" ht="15.75" customHeight="1"/>
    <row r="51721" ht="15.75" customHeight="1"/>
    <row r="51723" ht="15.75" customHeight="1"/>
    <row r="51725" ht="15.75" customHeight="1"/>
    <row r="51727" ht="15.75" customHeight="1"/>
    <row r="51729" ht="15.75" customHeight="1"/>
    <row r="51731" ht="15.75" customHeight="1"/>
    <row r="51733" ht="15.75" customHeight="1"/>
    <row r="51735" ht="15.75" customHeight="1"/>
    <row r="51737" ht="15.75" customHeight="1"/>
    <row r="51739" ht="15.75" customHeight="1"/>
    <row r="51741" ht="15.75" customHeight="1"/>
    <row r="51743" ht="15.75" customHeight="1"/>
    <row r="51745" ht="15.75" customHeight="1"/>
    <row r="51747" ht="15.75" customHeight="1"/>
    <row r="51749" ht="15.75" customHeight="1"/>
    <row r="51751" ht="15.75" customHeight="1"/>
    <row r="51753" ht="15.75" customHeight="1"/>
    <row r="51755" ht="15.75" customHeight="1"/>
    <row r="51757" ht="15.75" customHeight="1"/>
    <row r="51759" ht="15.75" customHeight="1"/>
    <row r="51761" ht="15.75" customHeight="1"/>
    <row r="51763" ht="15.75" customHeight="1"/>
    <row r="51765" ht="15.75" customHeight="1"/>
    <row r="51767" ht="15.75" customHeight="1"/>
    <row r="51769" ht="15.75" customHeight="1"/>
    <row r="51771" ht="15.75" customHeight="1"/>
    <row r="51773" ht="15.75" customHeight="1"/>
    <row r="51775" ht="15.75" customHeight="1"/>
    <row r="51777" ht="15.75" customHeight="1"/>
    <row r="51779" ht="15.75" customHeight="1"/>
    <row r="51781" ht="15.75" customHeight="1"/>
    <row r="51783" ht="15.75" customHeight="1"/>
    <row r="51785" ht="15.75" customHeight="1"/>
    <row r="51787" ht="15.75" customHeight="1"/>
    <row r="51789" ht="15.75" customHeight="1"/>
    <row r="51791" ht="15.75" customHeight="1"/>
    <row r="51793" ht="15.75" customHeight="1"/>
    <row r="51795" ht="15.75" customHeight="1"/>
    <row r="51797" ht="15.75" customHeight="1"/>
    <row r="51799" ht="15.75" customHeight="1"/>
    <row r="51801" ht="15.75" customHeight="1"/>
    <row r="51803" ht="15.75" customHeight="1"/>
    <row r="51805" ht="15.75" customHeight="1"/>
    <row r="51807" ht="15.75" customHeight="1"/>
    <row r="51809" ht="15.75" customHeight="1"/>
    <row r="51811" ht="15.75" customHeight="1"/>
    <row r="51813" ht="15.75" customHeight="1"/>
    <row r="51815" ht="15.75" customHeight="1"/>
    <row r="51817" ht="15.75" customHeight="1"/>
    <row r="51819" ht="15.75" customHeight="1"/>
    <row r="51821" ht="15.75" customHeight="1"/>
    <row r="51823" ht="15.75" customHeight="1"/>
    <row r="51825" ht="15.75" customHeight="1"/>
    <row r="51827" ht="15.75" customHeight="1"/>
    <row r="51829" ht="15.75" customHeight="1"/>
    <row r="51831" ht="15.75" customHeight="1"/>
    <row r="51833" ht="15.75" customHeight="1"/>
    <row r="51835" ht="15.75" customHeight="1"/>
    <row r="51837" ht="15.75" customHeight="1"/>
    <row r="51839" ht="15.75" customHeight="1"/>
    <row r="51841" ht="15.75" customHeight="1"/>
    <row r="51843" ht="15.75" customHeight="1"/>
    <row r="51845" ht="15.75" customHeight="1"/>
    <row r="51847" ht="15.75" customHeight="1"/>
    <row r="51849" ht="15.75" customHeight="1"/>
    <row r="51851" ht="15.75" customHeight="1"/>
    <row r="51853" ht="15.75" customHeight="1"/>
    <row r="51855" ht="15.75" customHeight="1"/>
    <row r="51857" ht="15.75" customHeight="1"/>
    <row r="51859" ht="15.75" customHeight="1"/>
    <row r="51861" ht="15.75" customHeight="1"/>
    <row r="51863" ht="15.75" customHeight="1"/>
    <row r="51865" ht="15.75" customHeight="1"/>
    <row r="51867" ht="15.75" customHeight="1"/>
    <row r="51869" ht="15.75" customHeight="1"/>
    <row r="51871" ht="15.75" customHeight="1"/>
    <row r="51873" ht="15.75" customHeight="1"/>
    <row r="51875" ht="15.75" customHeight="1"/>
    <row r="51877" ht="15.75" customHeight="1"/>
    <row r="51879" ht="15.75" customHeight="1"/>
    <row r="51881" ht="15.75" customHeight="1"/>
    <row r="51883" ht="15.75" customHeight="1"/>
    <row r="51885" ht="15.75" customHeight="1"/>
    <row r="51887" ht="15.75" customHeight="1"/>
    <row r="51889" ht="15.75" customHeight="1"/>
    <row r="51891" ht="15.75" customHeight="1"/>
    <row r="51893" ht="15.75" customHeight="1"/>
    <row r="51895" ht="15.75" customHeight="1"/>
    <row r="51897" ht="15.75" customHeight="1"/>
    <row r="51899" ht="15.75" customHeight="1"/>
    <row r="51901" ht="15.75" customHeight="1"/>
    <row r="51903" ht="15.75" customHeight="1"/>
    <row r="51905" ht="15.75" customHeight="1"/>
    <row r="51907" ht="15.75" customHeight="1"/>
    <row r="51909" ht="15.75" customHeight="1"/>
    <row r="51911" ht="15.75" customHeight="1"/>
    <row r="51913" ht="15.75" customHeight="1"/>
    <row r="51915" ht="15.75" customHeight="1"/>
    <row r="51917" ht="15.75" customHeight="1"/>
    <row r="51919" ht="15.75" customHeight="1"/>
    <row r="51921" ht="15.75" customHeight="1"/>
    <row r="51923" ht="15.75" customHeight="1"/>
    <row r="51925" ht="15.75" customHeight="1"/>
    <row r="51927" ht="15.75" customHeight="1"/>
    <row r="51929" ht="15.75" customHeight="1"/>
    <row r="51931" ht="15.75" customHeight="1"/>
    <row r="51933" ht="15.75" customHeight="1"/>
    <row r="51935" ht="15.75" customHeight="1"/>
    <row r="51937" ht="15.75" customHeight="1"/>
    <row r="51939" ht="15.75" customHeight="1"/>
    <row r="51941" ht="15.75" customHeight="1"/>
    <row r="51943" ht="15.75" customHeight="1"/>
    <row r="51945" ht="15.75" customHeight="1"/>
    <row r="51947" ht="15.75" customHeight="1"/>
    <row r="51949" ht="15.75" customHeight="1"/>
    <row r="51951" ht="15.75" customHeight="1"/>
    <row r="51953" ht="15.75" customHeight="1"/>
    <row r="51955" ht="15.75" customHeight="1"/>
    <row r="51957" ht="15.75" customHeight="1"/>
    <row r="51959" ht="15.75" customHeight="1"/>
    <row r="51961" ht="15.75" customHeight="1"/>
    <row r="51963" ht="15.75" customHeight="1"/>
    <row r="51965" ht="15.75" customHeight="1"/>
    <row r="51967" ht="15.75" customHeight="1"/>
    <row r="51969" ht="15.75" customHeight="1"/>
    <row r="51971" ht="15.75" customHeight="1"/>
    <row r="51973" ht="15.75" customHeight="1"/>
    <row r="51975" ht="15.75" customHeight="1"/>
    <row r="51977" ht="15.75" customHeight="1"/>
    <row r="51979" ht="15.75" customHeight="1"/>
    <row r="51981" ht="15.75" customHeight="1"/>
    <row r="51983" ht="15.75" customHeight="1"/>
    <row r="51985" ht="15.75" customHeight="1"/>
    <row r="51987" ht="15.75" customHeight="1"/>
    <row r="51989" ht="15.75" customHeight="1"/>
    <row r="51991" ht="15.75" customHeight="1"/>
    <row r="51993" ht="15.75" customHeight="1"/>
    <row r="51995" ht="15.75" customHeight="1"/>
    <row r="51997" ht="15.75" customHeight="1"/>
    <row r="51999" ht="15.75" customHeight="1"/>
    <row r="52001" ht="15.75" customHeight="1"/>
    <row r="52003" ht="15.75" customHeight="1"/>
    <row r="52005" ht="15.75" customHeight="1"/>
    <row r="52007" ht="15.75" customHeight="1"/>
    <row r="52009" ht="15.75" customHeight="1"/>
    <row r="52011" ht="15.75" customHeight="1"/>
    <row r="52013" ht="15.75" customHeight="1"/>
    <row r="52015" ht="15.75" customHeight="1"/>
    <row r="52017" ht="15.75" customHeight="1"/>
    <row r="52019" ht="15.75" customHeight="1"/>
    <row r="52021" ht="15.75" customHeight="1"/>
    <row r="52023" ht="15.75" customHeight="1"/>
    <row r="52025" ht="15.75" customHeight="1"/>
    <row r="52027" ht="15.75" customHeight="1"/>
    <row r="52029" ht="15.75" customHeight="1"/>
    <row r="52031" ht="15.75" customHeight="1"/>
    <row r="52033" ht="15.75" customHeight="1"/>
    <row r="52035" ht="15.75" customHeight="1"/>
    <row r="52037" ht="15.75" customHeight="1"/>
    <row r="52039" ht="15.75" customHeight="1"/>
    <row r="52041" ht="15.75" customHeight="1"/>
    <row r="52043" ht="15.75" customHeight="1"/>
    <row r="52045" ht="15.75" customHeight="1"/>
    <row r="52047" ht="15.75" customHeight="1"/>
    <row r="52049" ht="15.75" customHeight="1"/>
    <row r="52051" ht="15.75" customHeight="1"/>
    <row r="52053" ht="15.75" customHeight="1"/>
    <row r="52055" ht="15.75" customHeight="1"/>
    <row r="52057" ht="15.75" customHeight="1"/>
    <row r="52059" ht="15.75" customHeight="1"/>
    <row r="52061" ht="15.75" customHeight="1"/>
    <row r="52063" ht="15.75" customHeight="1"/>
    <row r="52065" ht="15.75" customHeight="1"/>
    <row r="52067" ht="15.75" customHeight="1"/>
    <row r="52069" ht="15.75" customHeight="1"/>
    <row r="52071" ht="15.75" customHeight="1"/>
    <row r="52073" ht="15.75" customHeight="1"/>
    <row r="52075" ht="15.75" customHeight="1"/>
    <row r="52077" ht="15.75" customHeight="1"/>
    <row r="52079" ht="15.75" customHeight="1"/>
    <row r="52081" ht="15.75" customHeight="1"/>
    <row r="52083" ht="15.75" customHeight="1"/>
    <row r="52085" ht="15.75" customHeight="1"/>
    <row r="52087" ht="15.75" customHeight="1"/>
    <row r="52089" ht="15.75" customHeight="1"/>
    <row r="52091" ht="15.75" customHeight="1"/>
    <row r="52093" ht="15.75" customHeight="1"/>
    <row r="52095" ht="15.75" customHeight="1"/>
    <row r="52097" ht="15.75" customHeight="1"/>
    <row r="52099" ht="15.75" customHeight="1"/>
    <row r="52101" ht="15.75" customHeight="1"/>
    <row r="52103" ht="15.75" customHeight="1"/>
    <row r="52105" ht="15.75" customHeight="1"/>
    <row r="52107" ht="15.75" customHeight="1"/>
    <row r="52109" ht="15.75" customHeight="1"/>
    <row r="52111" ht="15.75" customHeight="1"/>
    <row r="52113" ht="15.75" customHeight="1"/>
    <row r="52115" ht="15.75" customHeight="1"/>
    <row r="52117" ht="15.75" customHeight="1"/>
    <row r="52119" ht="15.75" customHeight="1"/>
    <row r="52121" ht="15.75" customHeight="1"/>
    <row r="52123" ht="15.75" customHeight="1"/>
    <row r="52125" ht="15.75" customHeight="1"/>
    <row r="52127" ht="15.75" customHeight="1"/>
    <row r="52129" ht="15.75" customHeight="1"/>
    <row r="52131" ht="15.75" customHeight="1"/>
    <row r="52133" ht="15.75" customHeight="1"/>
    <row r="52135" ht="15.75" customHeight="1"/>
    <row r="52137" ht="15.75" customHeight="1"/>
    <row r="52139" ht="15.75" customHeight="1"/>
    <row r="52141" ht="15.75" customHeight="1"/>
    <row r="52143" ht="15.75" customHeight="1"/>
    <row r="52145" ht="15.75" customHeight="1"/>
    <row r="52147" ht="15.75" customHeight="1"/>
    <row r="52149" ht="15.75" customHeight="1"/>
    <row r="52151" ht="15.75" customHeight="1"/>
    <row r="52153" ht="15.75" customHeight="1"/>
    <row r="52155" ht="15.75" customHeight="1"/>
    <row r="52157" ht="15.75" customHeight="1"/>
    <row r="52159" ht="15.75" customHeight="1"/>
    <row r="52161" ht="15.75" customHeight="1"/>
    <row r="52163" ht="15.75" customHeight="1"/>
    <row r="52165" ht="15.75" customHeight="1"/>
    <row r="52167" ht="15.75" customHeight="1"/>
    <row r="52169" ht="15.75" customHeight="1"/>
    <row r="52171" ht="15.75" customHeight="1"/>
    <row r="52173" ht="15.75" customHeight="1"/>
    <row r="52175" ht="15.75" customHeight="1"/>
    <row r="52177" ht="15.75" customHeight="1"/>
    <row r="52179" ht="15.75" customHeight="1"/>
    <row r="52181" ht="15.75" customHeight="1"/>
    <row r="52183" ht="15.75" customHeight="1"/>
    <row r="52185" ht="15.75" customHeight="1"/>
    <row r="52187" ht="15.75" customHeight="1"/>
    <row r="52189" ht="15.75" customHeight="1"/>
    <row r="52191" ht="15.75" customHeight="1"/>
    <row r="52193" ht="15.75" customHeight="1"/>
    <row r="52195" ht="15.75" customHeight="1"/>
    <row r="52197" ht="15.75" customHeight="1"/>
    <row r="52199" ht="15.75" customHeight="1"/>
    <row r="52201" ht="15.75" customHeight="1"/>
    <row r="52203" ht="15.75" customHeight="1"/>
    <row r="52205" ht="15.75" customHeight="1"/>
    <row r="52207" ht="15.75" customHeight="1"/>
    <row r="52209" ht="15.75" customHeight="1"/>
    <row r="52211" ht="15.75" customHeight="1"/>
    <row r="52213" ht="15.75" customHeight="1"/>
    <row r="52215" ht="15.75" customHeight="1"/>
    <row r="52217" ht="15.75" customHeight="1"/>
    <row r="52219" ht="15.75" customHeight="1"/>
    <row r="52221" ht="15.75" customHeight="1"/>
    <row r="52223" ht="15.75" customHeight="1"/>
    <row r="52225" ht="15.75" customHeight="1"/>
    <row r="52227" ht="15.75" customHeight="1"/>
    <row r="52229" ht="15.75" customHeight="1"/>
    <row r="52231" ht="15.75" customHeight="1"/>
    <row r="52233" ht="15.75" customHeight="1"/>
    <row r="52235" ht="15.75" customHeight="1"/>
    <row r="52237" ht="15.75" customHeight="1"/>
    <row r="52239" ht="15.75" customHeight="1"/>
    <row r="52241" ht="15.75" customHeight="1"/>
    <row r="52243" ht="15.75" customHeight="1"/>
    <row r="52245" ht="15.75" customHeight="1"/>
    <row r="52247" ht="15.75" customHeight="1"/>
    <row r="52249" ht="15.75" customHeight="1"/>
    <row r="52251" ht="15.75" customHeight="1"/>
    <row r="52253" ht="15.75" customHeight="1"/>
    <row r="52255" ht="15.75" customHeight="1"/>
    <row r="52257" ht="15.75" customHeight="1"/>
    <row r="52259" ht="15.75" customHeight="1"/>
    <row r="52261" ht="15.75" customHeight="1"/>
    <row r="52263" ht="15.75" customHeight="1"/>
    <row r="52265" ht="15.75" customHeight="1"/>
    <row r="52267" ht="15.75" customHeight="1"/>
    <row r="52269" ht="15.75" customHeight="1"/>
    <row r="52271" ht="15.75" customHeight="1"/>
    <row r="52273" ht="15.75" customHeight="1"/>
    <row r="52275" ht="15.75" customHeight="1"/>
    <row r="52277" ht="15.75" customHeight="1"/>
    <row r="52279" ht="15.75" customHeight="1"/>
    <row r="52281" ht="15.75" customHeight="1"/>
    <row r="52283" ht="15.75" customHeight="1"/>
    <row r="52285" ht="15.75" customHeight="1"/>
    <row r="52287" ht="15.75" customHeight="1"/>
    <row r="52289" ht="15.75" customHeight="1"/>
    <row r="52291" ht="15.75" customHeight="1"/>
    <row r="52293" ht="15.75" customHeight="1"/>
    <row r="52295" ht="15.75" customHeight="1"/>
    <row r="52297" ht="15.75" customHeight="1"/>
    <row r="52299" ht="15.75" customHeight="1"/>
    <row r="52301" ht="15.75" customHeight="1"/>
    <row r="52303" ht="15.75" customHeight="1"/>
    <row r="52305" ht="15.75" customHeight="1"/>
    <row r="52307" ht="15.75" customHeight="1"/>
    <row r="52309" ht="15.75" customHeight="1"/>
    <row r="52311" ht="15.75" customHeight="1"/>
    <row r="52313" ht="15.75" customHeight="1"/>
    <row r="52315" ht="15.75" customHeight="1"/>
    <row r="52317" ht="15.75" customHeight="1"/>
    <row r="52319" ht="15.75" customHeight="1"/>
    <row r="52321" ht="15.75" customHeight="1"/>
    <row r="52323" ht="15.75" customHeight="1"/>
    <row r="52325" ht="15.75" customHeight="1"/>
    <row r="52327" ht="15.75" customHeight="1"/>
    <row r="52329" ht="15.75" customHeight="1"/>
    <row r="52331" ht="15.75" customHeight="1"/>
    <row r="52333" ht="15.75" customHeight="1"/>
    <row r="52335" ht="15.75" customHeight="1"/>
    <row r="52337" ht="15.75" customHeight="1"/>
    <row r="52339" ht="15.75" customHeight="1"/>
    <row r="52341" ht="15.75" customHeight="1"/>
    <row r="52343" ht="15.75" customHeight="1"/>
    <row r="52345" ht="15.75" customHeight="1"/>
    <row r="52347" ht="15.75" customHeight="1"/>
    <row r="52349" ht="15.75" customHeight="1"/>
    <row r="52351" ht="15.75" customHeight="1"/>
    <row r="52353" ht="15.75" customHeight="1"/>
    <row r="52355" ht="15.75" customHeight="1"/>
    <row r="52357" ht="15.75" customHeight="1"/>
    <row r="52359" ht="15.75" customHeight="1"/>
    <row r="52361" ht="15.75" customHeight="1"/>
    <row r="52363" ht="15.75" customHeight="1"/>
    <row r="52365" ht="15.75" customHeight="1"/>
    <row r="52367" ht="15.75" customHeight="1"/>
    <row r="52369" ht="15.75" customHeight="1"/>
    <row r="52371" ht="15.75" customHeight="1"/>
    <row r="52373" ht="15.75" customHeight="1"/>
    <row r="52375" ht="15.75" customHeight="1"/>
    <row r="52377" ht="15.75" customHeight="1"/>
    <row r="52379" ht="15.75" customHeight="1"/>
    <row r="52381" ht="15.75" customHeight="1"/>
    <row r="52383" ht="15.75" customHeight="1"/>
    <row r="52385" ht="15.75" customHeight="1"/>
    <row r="52387" ht="15.75" customHeight="1"/>
    <row r="52389" ht="15.75" customHeight="1"/>
    <row r="52391" ht="15.75" customHeight="1"/>
    <row r="52393" ht="15.75" customHeight="1"/>
    <row r="52395" ht="15.75" customHeight="1"/>
    <row r="52397" ht="15.75" customHeight="1"/>
    <row r="52399" ht="15.75" customHeight="1"/>
    <row r="52401" ht="15.75" customHeight="1"/>
    <row r="52403" ht="15.75" customHeight="1"/>
    <row r="52405" ht="15.75" customHeight="1"/>
    <row r="52407" ht="15.75" customHeight="1"/>
    <row r="52409" ht="15.75" customHeight="1"/>
    <row r="52411" ht="15.75" customHeight="1"/>
    <row r="52413" ht="15.75" customHeight="1"/>
    <row r="52415" ht="15.75" customHeight="1"/>
    <row r="52417" ht="15.75" customHeight="1"/>
    <row r="52419" ht="15.75" customHeight="1"/>
    <row r="52421" ht="15.75" customHeight="1"/>
    <row r="52423" ht="15.75" customHeight="1"/>
    <row r="52425" ht="15.75" customHeight="1"/>
    <row r="52427" ht="15.75" customHeight="1"/>
    <row r="52429" ht="15.75" customHeight="1"/>
    <row r="52431" ht="15.75" customHeight="1"/>
    <row r="52433" ht="15.75" customHeight="1"/>
    <row r="52435" ht="15.75" customHeight="1"/>
    <row r="52437" ht="15.75" customHeight="1"/>
    <row r="52439" ht="15.75" customHeight="1"/>
    <row r="52441" ht="15.75" customHeight="1"/>
    <row r="52443" ht="15.75" customHeight="1"/>
    <row r="52445" ht="15.75" customHeight="1"/>
    <row r="52447" ht="15.75" customHeight="1"/>
    <row r="52449" ht="15.75" customHeight="1"/>
    <row r="52451" ht="15.75" customHeight="1"/>
    <row r="52453" ht="15.75" customHeight="1"/>
    <row r="52455" ht="15.75" customHeight="1"/>
    <row r="52457" ht="15.75" customHeight="1"/>
    <row r="52459" ht="15.75" customHeight="1"/>
    <row r="52461" ht="15.75" customHeight="1"/>
    <row r="52463" ht="15.75" customHeight="1"/>
    <row r="52465" ht="15.75" customHeight="1"/>
    <row r="52467" ht="15.75" customHeight="1"/>
    <row r="52469" ht="15.75" customHeight="1"/>
    <row r="52471" ht="15.75" customHeight="1"/>
    <row r="52473" ht="15.75" customHeight="1"/>
    <row r="52475" ht="15.75" customHeight="1"/>
    <row r="52477" ht="15.75" customHeight="1"/>
    <row r="52479" ht="15.75" customHeight="1"/>
    <row r="52481" ht="15.75" customHeight="1"/>
    <row r="52483" ht="15.75" customHeight="1"/>
    <row r="52485" ht="15.75" customHeight="1"/>
    <row r="52487" ht="15.75" customHeight="1"/>
    <row r="52489" ht="15.75" customHeight="1"/>
    <row r="52491" ht="15.75" customHeight="1"/>
    <row r="52493" ht="15.75" customHeight="1"/>
    <row r="52495" ht="15.75" customHeight="1"/>
    <row r="52497" ht="15.75" customHeight="1"/>
    <row r="52499" ht="15.75" customHeight="1"/>
    <row r="52501" ht="15.75" customHeight="1"/>
    <row r="52503" ht="15.75" customHeight="1"/>
    <row r="52505" ht="15.75" customHeight="1"/>
    <row r="52507" ht="15.75" customHeight="1"/>
    <row r="52509" ht="15.75" customHeight="1"/>
    <row r="52511" ht="15.75" customHeight="1"/>
    <row r="52513" ht="15.75" customHeight="1"/>
    <row r="52515" ht="15.75" customHeight="1"/>
    <row r="52517" ht="15.75" customHeight="1"/>
    <row r="52519" ht="15.75" customHeight="1"/>
    <row r="52521" ht="15.75" customHeight="1"/>
    <row r="52523" ht="15.75" customHeight="1"/>
    <row r="52525" ht="15.75" customHeight="1"/>
    <row r="52527" ht="15.75" customHeight="1"/>
    <row r="52529" ht="15.75" customHeight="1"/>
    <row r="52531" ht="15.75" customHeight="1"/>
    <row r="52533" ht="15.75" customHeight="1"/>
    <row r="52535" ht="15.75" customHeight="1"/>
    <row r="52537" ht="15.75" customHeight="1"/>
    <row r="52539" ht="15.75" customHeight="1"/>
    <row r="52541" ht="15.75" customHeight="1"/>
    <row r="52543" ht="15.75" customHeight="1"/>
    <row r="52545" ht="15.75" customHeight="1"/>
    <row r="52547" ht="15.75" customHeight="1"/>
    <row r="52549" ht="15.75" customHeight="1"/>
    <row r="52551" ht="15.75" customHeight="1"/>
    <row r="52553" ht="15.75" customHeight="1"/>
    <row r="52555" ht="15.75" customHeight="1"/>
    <row r="52557" ht="15.75" customHeight="1"/>
    <row r="52559" ht="15.75" customHeight="1"/>
    <row r="52561" ht="15.75" customHeight="1"/>
    <row r="52563" ht="15.75" customHeight="1"/>
    <row r="52565" ht="15.75" customHeight="1"/>
    <row r="52567" ht="15.75" customHeight="1"/>
    <row r="52569" ht="15.75" customHeight="1"/>
    <row r="52571" ht="15.75" customHeight="1"/>
    <row r="52573" ht="15.75" customHeight="1"/>
    <row r="52575" ht="15.75" customHeight="1"/>
    <row r="52577" ht="15.75" customHeight="1"/>
    <row r="52579" ht="15.75" customHeight="1"/>
    <row r="52581" ht="15.75" customHeight="1"/>
    <row r="52583" ht="15.75" customHeight="1"/>
    <row r="52585" ht="15.75" customHeight="1"/>
    <row r="52587" ht="15.75" customHeight="1"/>
    <row r="52589" ht="15.75" customHeight="1"/>
    <row r="52591" ht="15.75" customHeight="1"/>
    <row r="52593" ht="15.75" customHeight="1"/>
    <row r="52595" ht="15.75" customHeight="1"/>
    <row r="52597" ht="15.75" customHeight="1"/>
    <row r="52599" ht="15.75" customHeight="1"/>
    <row r="52601" ht="15.75" customHeight="1"/>
    <row r="52603" ht="15.75" customHeight="1"/>
    <row r="52605" ht="15.75" customHeight="1"/>
    <row r="52607" ht="15.75" customHeight="1"/>
    <row r="52609" ht="15.75" customHeight="1"/>
    <row r="52611" ht="15.75" customHeight="1"/>
    <row r="52613" ht="15.75" customHeight="1"/>
    <row r="52615" ht="15.75" customHeight="1"/>
    <row r="52617" ht="15.75" customHeight="1"/>
    <row r="52619" ht="15.75" customHeight="1"/>
    <row r="52621" ht="15.75" customHeight="1"/>
    <row r="52623" ht="15.75" customHeight="1"/>
    <row r="52625" ht="15.75" customHeight="1"/>
    <row r="52627" ht="15.75" customHeight="1"/>
    <row r="52629" ht="15.75" customHeight="1"/>
    <row r="52631" ht="15.75" customHeight="1"/>
    <row r="52633" ht="15.75" customHeight="1"/>
    <row r="52635" ht="15.75" customHeight="1"/>
    <row r="52637" ht="15.75" customHeight="1"/>
    <row r="52639" ht="15.75" customHeight="1"/>
    <row r="52641" ht="15.75" customHeight="1"/>
    <row r="52643" ht="15.75" customHeight="1"/>
    <row r="52645" ht="15.75" customHeight="1"/>
    <row r="52647" ht="15.75" customHeight="1"/>
    <row r="52649" ht="15.75" customHeight="1"/>
    <row r="52651" ht="15.75" customHeight="1"/>
    <row r="52653" ht="15.75" customHeight="1"/>
    <row r="52655" ht="15.75" customHeight="1"/>
    <row r="52657" ht="15.75" customHeight="1"/>
    <row r="52659" ht="15.75" customHeight="1"/>
    <row r="52661" ht="15.75" customHeight="1"/>
    <row r="52663" ht="15.75" customHeight="1"/>
    <row r="52665" ht="15.75" customHeight="1"/>
    <row r="52667" ht="15.75" customHeight="1"/>
    <row r="52669" ht="15.75" customHeight="1"/>
    <row r="52671" ht="15.75" customHeight="1"/>
    <row r="52673" ht="15.75" customHeight="1"/>
    <row r="52675" ht="15.75" customHeight="1"/>
    <row r="52677" ht="15.75" customHeight="1"/>
    <row r="52679" ht="15.75" customHeight="1"/>
    <row r="52681" ht="15.75" customHeight="1"/>
    <row r="52683" ht="15.75" customHeight="1"/>
    <row r="52685" ht="15.75" customHeight="1"/>
    <row r="52687" ht="15.75" customHeight="1"/>
    <row r="52689" ht="15.75" customHeight="1"/>
    <row r="52691" ht="15.75" customHeight="1"/>
    <row r="52693" ht="15.75" customHeight="1"/>
    <row r="52695" ht="15.75" customHeight="1"/>
    <row r="52697" ht="15.75" customHeight="1"/>
    <row r="52699" ht="15.75" customHeight="1"/>
    <row r="52701" ht="15.75" customHeight="1"/>
    <row r="52703" ht="15.75" customHeight="1"/>
    <row r="52705" ht="15.75" customHeight="1"/>
    <row r="52707" ht="15.75" customHeight="1"/>
    <row r="52709" ht="15.75" customHeight="1"/>
    <row r="52711" ht="15.75" customHeight="1"/>
    <row r="52713" ht="15.75" customHeight="1"/>
    <row r="52715" ht="15.75" customHeight="1"/>
    <row r="52717" ht="15.75" customHeight="1"/>
    <row r="52719" ht="15.75" customHeight="1"/>
    <row r="52721" ht="15.75" customHeight="1"/>
    <row r="52723" ht="15.75" customHeight="1"/>
    <row r="52725" ht="15.75" customHeight="1"/>
    <row r="52727" ht="15.75" customHeight="1"/>
    <row r="52729" ht="15.75" customHeight="1"/>
    <row r="52731" ht="15.75" customHeight="1"/>
    <row r="52733" ht="15.75" customHeight="1"/>
    <row r="52735" ht="15.75" customHeight="1"/>
    <row r="52737" ht="15.75" customHeight="1"/>
    <row r="52739" ht="15.75" customHeight="1"/>
    <row r="52741" ht="15.75" customHeight="1"/>
    <row r="52743" ht="15.75" customHeight="1"/>
    <row r="52745" ht="15.75" customHeight="1"/>
    <row r="52747" ht="15.75" customHeight="1"/>
    <row r="52749" ht="15.75" customHeight="1"/>
    <row r="52751" ht="15.75" customHeight="1"/>
    <row r="52753" ht="15.75" customHeight="1"/>
    <row r="52755" ht="15.75" customHeight="1"/>
    <row r="52757" ht="15.75" customHeight="1"/>
    <row r="52759" ht="15.75" customHeight="1"/>
    <row r="52761" ht="15.75" customHeight="1"/>
    <row r="52763" ht="15.75" customHeight="1"/>
    <row r="52765" ht="15.75" customHeight="1"/>
    <row r="52767" ht="15.75" customHeight="1"/>
    <row r="52769" ht="15.75" customHeight="1"/>
    <row r="52771" ht="15.75" customHeight="1"/>
    <row r="52773" ht="15.75" customHeight="1"/>
    <row r="52775" ht="15.75" customHeight="1"/>
    <row r="52777" ht="15.75" customHeight="1"/>
    <row r="52779" ht="15.75" customHeight="1"/>
    <row r="52781" ht="15.75" customHeight="1"/>
    <row r="52783" ht="15.75" customHeight="1"/>
    <row r="52785" ht="15.75" customHeight="1"/>
    <row r="52787" ht="15.75" customHeight="1"/>
    <row r="52789" ht="15.75" customHeight="1"/>
    <row r="52791" ht="15.75" customHeight="1"/>
    <row r="52793" ht="15.75" customHeight="1"/>
    <row r="52795" ht="15.75" customHeight="1"/>
    <row r="52797" ht="15.75" customHeight="1"/>
    <row r="52799" ht="15.75" customHeight="1"/>
    <row r="52801" ht="15.75" customHeight="1"/>
    <row r="52803" ht="15.75" customHeight="1"/>
    <row r="52805" ht="15.75" customHeight="1"/>
    <row r="52807" ht="15.75" customHeight="1"/>
    <row r="52809" ht="15.75" customHeight="1"/>
    <row r="52811" ht="15.75" customHeight="1"/>
    <row r="52813" ht="15.75" customHeight="1"/>
    <row r="52815" ht="15.75" customHeight="1"/>
    <row r="52817" ht="15.75" customHeight="1"/>
    <row r="52819" ht="15.75" customHeight="1"/>
    <row r="52821" ht="15.75" customHeight="1"/>
    <row r="52823" ht="15.75" customHeight="1"/>
    <row r="52825" ht="15.75" customHeight="1"/>
    <row r="52827" ht="15.75" customHeight="1"/>
    <row r="52829" ht="15.75" customHeight="1"/>
    <row r="52831" ht="15.75" customHeight="1"/>
    <row r="52833" ht="15.75" customHeight="1"/>
    <row r="52835" ht="15.75" customHeight="1"/>
    <row r="52837" ht="15.75" customHeight="1"/>
    <row r="52839" ht="15.75" customHeight="1"/>
    <row r="52841" ht="15.75" customHeight="1"/>
    <row r="52843" ht="15.75" customHeight="1"/>
    <row r="52845" ht="15.75" customHeight="1"/>
    <row r="52847" ht="15.75" customHeight="1"/>
    <row r="52849" ht="15.75" customHeight="1"/>
    <row r="52851" ht="15.75" customHeight="1"/>
    <row r="52853" ht="15.75" customHeight="1"/>
    <row r="52855" ht="15.75" customHeight="1"/>
    <row r="52857" ht="15.75" customHeight="1"/>
    <row r="52859" ht="15.75" customHeight="1"/>
    <row r="52861" ht="15.75" customHeight="1"/>
    <row r="52863" ht="15.75" customHeight="1"/>
    <row r="52865" ht="15.75" customHeight="1"/>
    <row r="52867" ht="15.75" customHeight="1"/>
    <row r="52869" ht="15.75" customHeight="1"/>
    <row r="52871" ht="15.75" customHeight="1"/>
    <row r="52873" ht="15.75" customHeight="1"/>
    <row r="52875" ht="15.75" customHeight="1"/>
    <row r="52877" ht="15.75" customHeight="1"/>
    <row r="52879" ht="15.75" customHeight="1"/>
    <row r="52881" ht="15.75" customHeight="1"/>
    <row r="52883" ht="15.75" customHeight="1"/>
    <row r="52885" ht="15.75" customHeight="1"/>
    <row r="52887" ht="15.75" customHeight="1"/>
    <row r="52889" ht="15.75" customHeight="1"/>
    <row r="52891" ht="15.75" customHeight="1"/>
    <row r="52893" ht="15.75" customHeight="1"/>
    <row r="52895" ht="15.75" customHeight="1"/>
    <row r="52897" ht="15.75" customHeight="1"/>
    <row r="52899" ht="15.75" customHeight="1"/>
    <row r="52901" ht="15.75" customHeight="1"/>
    <row r="52903" ht="15.75" customHeight="1"/>
    <row r="52905" ht="15.75" customHeight="1"/>
    <row r="52907" ht="15.75" customHeight="1"/>
    <row r="52909" ht="15.75" customHeight="1"/>
    <row r="52911" ht="15.75" customHeight="1"/>
    <row r="52913" ht="15.75" customHeight="1"/>
    <row r="52915" ht="15.75" customHeight="1"/>
    <row r="52917" ht="15.75" customHeight="1"/>
    <row r="52919" ht="15.75" customHeight="1"/>
    <row r="52921" ht="15.75" customHeight="1"/>
    <row r="52923" ht="15.75" customHeight="1"/>
    <row r="52925" ht="15.75" customHeight="1"/>
    <row r="52927" ht="15.75" customHeight="1"/>
    <row r="52929" ht="15.75" customHeight="1"/>
    <row r="52931" ht="15.75" customHeight="1"/>
    <row r="52933" ht="15.75" customHeight="1"/>
    <row r="52935" ht="15.75" customHeight="1"/>
    <row r="52937" ht="15.75" customHeight="1"/>
    <row r="52939" ht="15.75" customHeight="1"/>
    <row r="52941" ht="15.75" customHeight="1"/>
    <row r="52943" ht="15.75" customHeight="1"/>
    <row r="52945" ht="15.75" customHeight="1"/>
    <row r="52947" ht="15.75" customHeight="1"/>
    <row r="52949" ht="15.75" customHeight="1"/>
    <row r="52951" ht="15.75" customHeight="1"/>
    <row r="52953" ht="15.75" customHeight="1"/>
    <row r="52955" ht="15.75" customHeight="1"/>
    <row r="52957" ht="15.75" customHeight="1"/>
    <row r="52959" ht="15.75" customHeight="1"/>
    <row r="52961" ht="15.75" customHeight="1"/>
    <row r="52963" ht="15.75" customHeight="1"/>
    <row r="52965" ht="15.75" customHeight="1"/>
    <row r="52967" ht="15.75" customHeight="1"/>
    <row r="52969" ht="15.75" customHeight="1"/>
    <row r="52971" ht="15.75" customHeight="1"/>
    <row r="52973" ht="15.75" customHeight="1"/>
    <row r="52975" ht="15.75" customHeight="1"/>
    <row r="52977" ht="15.75" customHeight="1"/>
    <row r="52979" ht="15.75" customHeight="1"/>
    <row r="52981" ht="15.75" customHeight="1"/>
    <row r="52983" ht="15.75" customHeight="1"/>
    <row r="52985" ht="15.75" customHeight="1"/>
    <row r="52987" ht="15.75" customHeight="1"/>
    <row r="52989" ht="15.75" customHeight="1"/>
    <row r="52991" ht="15.75" customHeight="1"/>
    <row r="52993" ht="15.75" customHeight="1"/>
    <row r="52995" ht="15.75" customHeight="1"/>
    <row r="52997" ht="15.75" customHeight="1"/>
    <row r="52999" ht="15.75" customHeight="1"/>
    <row r="53001" ht="15.75" customHeight="1"/>
    <row r="53003" ht="15.75" customHeight="1"/>
    <row r="53005" ht="15.75" customHeight="1"/>
    <row r="53007" ht="15.75" customHeight="1"/>
    <row r="53009" ht="15.75" customHeight="1"/>
    <row r="53011" ht="15.75" customHeight="1"/>
    <row r="53013" ht="15.75" customHeight="1"/>
    <row r="53015" ht="15.75" customHeight="1"/>
    <row r="53017" ht="15.75" customHeight="1"/>
    <row r="53019" ht="15.75" customHeight="1"/>
    <row r="53021" ht="15.75" customHeight="1"/>
    <row r="53023" ht="15.75" customHeight="1"/>
    <row r="53025" ht="15.75" customHeight="1"/>
    <row r="53027" ht="15.75" customHeight="1"/>
    <row r="53029" ht="15.75" customHeight="1"/>
    <row r="53031" ht="15.75" customHeight="1"/>
    <row r="53033" ht="15.75" customHeight="1"/>
    <row r="53035" ht="15.75" customHeight="1"/>
    <row r="53037" ht="15.75" customHeight="1"/>
    <row r="53039" ht="15.75" customHeight="1"/>
    <row r="53041" ht="15.75" customHeight="1"/>
    <row r="53043" ht="15.75" customHeight="1"/>
    <row r="53045" ht="15.75" customHeight="1"/>
    <row r="53047" ht="15.75" customHeight="1"/>
    <row r="53049" ht="15.75" customHeight="1"/>
    <row r="53051" ht="15.75" customHeight="1"/>
    <row r="53053" ht="15.75" customHeight="1"/>
    <row r="53055" ht="15.75" customHeight="1"/>
    <row r="53057" ht="15.75" customHeight="1"/>
    <row r="53059" ht="15.75" customHeight="1"/>
    <row r="53061" ht="15.75" customHeight="1"/>
    <row r="53063" ht="15.75" customHeight="1"/>
    <row r="53065" ht="15.75" customHeight="1"/>
    <row r="53067" ht="15.75" customHeight="1"/>
    <row r="53069" ht="15.75" customHeight="1"/>
    <row r="53071" ht="15.75" customHeight="1"/>
    <row r="53073" ht="15.75" customHeight="1"/>
    <row r="53075" ht="15.75" customHeight="1"/>
    <row r="53077" ht="15.75" customHeight="1"/>
    <row r="53079" ht="15.75" customHeight="1"/>
    <row r="53081" ht="15.75" customHeight="1"/>
    <row r="53083" ht="15.75" customHeight="1"/>
    <row r="53085" ht="15.75" customHeight="1"/>
    <row r="53087" ht="15.75" customHeight="1"/>
    <row r="53089" ht="15.75" customHeight="1"/>
    <row r="53091" ht="15.75" customHeight="1"/>
    <row r="53093" ht="15.75" customHeight="1"/>
    <row r="53095" ht="15.75" customHeight="1"/>
    <row r="53097" ht="15.75" customHeight="1"/>
    <row r="53099" ht="15.75" customHeight="1"/>
    <row r="53101" ht="15.75" customHeight="1"/>
    <row r="53103" ht="15.75" customHeight="1"/>
    <row r="53105" ht="15.75" customHeight="1"/>
    <row r="53107" ht="15.75" customHeight="1"/>
    <row r="53109" ht="15.75" customHeight="1"/>
    <row r="53111" ht="15.75" customHeight="1"/>
    <row r="53113" ht="15.75" customHeight="1"/>
    <row r="53115" ht="15.75" customHeight="1"/>
    <row r="53117" ht="15.75" customHeight="1"/>
    <row r="53119" ht="15.75" customHeight="1"/>
    <row r="53121" ht="15.75" customHeight="1"/>
    <row r="53123" ht="15.75" customHeight="1"/>
    <row r="53125" ht="15.75" customHeight="1"/>
    <row r="53127" ht="15.75" customHeight="1"/>
    <row r="53129" ht="15.75" customHeight="1"/>
    <row r="53131" ht="15.75" customHeight="1"/>
    <row r="53133" ht="15.75" customHeight="1"/>
    <row r="53135" ht="15.75" customHeight="1"/>
    <row r="53137" ht="15.75" customHeight="1"/>
    <row r="53139" ht="15.75" customHeight="1"/>
    <row r="53141" ht="15.75" customHeight="1"/>
    <row r="53143" ht="15.75" customHeight="1"/>
    <row r="53145" ht="15.75" customHeight="1"/>
    <row r="53147" ht="15.75" customHeight="1"/>
    <row r="53149" ht="15.75" customHeight="1"/>
    <row r="53151" ht="15.75" customHeight="1"/>
    <row r="53153" ht="15.75" customHeight="1"/>
    <row r="53155" ht="15.75" customHeight="1"/>
    <row r="53157" ht="15.75" customHeight="1"/>
    <row r="53159" ht="15.75" customHeight="1"/>
    <row r="53161" ht="15.75" customHeight="1"/>
    <row r="53163" ht="15.75" customHeight="1"/>
    <row r="53165" ht="15.75" customHeight="1"/>
    <row r="53167" ht="15.75" customHeight="1"/>
    <row r="53169" ht="15.75" customHeight="1"/>
    <row r="53171" ht="15.75" customHeight="1"/>
    <row r="53173" ht="15.75" customHeight="1"/>
    <row r="53175" ht="15.75" customHeight="1"/>
    <row r="53177" ht="15.75" customHeight="1"/>
    <row r="53179" ht="15.75" customHeight="1"/>
    <row r="53181" ht="15.75" customHeight="1"/>
    <row r="53183" ht="15.75" customHeight="1"/>
    <row r="53185" ht="15.75" customHeight="1"/>
    <row r="53187" ht="15.75" customHeight="1"/>
    <row r="53189" ht="15.75" customHeight="1"/>
    <row r="53191" ht="15.75" customHeight="1"/>
    <row r="53193" ht="15.75" customHeight="1"/>
    <row r="53195" ht="15.75" customHeight="1"/>
    <row r="53197" ht="15.75" customHeight="1"/>
    <row r="53199" ht="15.75" customHeight="1"/>
    <row r="53201" ht="15.75" customHeight="1"/>
    <row r="53203" ht="15.75" customHeight="1"/>
    <row r="53205" ht="15.75" customHeight="1"/>
    <row r="53207" ht="15.75" customHeight="1"/>
    <row r="53209" ht="15.75" customHeight="1"/>
    <row r="53211" ht="15.75" customHeight="1"/>
    <row r="53213" ht="15.75" customHeight="1"/>
    <row r="53215" ht="15.75" customHeight="1"/>
    <row r="53217" ht="15.75" customHeight="1"/>
    <row r="53219" ht="15.75" customHeight="1"/>
    <row r="53221" ht="15.75" customHeight="1"/>
    <row r="53223" ht="15.75" customHeight="1"/>
    <row r="53225" ht="15.75" customHeight="1"/>
    <row r="53227" ht="15.75" customHeight="1"/>
    <row r="53229" ht="15.75" customHeight="1"/>
    <row r="53231" ht="15.75" customHeight="1"/>
    <row r="53233" ht="15.75" customHeight="1"/>
    <row r="53235" ht="15.75" customHeight="1"/>
    <row r="53237" ht="15.75" customHeight="1"/>
    <row r="53239" ht="15.75" customHeight="1"/>
    <row r="53241" ht="15.75" customHeight="1"/>
    <row r="53243" ht="15.75" customHeight="1"/>
    <row r="53245" ht="15.75" customHeight="1"/>
    <row r="53247" ht="15.75" customHeight="1"/>
    <row r="53249" ht="15.75" customHeight="1"/>
    <row r="53251" ht="15.75" customHeight="1"/>
    <row r="53253" ht="15.75" customHeight="1"/>
    <row r="53255" ht="15.75" customHeight="1"/>
    <row r="53257" ht="15.75" customHeight="1"/>
    <row r="53259" ht="15.75" customHeight="1"/>
    <row r="53261" ht="15.75" customHeight="1"/>
    <row r="53263" ht="15.75" customHeight="1"/>
    <row r="53265" ht="15.75" customHeight="1"/>
    <row r="53267" ht="15.75" customHeight="1"/>
    <row r="53269" ht="15.75" customHeight="1"/>
    <row r="53271" ht="15.75" customHeight="1"/>
    <row r="53273" ht="15.75" customHeight="1"/>
    <row r="53275" ht="15.75" customHeight="1"/>
    <row r="53277" ht="15.75" customHeight="1"/>
    <row r="53279" ht="15.75" customHeight="1"/>
    <row r="53281" ht="15.75" customHeight="1"/>
    <row r="53283" ht="15.75" customHeight="1"/>
    <row r="53285" ht="15.75" customHeight="1"/>
    <row r="53287" ht="15.75" customHeight="1"/>
    <row r="53289" ht="15.75" customHeight="1"/>
    <row r="53291" ht="15.75" customHeight="1"/>
    <row r="53293" ht="15.75" customHeight="1"/>
    <row r="53295" ht="15.75" customHeight="1"/>
    <row r="53297" ht="15.75" customHeight="1"/>
    <row r="53299" ht="15.75" customHeight="1"/>
    <row r="53301" ht="15.75" customHeight="1"/>
    <row r="53303" ht="15.75" customHeight="1"/>
    <row r="53305" ht="15.75" customHeight="1"/>
    <row r="53307" ht="15.75" customHeight="1"/>
    <row r="53309" ht="15.75" customHeight="1"/>
    <row r="53311" ht="15.75" customHeight="1"/>
    <row r="53313" ht="15.75" customHeight="1"/>
    <row r="53315" ht="15.75" customHeight="1"/>
    <row r="53317" ht="15.75" customHeight="1"/>
    <row r="53319" ht="15.75" customHeight="1"/>
    <row r="53321" ht="15.75" customHeight="1"/>
    <row r="53323" ht="15.75" customHeight="1"/>
    <row r="53325" ht="15.75" customHeight="1"/>
    <row r="53327" ht="15.75" customHeight="1"/>
    <row r="53329" ht="15.75" customHeight="1"/>
    <row r="53331" ht="15.75" customHeight="1"/>
    <row r="53333" ht="15.75" customHeight="1"/>
    <row r="53335" ht="15.75" customHeight="1"/>
    <row r="53337" ht="15.75" customHeight="1"/>
    <row r="53339" ht="15.75" customHeight="1"/>
    <row r="53341" ht="15.75" customHeight="1"/>
    <row r="53343" ht="15.75" customHeight="1"/>
    <row r="53345" ht="15.75" customHeight="1"/>
    <row r="53347" ht="15.75" customHeight="1"/>
    <row r="53349" ht="15.75" customHeight="1"/>
    <row r="53351" ht="15.75" customHeight="1"/>
    <row r="53353" ht="15.75" customHeight="1"/>
    <row r="53355" ht="15.75" customHeight="1"/>
    <row r="53357" ht="15.75" customHeight="1"/>
    <row r="53359" ht="15.75" customHeight="1"/>
    <row r="53361" ht="15.75" customHeight="1"/>
    <row r="53363" ht="15.75" customHeight="1"/>
    <row r="53365" ht="15.75" customHeight="1"/>
    <row r="53367" ht="15.75" customHeight="1"/>
    <row r="53369" ht="15.75" customHeight="1"/>
    <row r="53371" ht="15.75" customHeight="1"/>
    <row r="53373" ht="15.75" customHeight="1"/>
    <row r="53375" ht="15.75" customHeight="1"/>
    <row r="53377" ht="15.75" customHeight="1"/>
    <row r="53379" ht="15.75" customHeight="1"/>
    <row r="53381" ht="15.75" customHeight="1"/>
    <row r="53383" ht="15.75" customHeight="1"/>
    <row r="53385" ht="15.75" customHeight="1"/>
    <row r="53387" ht="15.75" customHeight="1"/>
    <row r="53389" ht="15.75" customHeight="1"/>
    <row r="53391" ht="15.75" customHeight="1"/>
    <row r="53393" ht="15.75" customHeight="1"/>
    <row r="53395" ht="15.75" customHeight="1"/>
    <row r="53397" ht="15.75" customHeight="1"/>
    <row r="53399" ht="15.75" customHeight="1"/>
    <row r="53401" ht="15.75" customHeight="1"/>
    <row r="53403" ht="15.75" customHeight="1"/>
    <row r="53405" ht="15.75" customHeight="1"/>
    <row r="53407" ht="15.75" customHeight="1"/>
    <row r="53409" ht="15.75" customHeight="1"/>
    <row r="53411" ht="15.75" customHeight="1"/>
    <row r="53413" ht="15.75" customHeight="1"/>
    <row r="53415" ht="15.75" customHeight="1"/>
    <row r="53417" ht="15.75" customHeight="1"/>
    <row r="53419" ht="15.75" customHeight="1"/>
    <row r="53421" ht="15.75" customHeight="1"/>
    <row r="53423" ht="15.75" customHeight="1"/>
    <row r="53425" ht="15.75" customHeight="1"/>
    <row r="53427" ht="15.75" customHeight="1"/>
    <row r="53429" ht="15.75" customHeight="1"/>
    <row r="53431" ht="15.75" customHeight="1"/>
    <row r="53433" ht="15.75" customHeight="1"/>
    <row r="53435" ht="15.75" customHeight="1"/>
    <row r="53437" ht="15.75" customHeight="1"/>
    <row r="53439" ht="15.75" customHeight="1"/>
    <row r="53441" ht="15.75" customHeight="1"/>
    <row r="53443" ht="15.75" customHeight="1"/>
    <row r="53445" ht="15.75" customHeight="1"/>
    <row r="53447" ht="15.75" customHeight="1"/>
    <row r="53449" ht="15.75" customHeight="1"/>
    <row r="53451" ht="15.75" customHeight="1"/>
    <row r="53453" ht="15.75" customHeight="1"/>
    <row r="53455" ht="15.75" customHeight="1"/>
    <row r="53457" ht="15.75" customHeight="1"/>
    <row r="53459" ht="15.75" customHeight="1"/>
    <row r="53461" ht="15.75" customHeight="1"/>
    <row r="53463" ht="15.75" customHeight="1"/>
    <row r="53465" ht="15.75" customHeight="1"/>
    <row r="53467" ht="15.75" customHeight="1"/>
    <row r="53469" ht="15.75" customHeight="1"/>
    <row r="53471" ht="15.75" customHeight="1"/>
    <row r="53473" ht="15.75" customHeight="1"/>
    <row r="53475" ht="15.75" customHeight="1"/>
    <row r="53477" ht="15.75" customHeight="1"/>
    <row r="53479" ht="15.75" customHeight="1"/>
    <row r="53481" ht="15.75" customHeight="1"/>
    <row r="53483" ht="15.75" customHeight="1"/>
    <row r="53485" ht="15.75" customHeight="1"/>
    <row r="53487" ht="15.75" customHeight="1"/>
    <row r="53489" ht="15.75" customHeight="1"/>
    <row r="53491" ht="15.75" customHeight="1"/>
    <row r="53493" ht="15.75" customHeight="1"/>
    <row r="53495" ht="15.75" customHeight="1"/>
    <row r="53497" ht="15.75" customHeight="1"/>
    <row r="53499" ht="15.75" customHeight="1"/>
    <row r="53501" ht="15.75" customHeight="1"/>
    <row r="53503" ht="15.75" customHeight="1"/>
    <row r="53505" ht="15.75" customHeight="1"/>
    <row r="53507" ht="15.75" customHeight="1"/>
    <row r="53509" ht="15.75" customHeight="1"/>
    <row r="53511" ht="15.75" customHeight="1"/>
    <row r="53513" ht="15.75" customHeight="1"/>
    <row r="53515" ht="15.75" customHeight="1"/>
    <row r="53517" ht="15.75" customHeight="1"/>
    <row r="53519" ht="15.75" customHeight="1"/>
    <row r="53521" ht="15.75" customHeight="1"/>
    <row r="53523" ht="15.75" customHeight="1"/>
    <row r="53525" ht="15.75" customHeight="1"/>
    <row r="53527" ht="15.75" customHeight="1"/>
    <row r="53529" ht="15.75" customHeight="1"/>
    <row r="53531" ht="15.75" customHeight="1"/>
    <row r="53533" ht="15.75" customHeight="1"/>
    <row r="53535" ht="15.75" customHeight="1"/>
    <row r="53537" ht="15.75" customHeight="1"/>
    <row r="53539" ht="15.75" customHeight="1"/>
    <row r="53541" ht="15.75" customHeight="1"/>
    <row r="53543" ht="15.75" customHeight="1"/>
    <row r="53545" ht="15.75" customHeight="1"/>
    <row r="53547" ht="15.75" customHeight="1"/>
    <row r="53549" ht="15.75" customHeight="1"/>
    <row r="53551" ht="15.75" customHeight="1"/>
    <row r="53553" ht="15.75" customHeight="1"/>
    <row r="53555" ht="15.75" customHeight="1"/>
    <row r="53557" ht="15.75" customHeight="1"/>
    <row r="53559" ht="15.75" customHeight="1"/>
    <row r="53561" ht="15.75" customHeight="1"/>
    <row r="53563" ht="15.75" customHeight="1"/>
    <row r="53565" ht="15.75" customHeight="1"/>
    <row r="53567" ht="15.75" customHeight="1"/>
    <row r="53569" ht="15.75" customHeight="1"/>
    <row r="53571" ht="15.75" customHeight="1"/>
    <row r="53573" ht="15.75" customHeight="1"/>
    <row r="53575" ht="15.75" customHeight="1"/>
    <row r="53577" ht="15.75" customHeight="1"/>
    <row r="53579" ht="15.75" customHeight="1"/>
    <row r="53581" ht="15.75" customHeight="1"/>
    <row r="53583" ht="15.75" customHeight="1"/>
    <row r="53585" ht="15.75" customHeight="1"/>
    <row r="53587" ht="15.75" customHeight="1"/>
    <row r="53589" ht="15.75" customHeight="1"/>
    <row r="53591" ht="15.75" customHeight="1"/>
    <row r="53593" ht="15.75" customHeight="1"/>
    <row r="53595" ht="15.75" customHeight="1"/>
    <row r="53597" ht="15.75" customHeight="1"/>
    <row r="53599" ht="15.75" customHeight="1"/>
    <row r="53601" ht="15.75" customHeight="1"/>
    <row r="53603" ht="15.75" customHeight="1"/>
    <row r="53605" ht="15.75" customHeight="1"/>
    <row r="53607" ht="15.75" customHeight="1"/>
    <row r="53609" ht="15.75" customHeight="1"/>
    <row r="53611" ht="15.75" customHeight="1"/>
    <row r="53613" ht="15.75" customHeight="1"/>
    <row r="53615" ht="15.75" customHeight="1"/>
    <row r="53617" ht="15.75" customHeight="1"/>
    <row r="53619" ht="15.75" customHeight="1"/>
    <row r="53621" ht="15.75" customHeight="1"/>
    <row r="53623" ht="15.75" customHeight="1"/>
    <row r="53625" ht="15.75" customHeight="1"/>
    <row r="53627" ht="15.75" customHeight="1"/>
    <row r="53629" ht="15.75" customHeight="1"/>
    <row r="53631" ht="15.75" customHeight="1"/>
    <row r="53633" ht="15.75" customHeight="1"/>
    <row r="53635" ht="15.75" customHeight="1"/>
    <row r="53637" ht="15.75" customHeight="1"/>
    <row r="53639" ht="15.75" customHeight="1"/>
    <row r="53641" ht="15.75" customHeight="1"/>
    <row r="53643" ht="15.75" customHeight="1"/>
    <row r="53645" ht="15.75" customHeight="1"/>
    <row r="53647" ht="15.75" customHeight="1"/>
    <row r="53649" ht="15.75" customHeight="1"/>
    <row r="53651" ht="15.75" customHeight="1"/>
    <row r="53653" ht="15.75" customHeight="1"/>
    <row r="53655" ht="15.75" customHeight="1"/>
    <row r="53657" ht="15.75" customHeight="1"/>
    <row r="53659" ht="15.75" customHeight="1"/>
    <row r="53661" ht="15.75" customHeight="1"/>
    <row r="53663" ht="15.75" customHeight="1"/>
    <row r="53665" ht="15.75" customHeight="1"/>
    <row r="53667" ht="15.75" customHeight="1"/>
    <row r="53669" ht="15.75" customHeight="1"/>
    <row r="53671" ht="15.75" customHeight="1"/>
    <row r="53673" ht="15.75" customHeight="1"/>
    <row r="53675" ht="15.75" customHeight="1"/>
    <row r="53677" ht="15.75" customHeight="1"/>
    <row r="53679" ht="15.75" customHeight="1"/>
    <row r="53681" ht="15.75" customHeight="1"/>
    <row r="53683" ht="15.75" customHeight="1"/>
    <row r="53685" ht="15.75" customHeight="1"/>
    <row r="53687" ht="15.75" customHeight="1"/>
    <row r="53689" ht="15.75" customHeight="1"/>
    <row r="53691" ht="15.75" customHeight="1"/>
    <row r="53693" ht="15.75" customHeight="1"/>
    <row r="53695" ht="15.75" customHeight="1"/>
    <row r="53697" ht="15.75" customHeight="1"/>
    <row r="53699" ht="15.75" customHeight="1"/>
    <row r="53701" ht="15.75" customHeight="1"/>
    <row r="53703" ht="15.75" customHeight="1"/>
    <row r="53705" ht="15.75" customHeight="1"/>
    <row r="53707" ht="15.75" customHeight="1"/>
    <row r="53709" ht="15.75" customHeight="1"/>
    <row r="53711" ht="15.75" customHeight="1"/>
    <row r="53713" ht="15.75" customHeight="1"/>
    <row r="53715" ht="15.75" customHeight="1"/>
    <row r="53717" ht="15.75" customHeight="1"/>
    <row r="53719" ht="15.75" customHeight="1"/>
    <row r="53721" ht="15.75" customHeight="1"/>
    <row r="53723" ht="15.75" customHeight="1"/>
    <row r="53725" ht="15.75" customHeight="1"/>
    <row r="53727" ht="15.75" customHeight="1"/>
    <row r="53729" ht="15.75" customHeight="1"/>
    <row r="53731" ht="15.75" customHeight="1"/>
    <row r="53733" ht="15.75" customHeight="1"/>
    <row r="53735" ht="15.75" customHeight="1"/>
    <row r="53737" ht="15.75" customHeight="1"/>
    <row r="53739" ht="15.75" customHeight="1"/>
    <row r="53741" ht="15.75" customHeight="1"/>
    <row r="53743" ht="15.75" customHeight="1"/>
    <row r="53745" ht="15.75" customHeight="1"/>
    <row r="53747" ht="15.75" customHeight="1"/>
    <row r="53749" ht="15.75" customHeight="1"/>
    <row r="53751" ht="15.75" customHeight="1"/>
    <row r="53753" ht="15.75" customHeight="1"/>
    <row r="53755" ht="15.75" customHeight="1"/>
    <row r="53757" ht="15.75" customHeight="1"/>
    <row r="53759" ht="15.75" customHeight="1"/>
    <row r="53761" ht="15.75" customHeight="1"/>
    <row r="53763" ht="15.75" customHeight="1"/>
    <row r="53765" ht="15.75" customHeight="1"/>
    <row r="53767" ht="15.75" customHeight="1"/>
    <row r="53769" ht="15.75" customHeight="1"/>
    <row r="53771" ht="15.75" customHeight="1"/>
    <row r="53773" ht="15.75" customHeight="1"/>
    <row r="53775" ht="15.75" customHeight="1"/>
    <row r="53777" ht="15.75" customHeight="1"/>
    <row r="53779" ht="15.75" customHeight="1"/>
    <row r="53781" ht="15.75" customHeight="1"/>
    <row r="53783" ht="15.75" customHeight="1"/>
    <row r="53785" ht="15.75" customHeight="1"/>
    <row r="53787" ht="15.75" customHeight="1"/>
    <row r="53789" ht="15.75" customHeight="1"/>
    <row r="53791" ht="15.75" customHeight="1"/>
    <row r="53793" ht="15.75" customHeight="1"/>
    <row r="53795" ht="15.75" customHeight="1"/>
    <row r="53797" ht="15.75" customHeight="1"/>
    <row r="53799" ht="15.75" customHeight="1"/>
    <row r="53801" ht="15.75" customHeight="1"/>
    <row r="53803" ht="15.75" customHeight="1"/>
    <row r="53805" ht="15.75" customHeight="1"/>
    <row r="53807" ht="15.75" customHeight="1"/>
    <row r="53809" ht="15.75" customHeight="1"/>
    <row r="53811" ht="15.75" customHeight="1"/>
    <row r="53813" ht="15.75" customHeight="1"/>
    <row r="53815" ht="15.75" customHeight="1"/>
    <row r="53817" ht="15.75" customHeight="1"/>
    <row r="53819" ht="15.75" customHeight="1"/>
    <row r="53821" ht="15.75" customHeight="1"/>
    <row r="53823" ht="15.75" customHeight="1"/>
    <row r="53825" ht="15.75" customHeight="1"/>
    <row r="53827" ht="15.75" customHeight="1"/>
    <row r="53829" ht="15.75" customHeight="1"/>
    <row r="53831" ht="15.75" customHeight="1"/>
    <row r="53833" ht="15.75" customHeight="1"/>
    <row r="53835" ht="15.75" customHeight="1"/>
    <row r="53837" ht="15.75" customHeight="1"/>
    <row r="53839" ht="15.75" customHeight="1"/>
    <row r="53841" ht="15.75" customHeight="1"/>
    <row r="53843" ht="15.75" customHeight="1"/>
    <row r="53845" ht="15.75" customHeight="1"/>
    <row r="53847" ht="15.75" customHeight="1"/>
    <row r="53849" ht="15.75" customHeight="1"/>
    <row r="53851" ht="15.75" customHeight="1"/>
    <row r="53853" ht="15.75" customHeight="1"/>
    <row r="53855" ht="15.75" customHeight="1"/>
    <row r="53857" ht="15.75" customHeight="1"/>
    <row r="53859" ht="15.75" customHeight="1"/>
    <row r="53861" ht="15.75" customHeight="1"/>
    <row r="53863" ht="15.75" customHeight="1"/>
    <row r="53865" ht="15.75" customHeight="1"/>
    <row r="53867" ht="15.75" customHeight="1"/>
    <row r="53869" ht="15.75" customHeight="1"/>
    <row r="53871" ht="15.75" customHeight="1"/>
    <row r="53873" ht="15.75" customHeight="1"/>
    <row r="53875" ht="15.75" customHeight="1"/>
    <row r="53877" ht="15.75" customHeight="1"/>
    <row r="53879" ht="15.75" customHeight="1"/>
    <row r="53881" ht="15.75" customHeight="1"/>
    <row r="53883" ht="15.75" customHeight="1"/>
    <row r="53885" ht="15.75" customHeight="1"/>
    <row r="53887" ht="15.75" customHeight="1"/>
    <row r="53889" ht="15.75" customHeight="1"/>
    <row r="53891" ht="15.75" customHeight="1"/>
    <row r="53893" ht="15.75" customHeight="1"/>
    <row r="53895" ht="15.75" customHeight="1"/>
    <row r="53897" ht="15.75" customHeight="1"/>
    <row r="53899" ht="15.75" customHeight="1"/>
    <row r="53901" ht="15.75" customHeight="1"/>
    <row r="53903" ht="15.75" customHeight="1"/>
    <row r="53905" ht="15.75" customHeight="1"/>
    <row r="53907" ht="15.75" customHeight="1"/>
    <row r="53909" ht="15.75" customHeight="1"/>
    <row r="53911" ht="15.75" customHeight="1"/>
    <row r="53913" ht="15.75" customHeight="1"/>
    <row r="53915" ht="15.75" customHeight="1"/>
    <row r="53917" ht="15.75" customHeight="1"/>
    <row r="53919" ht="15.75" customHeight="1"/>
    <row r="53921" ht="15.75" customHeight="1"/>
    <row r="53923" ht="15.75" customHeight="1"/>
    <row r="53925" ht="15.75" customHeight="1"/>
    <row r="53927" ht="15.75" customHeight="1"/>
    <row r="53929" ht="15.75" customHeight="1"/>
    <row r="53931" ht="15.75" customHeight="1"/>
    <row r="53933" ht="15.75" customHeight="1"/>
    <row r="53935" ht="15.75" customHeight="1"/>
    <row r="53937" ht="15.75" customHeight="1"/>
    <row r="53939" ht="15.75" customHeight="1"/>
    <row r="53941" ht="15.75" customHeight="1"/>
    <row r="53943" ht="15.75" customHeight="1"/>
    <row r="53945" ht="15.75" customHeight="1"/>
    <row r="53947" ht="15.75" customHeight="1"/>
    <row r="53949" ht="15.75" customHeight="1"/>
    <row r="53951" ht="15.75" customHeight="1"/>
    <row r="53953" ht="15.75" customHeight="1"/>
    <row r="53955" ht="15.75" customHeight="1"/>
    <row r="53957" ht="15.75" customHeight="1"/>
    <row r="53959" ht="15.75" customHeight="1"/>
    <row r="53961" ht="15.75" customHeight="1"/>
    <row r="53963" ht="15.75" customHeight="1"/>
    <row r="53965" ht="15.75" customHeight="1"/>
    <row r="53967" ht="15.75" customHeight="1"/>
    <row r="53969" ht="15.75" customHeight="1"/>
    <row r="53971" ht="15.75" customHeight="1"/>
    <row r="53973" ht="15.75" customHeight="1"/>
    <row r="53975" ht="15.75" customHeight="1"/>
    <row r="53977" ht="15.75" customHeight="1"/>
    <row r="53979" ht="15.75" customHeight="1"/>
    <row r="53981" ht="15.75" customHeight="1"/>
    <row r="53983" ht="15.75" customHeight="1"/>
    <row r="53985" ht="15.75" customHeight="1"/>
    <row r="53987" ht="15.75" customHeight="1"/>
    <row r="53989" ht="15.75" customHeight="1"/>
    <row r="53991" ht="15.75" customHeight="1"/>
    <row r="53993" ht="15.75" customHeight="1"/>
    <row r="53995" ht="15.75" customHeight="1"/>
    <row r="53997" ht="15.75" customHeight="1"/>
    <row r="53999" ht="15.75" customHeight="1"/>
    <row r="54001" ht="15.75" customHeight="1"/>
    <row r="54003" ht="15.75" customHeight="1"/>
    <row r="54005" ht="15.75" customHeight="1"/>
    <row r="54007" ht="15.75" customHeight="1"/>
    <row r="54009" ht="15.75" customHeight="1"/>
    <row r="54011" ht="15.75" customHeight="1"/>
    <row r="54013" ht="15.75" customHeight="1"/>
    <row r="54015" ht="15.75" customHeight="1"/>
    <row r="54017" ht="15.75" customHeight="1"/>
    <row r="54019" ht="15.75" customHeight="1"/>
    <row r="54021" ht="15.75" customHeight="1"/>
    <row r="54023" ht="15.75" customHeight="1"/>
    <row r="54025" ht="15.75" customHeight="1"/>
    <row r="54027" ht="15.75" customHeight="1"/>
    <row r="54029" ht="15.75" customHeight="1"/>
    <row r="54031" ht="15.75" customHeight="1"/>
    <row r="54033" ht="15.75" customHeight="1"/>
    <row r="54035" ht="15.75" customHeight="1"/>
    <row r="54037" ht="15.75" customHeight="1"/>
    <row r="54039" ht="15.75" customHeight="1"/>
    <row r="54041" ht="15.75" customHeight="1"/>
    <row r="54043" ht="15.75" customHeight="1"/>
    <row r="54045" ht="15.75" customHeight="1"/>
    <row r="54047" ht="15.75" customHeight="1"/>
    <row r="54049" ht="15.75" customHeight="1"/>
    <row r="54051" ht="15.75" customHeight="1"/>
    <row r="54053" ht="15.75" customHeight="1"/>
    <row r="54055" ht="15.75" customHeight="1"/>
    <row r="54057" ht="15.75" customHeight="1"/>
    <row r="54059" ht="15.75" customHeight="1"/>
    <row r="54061" ht="15.75" customHeight="1"/>
    <row r="54063" ht="15.75" customHeight="1"/>
    <row r="54065" ht="15.75" customHeight="1"/>
    <row r="54067" ht="15.75" customHeight="1"/>
    <row r="54069" ht="15.75" customHeight="1"/>
    <row r="54071" ht="15.75" customHeight="1"/>
    <row r="54073" ht="15.75" customHeight="1"/>
    <row r="54075" ht="15.75" customHeight="1"/>
    <row r="54077" ht="15.75" customHeight="1"/>
    <row r="54079" ht="15.75" customHeight="1"/>
    <row r="54081" ht="15.75" customHeight="1"/>
    <row r="54083" ht="15.75" customHeight="1"/>
    <row r="54085" ht="15.75" customHeight="1"/>
    <row r="54087" ht="15.75" customHeight="1"/>
    <row r="54089" ht="15.75" customHeight="1"/>
    <row r="54091" ht="15.75" customHeight="1"/>
    <row r="54093" ht="15.75" customHeight="1"/>
    <row r="54095" ht="15.75" customHeight="1"/>
    <row r="54097" ht="15.75" customHeight="1"/>
    <row r="54099" ht="15.75" customHeight="1"/>
    <row r="54101" ht="15.75" customHeight="1"/>
    <row r="54103" ht="15.75" customHeight="1"/>
    <row r="54105" ht="15.75" customHeight="1"/>
    <row r="54107" ht="15.75" customHeight="1"/>
    <row r="54109" ht="15.75" customHeight="1"/>
    <row r="54111" ht="15.75" customHeight="1"/>
    <row r="54113" ht="15.75" customHeight="1"/>
    <row r="54115" ht="15.75" customHeight="1"/>
    <row r="54117" ht="15.75" customHeight="1"/>
    <row r="54119" ht="15.75" customHeight="1"/>
    <row r="54121" ht="15.75" customHeight="1"/>
    <row r="54123" ht="15.75" customHeight="1"/>
    <row r="54125" ht="15.75" customHeight="1"/>
    <row r="54127" ht="15.75" customHeight="1"/>
    <row r="54129" ht="15.75" customHeight="1"/>
    <row r="54131" ht="15.75" customHeight="1"/>
    <row r="54133" ht="15.75" customHeight="1"/>
    <row r="54135" ht="15.75" customHeight="1"/>
    <row r="54137" ht="15.75" customHeight="1"/>
    <row r="54139" ht="15.75" customHeight="1"/>
    <row r="54141" ht="15.75" customHeight="1"/>
    <row r="54143" ht="15.75" customHeight="1"/>
    <row r="54145" ht="15.75" customHeight="1"/>
    <row r="54147" ht="15.75" customHeight="1"/>
    <row r="54149" ht="15.75" customHeight="1"/>
    <row r="54151" ht="15.75" customHeight="1"/>
    <row r="54153" ht="15.75" customHeight="1"/>
    <row r="54155" ht="15.75" customHeight="1"/>
    <row r="54157" ht="15.75" customHeight="1"/>
    <row r="54159" ht="15.75" customHeight="1"/>
    <row r="54161" ht="15.75" customHeight="1"/>
    <row r="54163" ht="15.75" customHeight="1"/>
    <row r="54165" ht="15.75" customHeight="1"/>
    <row r="54167" ht="15.75" customHeight="1"/>
    <row r="54169" ht="15.75" customHeight="1"/>
    <row r="54171" ht="15.75" customHeight="1"/>
    <row r="54173" ht="15.75" customHeight="1"/>
    <row r="54175" ht="15.75" customHeight="1"/>
    <row r="54177" ht="15.75" customHeight="1"/>
    <row r="54179" ht="15.75" customHeight="1"/>
    <row r="54181" ht="15.75" customHeight="1"/>
    <row r="54183" ht="15.75" customHeight="1"/>
    <row r="54185" ht="15.75" customHeight="1"/>
    <row r="54187" ht="15.75" customHeight="1"/>
    <row r="54189" ht="15.75" customHeight="1"/>
    <row r="54191" ht="15.75" customHeight="1"/>
    <row r="54193" ht="15.75" customHeight="1"/>
    <row r="54195" ht="15.75" customHeight="1"/>
    <row r="54197" ht="15.75" customHeight="1"/>
    <row r="54199" ht="15.75" customHeight="1"/>
    <row r="54201" ht="15.75" customHeight="1"/>
    <row r="54203" ht="15.75" customHeight="1"/>
    <row r="54205" ht="15.75" customHeight="1"/>
    <row r="54207" ht="15.75" customHeight="1"/>
    <row r="54209" ht="15.75" customHeight="1"/>
    <row r="54211" ht="15.75" customHeight="1"/>
    <row r="54213" ht="15.75" customHeight="1"/>
    <row r="54215" ht="15.75" customHeight="1"/>
    <row r="54217" ht="15.75" customHeight="1"/>
    <row r="54219" ht="15.75" customHeight="1"/>
    <row r="54221" ht="15.75" customHeight="1"/>
    <row r="54223" ht="15.75" customHeight="1"/>
    <row r="54225" ht="15.75" customHeight="1"/>
    <row r="54227" ht="15.75" customHeight="1"/>
    <row r="54229" ht="15.75" customHeight="1"/>
    <row r="54231" ht="15.75" customHeight="1"/>
    <row r="54233" ht="15.75" customHeight="1"/>
    <row r="54235" ht="15.75" customHeight="1"/>
    <row r="54237" ht="15.75" customHeight="1"/>
    <row r="54239" ht="15.75" customHeight="1"/>
    <row r="54241" ht="15.75" customHeight="1"/>
    <row r="54243" ht="15.75" customHeight="1"/>
    <row r="54245" ht="15.75" customHeight="1"/>
    <row r="54247" ht="15.75" customHeight="1"/>
    <row r="54249" ht="15.75" customHeight="1"/>
    <row r="54251" ht="15.75" customHeight="1"/>
    <row r="54253" ht="15.75" customHeight="1"/>
    <row r="54255" ht="15.75" customHeight="1"/>
    <row r="54257" ht="15.75" customHeight="1"/>
    <row r="54259" ht="15.75" customHeight="1"/>
    <row r="54261" ht="15.75" customHeight="1"/>
    <row r="54263" ht="15.75" customHeight="1"/>
    <row r="54265" ht="15.75" customHeight="1"/>
    <row r="54267" ht="15.75" customHeight="1"/>
    <row r="54269" ht="15.75" customHeight="1"/>
    <row r="54271" ht="15.75" customHeight="1"/>
    <row r="54273" ht="15.75" customHeight="1"/>
    <row r="54275" ht="15.75" customHeight="1"/>
    <row r="54277" ht="15.75" customHeight="1"/>
    <row r="54279" ht="15.75" customHeight="1"/>
    <row r="54281" ht="15.75" customHeight="1"/>
    <row r="54283" ht="15.75" customHeight="1"/>
    <row r="54285" ht="15.75" customHeight="1"/>
    <row r="54287" ht="15.75" customHeight="1"/>
    <row r="54289" ht="15.75" customHeight="1"/>
    <row r="54291" ht="15.75" customHeight="1"/>
    <row r="54293" ht="15.75" customHeight="1"/>
    <row r="54295" ht="15.75" customHeight="1"/>
    <row r="54297" ht="15.75" customHeight="1"/>
    <row r="54299" ht="15.75" customHeight="1"/>
    <row r="54301" ht="15.75" customHeight="1"/>
    <row r="54303" ht="15.75" customHeight="1"/>
    <row r="54305" ht="15.75" customHeight="1"/>
    <row r="54307" ht="15.75" customHeight="1"/>
    <row r="54309" ht="15.75" customHeight="1"/>
    <row r="54311" ht="15.75" customHeight="1"/>
    <row r="54313" ht="15.75" customHeight="1"/>
    <row r="54315" ht="15.75" customHeight="1"/>
    <row r="54317" ht="15.75" customHeight="1"/>
    <row r="54319" ht="15.75" customHeight="1"/>
    <row r="54321" ht="15.75" customHeight="1"/>
    <row r="54323" ht="15.75" customHeight="1"/>
    <row r="54325" ht="15.75" customHeight="1"/>
    <row r="54327" ht="15.75" customHeight="1"/>
    <row r="54329" ht="15.75" customHeight="1"/>
    <row r="54331" ht="15.75" customHeight="1"/>
    <row r="54333" ht="15.75" customHeight="1"/>
    <row r="54335" ht="15.75" customHeight="1"/>
    <row r="54337" ht="15.75" customHeight="1"/>
    <row r="54339" ht="15.75" customHeight="1"/>
    <row r="54341" ht="15.75" customHeight="1"/>
    <row r="54343" ht="15.75" customHeight="1"/>
    <row r="54345" ht="15.75" customHeight="1"/>
    <row r="54347" ht="15.75" customHeight="1"/>
    <row r="54349" ht="15.75" customHeight="1"/>
    <row r="54351" ht="15.75" customHeight="1"/>
    <row r="54353" ht="15.75" customHeight="1"/>
    <row r="54355" ht="15.75" customHeight="1"/>
    <row r="54357" ht="15.75" customHeight="1"/>
    <row r="54359" ht="15.75" customHeight="1"/>
    <row r="54361" ht="15.75" customHeight="1"/>
    <row r="54363" ht="15.75" customHeight="1"/>
    <row r="54365" ht="15.75" customHeight="1"/>
    <row r="54367" ht="15.75" customHeight="1"/>
    <row r="54369" ht="15.75" customHeight="1"/>
    <row r="54371" ht="15.75" customHeight="1"/>
    <row r="54373" ht="15.75" customHeight="1"/>
    <row r="54375" ht="15.75" customHeight="1"/>
    <row r="54377" ht="15.75" customHeight="1"/>
    <row r="54379" ht="15.75" customHeight="1"/>
    <row r="54381" ht="15.75" customHeight="1"/>
    <row r="54383" ht="15.75" customHeight="1"/>
    <row r="54385" ht="15.75" customHeight="1"/>
    <row r="54387" ht="15.75" customHeight="1"/>
    <row r="54389" ht="15.75" customHeight="1"/>
    <row r="54391" ht="15.75" customHeight="1"/>
    <row r="54393" ht="15.75" customHeight="1"/>
    <row r="54395" ht="15.75" customHeight="1"/>
    <row r="54397" ht="15.75" customHeight="1"/>
    <row r="54399" ht="15.75" customHeight="1"/>
    <row r="54401" ht="15.75" customHeight="1"/>
    <row r="54403" ht="15.75" customHeight="1"/>
    <row r="54405" ht="15.75" customHeight="1"/>
    <row r="54407" ht="15.75" customHeight="1"/>
    <row r="54409" ht="15.75" customHeight="1"/>
    <row r="54411" ht="15.75" customHeight="1"/>
    <row r="54413" ht="15.75" customHeight="1"/>
    <row r="54415" ht="15.75" customHeight="1"/>
    <row r="54417" ht="15.75" customHeight="1"/>
    <row r="54419" ht="15.75" customHeight="1"/>
    <row r="54421" ht="15.75" customHeight="1"/>
    <row r="54423" ht="15.75" customHeight="1"/>
    <row r="54425" ht="15.75" customHeight="1"/>
    <row r="54427" ht="15.75" customHeight="1"/>
    <row r="54429" ht="15.75" customHeight="1"/>
    <row r="54431" ht="15.75" customHeight="1"/>
    <row r="54433" ht="15.75" customHeight="1"/>
    <row r="54435" ht="15.75" customHeight="1"/>
    <row r="54437" ht="15.75" customHeight="1"/>
    <row r="54439" ht="15.75" customHeight="1"/>
    <row r="54441" ht="15.75" customHeight="1"/>
    <row r="54443" ht="15.75" customHeight="1"/>
    <row r="54445" ht="15.75" customHeight="1"/>
    <row r="54447" ht="15.75" customHeight="1"/>
    <row r="54449" ht="15.75" customHeight="1"/>
    <row r="54451" ht="15.75" customHeight="1"/>
    <row r="54453" ht="15.75" customHeight="1"/>
    <row r="54455" ht="15.75" customHeight="1"/>
    <row r="54457" ht="15.75" customHeight="1"/>
    <row r="54459" ht="15.75" customHeight="1"/>
    <row r="54461" ht="15.75" customHeight="1"/>
    <row r="54463" ht="15.75" customHeight="1"/>
    <row r="54465" ht="15.75" customHeight="1"/>
    <row r="54467" ht="15.75" customHeight="1"/>
    <row r="54469" ht="15.75" customHeight="1"/>
    <row r="54471" ht="15.75" customHeight="1"/>
    <row r="54473" ht="15.75" customHeight="1"/>
    <row r="54475" ht="15.75" customHeight="1"/>
    <row r="54477" ht="15.75" customHeight="1"/>
    <row r="54479" ht="15.75" customHeight="1"/>
    <row r="54481" ht="15.75" customHeight="1"/>
    <row r="54483" ht="15.75" customHeight="1"/>
    <row r="54485" ht="15.75" customHeight="1"/>
    <row r="54487" ht="15.75" customHeight="1"/>
    <row r="54489" ht="15.75" customHeight="1"/>
    <row r="54491" ht="15.75" customHeight="1"/>
    <row r="54493" ht="15.75" customHeight="1"/>
    <row r="54495" ht="15.75" customHeight="1"/>
    <row r="54497" ht="15.75" customHeight="1"/>
    <row r="54499" ht="15.75" customHeight="1"/>
    <row r="54501" ht="15.75" customHeight="1"/>
    <row r="54503" ht="15.75" customHeight="1"/>
    <row r="54505" ht="15.75" customHeight="1"/>
    <row r="54507" ht="15.75" customHeight="1"/>
    <row r="54509" ht="15.75" customHeight="1"/>
    <row r="54511" ht="15.75" customHeight="1"/>
    <row r="54513" ht="15.75" customHeight="1"/>
    <row r="54515" ht="15.75" customHeight="1"/>
    <row r="54517" ht="15.75" customHeight="1"/>
    <row r="54519" ht="15.75" customHeight="1"/>
    <row r="54521" ht="15.75" customHeight="1"/>
    <row r="54523" ht="15.75" customHeight="1"/>
    <row r="54525" ht="15.75" customHeight="1"/>
    <row r="54527" ht="15.75" customHeight="1"/>
    <row r="54529" ht="15.75" customHeight="1"/>
    <row r="54531" ht="15.75" customHeight="1"/>
    <row r="54533" ht="15.75" customHeight="1"/>
    <row r="54535" ht="15.75" customHeight="1"/>
    <row r="54537" ht="15.75" customHeight="1"/>
    <row r="54539" ht="15.75" customHeight="1"/>
    <row r="54541" ht="15.75" customHeight="1"/>
    <row r="54543" ht="15.75" customHeight="1"/>
    <row r="54545" ht="15.75" customHeight="1"/>
    <row r="54547" ht="15.75" customHeight="1"/>
    <row r="54549" ht="15.75" customHeight="1"/>
    <row r="54551" ht="15.75" customHeight="1"/>
    <row r="54553" ht="15.75" customHeight="1"/>
    <row r="54555" ht="15.75" customHeight="1"/>
    <row r="54557" ht="15.75" customHeight="1"/>
    <row r="54559" ht="15.75" customHeight="1"/>
    <row r="54561" ht="15.75" customHeight="1"/>
    <row r="54563" ht="15.75" customHeight="1"/>
    <row r="54565" ht="15.75" customHeight="1"/>
    <row r="54567" ht="15.75" customHeight="1"/>
    <row r="54569" ht="15.75" customHeight="1"/>
    <row r="54571" ht="15.75" customHeight="1"/>
    <row r="54573" ht="15.75" customHeight="1"/>
    <row r="54575" ht="15.75" customHeight="1"/>
    <row r="54577" ht="15.75" customHeight="1"/>
    <row r="54579" ht="15.75" customHeight="1"/>
    <row r="54581" ht="15.75" customHeight="1"/>
    <row r="54583" ht="15.75" customHeight="1"/>
    <row r="54585" ht="15.75" customHeight="1"/>
    <row r="54587" ht="15.75" customHeight="1"/>
    <row r="54589" ht="15.75" customHeight="1"/>
    <row r="54591" ht="15.75" customHeight="1"/>
    <row r="54593" ht="15.75" customHeight="1"/>
    <row r="54595" ht="15.75" customHeight="1"/>
    <row r="54597" ht="15.75" customHeight="1"/>
    <row r="54599" ht="15.75" customHeight="1"/>
    <row r="54601" ht="15.75" customHeight="1"/>
    <row r="54603" ht="15.75" customHeight="1"/>
    <row r="54605" ht="15.75" customHeight="1"/>
    <row r="54607" ht="15.75" customHeight="1"/>
    <row r="54609" ht="15.75" customHeight="1"/>
    <row r="54611" ht="15.75" customHeight="1"/>
    <row r="54613" ht="15.75" customHeight="1"/>
    <row r="54615" ht="15.75" customHeight="1"/>
    <row r="54617" ht="15.75" customHeight="1"/>
    <row r="54619" ht="15.75" customHeight="1"/>
    <row r="54621" ht="15.75" customHeight="1"/>
    <row r="54623" ht="15.75" customHeight="1"/>
    <row r="54625" ht="15.75" customHeight="1"/>
    <row r="54627" ht="15.75" customHeight="1"/>
    <row r="54629" ht="15.75" customHeight="1"/>
    <row r="54631" ht="15.75" customHeight="1"/>
    <row r="54633" ht="15.75" customHeight="1"/>
    <row r="54635" ht="15.75" customHeight="1"/>
    <row r="54637" ht="15.75" customHeight="1"/>
    <row r="54639" ht="15.75" customHeight="1"/>
    <row r="54641" ht="15.75" customHeight="1"/>
    <row r="54643" ht="15.75" customHeight="1"/>
    <row r="54645" ht="15.75" customHeight="1"/>
    <row r="54647" ht="15.75" customHeight="1"/>
    <row r="54649" ht="15.75" customHeight="1"/>
    <row r="54651" ht="15.75" customHeight="1"/>
    <row r="54653" ht="15.75" customHeight="1"/>
    <row r="54655" ht="15.75" customHeight="1"/>
    <row r="54657" ht="15.75" customHeight="1"/>
    <row r="54659" ht="15.75" customHeight="1"/>
    <row r="54661" ht="15.75" customHeight="1"/>
    <row r="54663" ht="15.75" customHeight="1"/>
    <row r="54665" ht="15.75" customHeight="1"/>
    <row r="54667" ht="15.75" customHeight="1"/>
    <row r="54669" ht="15.75" customHeight="1"/>
    <row r="54671" ht="15.75" customHeight="1"/>
    <row r="54673" ht="15.75" customHeight="1"/>
    <row r="54675" ht="15.75" customHeight="1"/>
    <row r="54677" ht="15.75" customHeight="1"/>
    <row r="54679" ht="15.75" customHeight="1"/>
    <row r="54681" ht="15.75" customHeight="1"/>
    <row r="54683" ht="15.75" customHeight="1"/>
    <row r="54685" ht="15.75" customHeight="1"/>
    <row r="54687" ht="15.75" customHeight="1"/>
    <row r="54689" ht="15.75" customHeight="1"/>
    <row r="54691" ht="15.75" customHeight="1"/>
    <row r="54693" ht="15.75" customHeight="1"/>
    <row r="54695" ht="15.75" customHeight="1"/>
    <row r="54697" ht="15.75" customHeight="1"/>
    <row r="54699" ht="15.75" customHeight="1"/>
    <row r="54701" ht="15.75" customHeight="1"/>
    <row r="54703" ht="15.75" customHeight="1"/>
    <row r="54705" ht="15.75" customHeight="1"/>
    <row r="54707" ht="15.75" customHeight="1"/>
    <row r="54709" ht="15.75" customHeight="1"/>
    <row r="54711" ht="15.75" customHeight="1"/>
    <row r="54713" ht="15.75" customHeight="1"/>
    <row r="54715" ht="15.75" customHeight="1"/>
    <row r="54717" ht="15.75" customHeight="1"/>
    <row r="54719" ht="15.75" customHeight="1"/>
    <row r="54721" ht="15.75" customHeight="1"/>
    <row r="54723" ht="15.75" customHeight="1"/>
    <row r="54725" ht="15.75" customHeight="1"/>
    <row r="54727" ht="15.75" customHeight="1"/>
    <row r="54729" ht="15.75" customHeight="1"/>
    <row r="54731" ht="15.75" customHeight="1"/>
    <row r="54733" ht="15.75" customHeight="1"/>
    <row r="54735" ht="15.75" customHeight="1"/>
    <row r="54737" ht="15.75" customHeight="1"/>
    <row r="54739" ht="15.75" customHeight="1"/>
    <row r="54741" ht="15.75" customHeight="1"/>
    <row r="54743" ht="15.75" customHeight="1"/>
    <row r="54745" ht="15.75" customHeight="1"/>
    <row r="54747" ht="15.75" customHeight="1"/>
    <row r="54749" ht="15.75" customHeight="1"/>
    <row r="54751" ht="15.75" customHeight="1"/>
    <row r="54753" ht="15.75" customHeight="1"/>
    <row r="54755" ht="15.75" customHeight="1"/>
    <row r="54757" ht="15.75" customHeight="1"/>
    <row r="54759" ht="15.75" customHeight="1"/>
    <row r="54761" ht="15.75" customHeight="1"/>
    <row r="54763" ht="15.75" customHeight="1"/>
    <row r="54765" ht="15.75" customHeight="1"/>
    <row r="54767" ht="15.75" customHeight="1"/>
    <row r="54769" ht="15.75" customHeight="1"/>
    <row r="54771" ht="15.75" customHeight="1"/>
    <row r="54773" ht="15.75" customHeight="1"/>
    <row r="54775" ht="15.75" customHeight="1"/>
    <row r="54777" ht="15.75" customHeight="1"/>
    <row r="54779" ht="15.75" customHeight="1"/>
    <row r="54781" ht="15.75" customHeight="1"/>
    <row r="54783" ht="15.75" customHeight="1"/>
    <row r="54785" ht="15.75" customHeight="1"/>
    <row r="54787" ht="15.75" customHeight="1"/>
    <row r="54789" ht="15.75" customHeight="1"/>
    <row r="54791" ht="15.75" customHeight="1"/>
    <row r="54793" ht="15.75" customHeight="1"/>
    <row r="54795" ht="15.75" customHeight="1"/>
    <row r="54797" ht="15.75" customHeight="1"/>
    <row r="54799" ht="15.75" customHeight="1"/>
    <row r="54801" ht="15.75" customHeight="1"/>
    <row r="54803" ht="15.75" customHeight="1"/>
    <row r="54805" ht="15.75" customHeight="1"/>
    <row r="54807" ht="15.75" customHeight="1"/>
    <row r="54809" ht="15.75" customHeight="1"/>
    <row r="54811" ht="15.75" customHeight="1"/>
    <row r="54813" ht="15.75" customHeight="1"/>
    <row r="54815" ht="15.75" customHeight="1"/>
    <row r="54817" ht="15.75" customHeight="1"/>
    <row r="54819" ht="15.75" customHeight="1"/>
    <row r="54821" ht="15.75" customHeight="1"/>
    <row r="54823" ht="15.75" customHeight="1"/>
    <row r="54825" ht="15.75" customHeight="1"/>
    <row r="54827" ht="15.75" customHeight="1"/>
    <row r="54829" ht="15.75" customHeight="1"/>
    <row r="54831" ht="15.75" customHeight="1"/>
    <row r="54833" ht="15.75" customHeight="1"/>
    <row r="54835" ht="15.75" customHeight="1"/>
    <row r="54837" ht="15.75" customHeight="1"/>
    <row r="54839" ht="15.75" customHeight="1"/>
    <row r="54841" ht="15.75" customHeight="1"/>
    <row r="54843" ht="15.75" customHeight="1"/>
    <row r="54845" ht="15.75" customHeight="1"/>
    <row r="54847" ht="15.75" customHeight="1"/>
    <row r="54849" ht="15.75" customHeight="1"/>
    <row r="54851" ht="15.75" customHeight="1"/>
    <row r="54853" ht="15.75" customHeight="1"/>
    <row r="54855" ht="15.75" customHeight="1"/>
    <row r="54857" ht="15.75" customHeight="1"/>
    <row r="54859" ht="15.75" customHeight="1"/>
    <row r="54861" ht="15.75" customHeight="1"/>
    <row r="54863" ht="15.75" customHeight="1"/>
    <row r="54865" ht="15.75" customHeight="1"/>
    <row r="54867" ht="15.75" customHeight="1"/>
    <row r="54869" ht="15.75" customHeight="1"/>
    <row r="54871" ht="15.75" customHeight="1"/>
    <row r="54873" ht="15.75" customHeight="1"/>
    <row r="54875" ht="15.75" customHeight="1"/>
    <row r="54877" ht="15.75" customHeight="1"/>
    <row r="54879" ht="15.75" customHeight="1"/>
    <row r="54881" ht="15.75" customHeight="1"/>
    <row r="54883" ht="15.75" customHeight="1"/>
    <row r="54885" ht="15.75" customHeight="1"/>
    <row r="54887" ht="15.75" customHeight="1"/>
    <row r="54889" ht="15.75" customHeight="1"/>
    <row r="54891" ht="15.75" customHeight="1"/>
    <row r="54893" ht="15.75" customHeight="1"/>
    <row r="54895" ht="15.75" customHeight="1"/>
    <row r="54897" ht="15.75" customHeight="1"/>
    <row r="54899" ht="15.75" customHeight="1"/>
    <row r="54901" ht="15.75" customHeight="1"/>
    <row r="54903" ht="15.75" customHeight="1"/>
    <row r="54905" ht="15.75" customHeight="1"/>
    <row r="54907" ht="15.75" customHeight="1"/>
    <row r="54909" ht="15.75" customHeight="1"/>
    <row r="54911" ht="15.75" customHeight="1"/>
    <row r="54913" ht="15.75" customHeight="1"/>
    <row r="54915" ht="15.75" customHeight="1"/>
    <row r="54917" ht="15.75" customHeight="1"/>
    <row r="54919" ht="15.75" customHeight="1"/>
    <row r="54921" ht="15.75" customHeight="1"/>
    <row r="54923" ht="15.75" customHeight="1"/>
    <row r="54925" ht="15.75" customHeight="1"/>
    <row r="54927" ht="15.75" customHeight="1"/>
    <row r="54929" ht="15.75" customHeight="1"/>
    <row r="54931" ht="15.75" customHeight="1"/>
    <row r="54933" ht="15.75" customHeight="1"/>
    <row r="54935" ht="15.75" customHeight="1"/>
    <row r="54937" ht="15.75" customHeight="1"/>
    <row r="54939" ht="15.75" customHeight="1"/>
    <row r="54941" ht="15.75" customHeight="1"/>
    <row r="54943" ht="15.75" customHeight="1"/>
    <row r="54945" ht="15.75" customHeight="1"/>
    <row r="54947" ht="15.75" customHeight="1"/>
    <row r="54949" ht="15.75" customHeight="1"/>
    <row r="54951" ht="15.75" customHeight="1"/>
    <row r="54953" ht="15.75" customHeight="1"/>
    <row r="54955" ht="15.75" customHeight="1"/>
    <row r="54957" ht="15.75" customHeight="1"/>
    <row r="54959" ht="15.75" customHeight="1"/>
    <row r="54961" ht="15.75" customHeight="1"/>
    <row r="54963" ht="15.75" customHeight="1"/>
    <row r="54965" ht="15.75" customHeight="1"/>
    <row r="54967" ht="15.75" customHeight="1"/>
    <row r="54969" ht="15.75" customHeight="1"/>
    <row r="54971" ht="15.75" customHeight="1"/>
    <row r="54973" ht="15.75" customHeight="1"/>
    <row r="54975" ht="15.75" customHeight="1"/>
    <row r="54977" ht="15.75" customHeight="1"/>
    <row r="54979" ht="15.75" customHeight="1"/>
    <row r="54981" ht="15.75" customHeight="1"/>
    <row r="54983" ht="15.75" customHeight="1"/>
    <row r="54985" ht="15.75" customHeight="1"/>
    <row r="54987" ht="15.75" customHeight="1"/>
    <row r="54989" ht="15.75" customHeight="1"/>
    <row r="54991" ht="15.75" customHeight="1"/>
    <row r="54993" ht="15.75" customHeight="1"/>
    <row r="54995" ht="15.75" customHeight="1"/>
    <row r="54997" ht="15.75" customHeight="1"/>
    <row r="54999" ht="15.75" customHeight="1"/>
    <row r="55001" ht="15.75" customHeight="1"/>
    <row r="55003" ht="15.75" customHeight="1"/>
    <row r="55005" ht="15.75" customHeight="1"/>
    <row r="55007" ht="15.75" customHeight="1"/>
    <row r="55009" ht="15.75" customHeight="1"/>
    <row r="55011" ht="15.75" customHeight="1"/>
    <row r="55013" ht="15.75" customHeight="1"/>
    <row r="55015" ht="15.75" customHeight="1"/>
    <row r="55017" ht="15.75" customHeight="1"/>
    <row r="55019" ht="15.75" customHeight="1"/>
    <row r="55021" ht="15.75" customHeight="1"/>
    <row r="55023" ht="15.75" customHeight="1"/>
    <row r="55025" ht="15.75" customHeight="1"/>
    <row r="55027" ht="15.75" customHeight="1"/>
    <row r="55029" ht="15.75" customHeight="1"/>
    <row r="55031" ht="15.75" customHeight="1"/>
    <row r="55033" ht="15.75" customHeight="1"/>
    <row r="55035" ht="15.75" customHeight="1"/>
    <row r="55037" ht="15.75" customHeight="1"/>
    <row r="55039" ht="15.75" customHeight="1"/>
    <row r="55041" ht="15.75" customHeight="1"/>
    <row r="55043" ht="15.75" customHeight="1"/>
    <row r="55045" ht="15.75" customHeight="1"/>
    <row r="55047" ht="15.75" customHeight="1"/>
    <row r="55049" ht="15.75" customHeight="1"/>
    <row r="55051" ht="15.75" customHeight="1"/>
    <row r="55053" ht="15.75" customHeight="1"/>
    <row r="55055" ht="15.75" customHeight="1"/>
    <row r="55057" ht="15.75" customHeight="1"/>
    <row r="55059" ht="15.75" customHeight="1"/>
    <row r="55061" ht="15.75" customHeight="1"/>
    <row r="55063" ht="15.75" customHeight="1"/>
    <row r="55065" ht="15.75" customHeight="1"/>
    <row r="55067" ht="15.75" customHeight="1"/>
    <row r="55069" ht="15.75" customHeight="1"/>
    <row r="55071" ht="15.75" customHeight="1"/>
    <row r="55073" ht="15.75" customHeight="1"/>
    <row r="55075" ht="15.75" customHeight="1"/>
    <row r="55077" ht="15.75" customHeight="1"/>
    <row r="55079" ht="15.75" customHeight="1"/>
    <row r="55081" ht="15.75" customHeight="1"/>
    <row r="55083" ht="15.75" customHeight="1"/>
    <row r="55085" ht="15.75" customHeight="1"/>
    <row r="55087" ht="15.75" customHeight="1"/>
    <row r="55089" ht="15.75" customHeight="1"/>
    <row r="55091" ht="15.75" customHeight="1"/>
    <row r="55093" ht="15.75" customHeight="1"/>
    <row r="55095" ht="15.75" customHeight="1"/>
    <row r="55097" ht="15.75" customHeight="1"/>
    <row r="55099" ht="15.75" customHeight="1"/>
    <row r="55101" ht="15.75" customHeight="1"/>
    <row r="55103" ht="15.75" customHeight="1"/>
    <row r="55105" ht="15.75" customHeight="1"/>
    <row r="55107" ht="15.75" customHeight="1"/>
    <row r="55109" ht="15.75" customHeight="1"/>
    <row r="55111" ht="15.75" customHeight="1"/>
    <row r="55113" ht="15.75" customHeight="1"/>
    <row r="55115" ht="15.75" customHeight="1"/>
    <row r="55117" ht="15.75" customHeight="1"/>
    <row r="55119" ht="15.75" customHeight="1"/>
    <row r="55121" ht="15.75" customHeight="1"/>
    <row r="55123" ht="15.75" customHeight="1"/>
    <row r="55125" ht="15.75" customHeight="1"/>
    <row r="55127" ht="15.75" customHeight="1"/>
    <row r="55129" ht="15.75" customHeight="1"/>
    <row r="55131" ht="15.75" customHeight="1"/>
    <row r="55133" ht="15.75" customHeight="1"/>
    <row r="55135" ht="15.75" customHeight="1"/>
    <row r="55137" ht="15.75" customHeight="1"/>
    <row r="55139" ht="15.75" customHeight="1"/>
    <row r="55141" ht="15.75" customHeight="1"/>
    <row r="55143" ht="15.75" customHeight="1"/>
    <row r="55145" ht="15.75" customHeight="1"/>
    <row r="55147" ht="15.75" customHeight="1"/>
    <row r="55149" ht="15.75" customHeight="1"/>
    <row r="55151" ht="15.75" customHeight="1"/>
    <row r="55153" ht="15.75" customHeight="1"/>
    <row r="55155" ht="15.75" customHeight="1"/>
    <row r="55157" ht="15.75" customHeight="1"/>
    <row r="55159" ht="15.75" customHeight="1"/>
    <row r="55161" ht="15.75" customHeight="1"/>
    <row r="55163" ht="15.75" customHeight="1"/>
    <row r="55165" ht="15.75" customHeight="1"/>
    <row r="55167" ht="15.75" customHeight="1"/>
    <row r="55169" ht="15.75" customHeight="1"/>
    <row r="55171" ht="15.75" customHeight="1"/>
    <row r="55173" ht="15.75" customHeight="1"/>
    <row r="55175" ht="15.75" customHeight="1"/>
    <row r="55177" ht="15.75" customHeight="1"/>
    <row r="55179" ht="15.75" customHeight="1"/>
    <row r="55181" ht="15.75" customHeight="1"/>
    <row r="55183" ht="15.75" customHeight="1"/>
    <row r="55185" ht="15.75" customHeight="1"/>
    <row r="55187" ht="15.75" customHeight="1"/>
    <row r="55189" ht="15.75" customHeight="1"/>
    <row r="55191" ht="15.75" customHeight="1"/>
    <row r="55193" ht="15.75" customHeight="1"/>
    <row r="55195" ht="15.75" customHeight="1"/>
    <row r="55197" ht="15.75" customHeight="1"/>
    <row r="55199" ht="15.75" customHeight="1"/>
    <row r="55201" ht="15.75" customHeight="1"/>
    <row r="55203" ht="15.75" customHeight="1"/>
    <row r="55205" ht="15.75" customHeight="1"/>
    <row r="55207" ht="15.75" customHeight="1"/>
    <row r="55209" ht="15.75" customHeight="1"/>
    <row r="55211" ht="15.75" customHeight="1"/>
    <row r="55213" ht="15.75" customHeight="1"/>
    <row r="55215" ht="15.75" customHeight="1"/>
    <row r="55217" ht="15.75" customHeight="1"/>
    <row r="55219" ht="15.75" customHeight="1"/>
    <row r="55221" ht="15.75" customHeight="1"/>
    <row r="55223" ht="15.75" customHeight="1"/>
    <row r="55225" ht="15.75" customHeight="1"/>
    <row r="55227" ht="15.75" customHeight="1"/>
    <row r="55229" ht="15.75" customHeight="1"/>
    <row r="55231" ht="15.75" customHeight="1"/>
    <row r="55233" ht="15.75" customHeight="1"/>
    <row r="55235" ht="15.75" customHeight="1"/>
    <row r="55237" ht="15.75" customHeight="1"/>
    <row r="55239" ht="15.75" customHeight="1"/>
    <row r="55241" ht="15.75" customHeight="1"/>
    <row r="55243" ht="15.75" customHeight="1"/>
    <row r="55245" ht="15.75" customHeight="1"/>
    <row r="55247" ht="15.75" customHeight="1"/>
    <row r="55249" ht="15.75" customHeight="1"/>
    <row r="55251" ht="15.75" customHeight="1"/>
    <row r="55253" ht="15.75" customHeight="1"/>
    <row r="55255" ht="15.75" customHeight="1"/>
    <row r="55257" ht="15.75" customHeight="1"/>
    <row r="55259" ht="15.75" customHeight="1"/>
    <row r="55261" ht="15.75" customHeight="1"/>
    <row r="55263" ht="15.75" customHeight="1"/>
    <row r="55265" ht="15.75" customHeight="1"/>
    <row r="55267" ht="15.75" customHeight="1"/>
    <row r="55269" ht="15.75" customHeight="1"/>
    <row r="55271" ht="15.75" customHeight="1"/>
    <row r="55273" ht="15.75" customHeight="1"/>
    <row r="55275" ht="15.75" customHeight="1"/>
    <row r="55277" ht="15.75" customHeight="1"/>
    <row r="55279" ht="15.75" customHeight="1"/>
    <row r="55281" ht="15.75" customHeight="1"/>
    <row r="55283" ht="15.75" customHeight="1"/>
    <row r="55285" ht="15.75" customHeight="1"/>
    <row r="55287" ht="15.75" customHeight="1"/>
    <row r="55289" ht="15.75" customHeight="1"/>
    <row r="55291" ht="15.75" customHeight="1"/>
    <row r="55293" ht="15.75" customHeight="1"/>
    <row r="55295" ht="15.75" customHeight="1"/>
    <row r="55297" ht="15.75" customHeight="1"/>
    <row r="55299" ht="15.75" customHeight="1"/>
    <row r="55301" ht="15.75" customHeight="1"/>
    <row r="55303" ht="15.75" customHeight="1"/>
    <row r="55305" ht="15.75" customHeight="1"/>
    <row r="55307" ht="15.75" customHeight="1"/>
    <row r="55309" ht="15.75" customHeight="1"/>
    <row r="55311" ht="15.75" customHeight="1"/>
    <row r="55313" ht="15.75" customHeight="1"/>
    <row r="55315" ht="15.75" customHeight="1"/>
    <row r="55317" ht="15.75" customHeight="1"/>
    <row r="55319" ht="15.75" customHeight="1"/>
    <row r="55321" ht="15.75" customHeight="1"/>
    <row r="55323" ht="15.75" customHeight="1"/>
    <row r="55325" ht="15.75" customHeight="1"/>
    <row r="55327" ht="15.75" customHeight="1"/>
    <row r="55329" ht="15.75" customHeight="1"/>
    <row r="55331" ht="15.75" customHeight="1"/>
    <row r="55333" ht="15.75" customHeight="1"/>
    <row r="55335" ht="15.75" customHeight="1"/>
    <row r="55337" ht="15.75" customHeight="1"/>
    <row r="55339" ht="15.75" customHeight="1"/>
    <row r="55341" ht="15.75" customHeight="1"/>
    <row r="55343" ht="15.75" customHeight="1"/>
    <row r="55345" ht="15.75" customHeight="1"/>
    <row r="55347" ht="15.75" customHeight="1"/>
    <row r="55349" ht="15.75" customHeight="1"/>
    <row r="55351" ht="15.75" customHeight="1"/>
    <row r="55353" ht="15.75" customHeight="1"/>
    <row r="55355" ht="15.75" customHeight="1"/>
    <row r="55357" ht="15.75" customHeight="1"/>
    <row r="55359" ht="15.75" customHeight="1"/>
    <row r="55361" ht="15.75" customHeight="1"/>
    <row r="55363" ht="15.75" customHeight="1"/>
    <row r="55365" ht="15.75" customHeight="1"/>
    <row r="55367" ht="15.75" customHeight="1"/>
    <row r="55369" ht="15.75" customHeight="1"/>
    <row r="55371" ht="15.75" customHeight="1"/>
    <row r="55373" ht="15.75" customHeight="1"/>
    <row r="55375" ht="15.75" customHeight="1"/>
    <row r="55377" ht="15.75" customHeight="1"/>
    <row r="55379" ht="15.75" customHeight="1"/>
    <row r="55381" ht="15.75" customHeight="1"/>
    <row r="55383" ht="15.75" customHeight="1"/>
    <row r="55385" ht="15.75" customHeight="1"/>
    <row r="55387" ht="15.75" customHeight="1"/>
    <row r="55389" ht="15.75" customHeight="1"/>
    <row r="55391" ht="15.75" customHeight="1"/>
    <row r="55393" ht="15.75" customHeight="1"/>
    <row r="55395" ht="15.75" customHeight="1"/>
    <row r="55397" ht="15.75" customHeight="1"/>
    <row r="55399" ht="15.75" customHeight="1"/>
    <row r="55401" ht="15.75" customHeight="1"/>
    <row r="55403" ht="15.75" customHeight="1"/>
    <row r="55405" ht="15.75" customHeight="1"/>
    <row r="55407" ht="15.75" customHeight="1"/>
    <row r="55409" ht="15.75" customHeight="1"/>
    <row r="55411" ht="15.75" customHeight="1"/>
    <row r="55413" ht="15.75" customHeight="1"/>
    <row r="55415" ht="15.75" customHeight="1"/>
    <row r="55417" ht="15.75" customHeight="1"/>
    <row r="55419" ht="15.75" customHeight="1"/>
    <row r="55421" ht="15.75" customHeight="1"/>
    <row r="55423" ht="15.75" customHeight="1"/>
    <row r="55425" ht="15.75" customHeight="1"/>
    <row r="55427" ht="15.75" customHeight="1"/>
    <row r="55429" ht="15.75" customHeight="1"/>
    <row r="55431" ht="15.75" customHeight="1"/>
    <row r="55433" ht="15.75" customHeight="1"/>
    <row r="55435" ht="15.75" customHeight="1"/>
    <row r="55437" ht="15.75" customHeight="1"/>
    <row r="55439" ht="15.75" customHeight="1"/>
    <row r="55441" ht="15.75" customHeight="1"/>
    <row r="55443" ht="15.75" customHeight="1"/>
    <row r="55445" ht="15.75" customHeight="1"/>
    <row r="55447" ht="15.75" customHeight="1"/>
    <row r="55449" ht="15.75" customHeight="1"/>
    <row r="55451" ht="15.75" customHeight="1"/>
    <row r="55453" ht="15.75" customHeight="1"/>
    <row r="55455" ht="15.75" customHeight="1"/>
    <row r="55457" ht="15.75" customHeight="1"/>
    <row r="55459" ht="15.75" customHeight="1"/>
    <row r="55461" ht="15.75" customHeight="1"/>
    <row r="55463" ht="15.75" customHeight="1"/>
    <row r="55465" ht="15.75" customHeight="1"/>
    <row r="55467" ht="15.75" customHeight="1"/>
    <row r="55469" ht="15.75" customHeight="1"/>
    <row r="55471" ht="15.75" customHeight="1"/>
    <row r="55473" ht="15.75" customHeight="1"/>
    <row r="55475" ht="15.75" customHeight="1"/>
    <row r="55477" ht="15.75" customHeight="1"/>
    <row r="55479" ht="15.75" customHeight="1"/>
    <row r="55481" ht="15.75" customHeight="1"/>
    <row r="55483" ht="15.75" customHeight="1"/>
    <row r="55485" ht="15.75" customHeight="1"/>
    <row r="55487" ht="15.75" customHeight="1"/>
    <row r="55489" ht="15.75" customHeight="1"/>
    <row r="55491" ht="15.75" customHeight="1"/>
    <row r="55493" ht="15.75" customHeight="1"/>
    <row r="55495" ht="15.75" customHeight="1"/>
    <row r="55497" ht="15.75" customHeight="1"/>
    <row r="55499" ht="15.75" customHeight="1"/>
    <row r="55501" ht="15.75" customHeight="1"/>
    <row r="55503" ht="15.75" customHeight="1"/>
    <row r="55505" ht="15.75" customHeight="1"/>
    <row r="55507" ht="15.75" customHeight="1"/>
    <row r="55509" ht="15.75" customHeight="1"/>
    <row r="55511" ht="15.75" customHeight="1"/>
    <row r="55513" ht="15.75" customHeight="1"/>
    <row r="55515" ht="15.75" customHeight="1"/>
    <row r="55517" ht="15.75" customHeight="1"/>
    <row r="55519" ht="15.75" customHeight="1"/>
    <row r="55521" ht="15.75" customHeight="1"/>
    <row r="55523" ht="15.75" customHeight="1"/>
    <row r="55525" ht="15.75" customHeight="1"/>
    <row r="55527" ht="15.75" customHeight="1"/>
    <row r="55529" ht="15.75" customHeight="1"/>
    <row r="55531" ht="15.75" customHeight="1"/>
    <row r="55533" ht="15.75" customHeight="1"/>
    <row r="55535" ht="15.75" customHeight="1"/>
    <row r="55537" ht="15.75" customHeight="1"/>
    <row r="55539" ht="15.75" customHeight="1"/>
    <row r="55541" ht="15.75" customHeight="1"/>
    <row r="55543" ht="15.75" customHeight="1"/>
    <row r="55545" ht="15.75" customHeight="1"/>
    <row r="55547" ht="15.75" customHeight="1"/>
    <row r="55549" ht="15.75" customHeight="1"/>
    <row r="55551" ht="15.75" customHeight="1"/>
    <row r="55553" ht="15.75" customHeight="1"/>
    <row r="55555" ht="15.75" customHeight="1"/>
    <row r="55557" ht="15.75" customHeight="1"/>
    <row r="55559" ht="15.75" customHeight="1"/>
    <row r="55561" ht="15.75" customHeight="1"/>
    <row r="55563" ht="15.75" customHeight="1"/>
    <row r="55565" ht="15.75" customHeight="1"/>
    <row r="55567" ht="15.75" customHeight="1"/>
    <row r="55569" ht="15.75" customHeight="1"/>
    <row r="55571" ht="15.75" customHeight="1"/>
    <row r="55573" ht="15.75" customHeight="1"/>
    <row r="55575" ht="15.75" customHeight="1"/>
    <row r="55577" ht="15.75" customHeight="1"/>
    <row r="55579" ht="15.75" customHeight="1"/>
    <row r="55581" ht="15.75" customHeight="1"/>
    <row r="55583" ht="15.75" customHeight="1"/>
    <row r="55585" ht="15.75" customHeight="1"/>
    <row r="55587" ht="15.75" customHeight="1"/>
    <row r="55589" ht="15.75" customHeight="1"/>
    <row r="55591" ht="15.75" customHeight="1"/>
    <row r="55593" ht="15.75" customHeight="1"/>
    <row r="55595" ht="15.75" customHeight="1"/>
    <row r="55597" ht="15.75" customHeight="1"/>
    <row r="55599" ht="15.75" customHeight="1"/>
    <row r="55601" ht="15.75" customHeight="1"/>
    <row r="55603" ht="15.75" customHeight="1"/>
    <row r="55605" ht="15.75" customHeight="1"/>
    <row r="55607" ht="15.75" customHeight="1"/>
    <row r="55609" ht="15.75" customHeight="1"/>
    <row r="55611" ht="15.75" customHeight="1"/>
    <row r="55613" ht="15.75" customHeight="1"/>
    <row r="55615" ht="15.75" customHeight="1"/>
    <row r="55617" ht="15.75" customHeight="1"/>
    <row r="55619" ht="15.75" customHeight="1"/>
    <row r="55621" ht="15.75" customHeight="1"/>
    <row r="55623" ht="15.75" customHeight="1"/>
    <row r="55625" ht="15.75" customHeight="1"/>
    <row r="55627" ht="15.75" customHeight="1"/>
    <row r="55629" ht="15.75" customHeight="1"/>
    <row r="55631" ht="15.75" customHeight="1"/>
    <row r="55633" ht="15.75" customHeight="1"/>
    <row r="55635" ht="15.75" customHeight="1"/>
    <row r="55637" ht="15.75" customHeight="1"/>
    <row r="55639" ht="15.75" customHeight="1"/>
    <row r="55641" ht="15.75" customHeight="1"/>
    <row r="55643" ht="15.75" customHeight="1"/>
    <row r="55645" ht="15.75" customHeight="1"/>
    <row r="55647" ht="15.75" customHeight="1"/>
    <row r="55649" ht="15.75" customHeight="1"/>
    <row r="55651" ht="15.75" customHeight="1"/>
    <row r="55653" ht="15.75" customHeight="1"/>
    <row r="55655" ht="15.75" customHeight="1"/>
    <row r="55657" ht="15.75" customHeight="1"/>
    <row r="55659" ht="15.75" customHeight="1"/>
    <row r="55661" ht="15.75" customHeight="1"/>
    <row r="55663" ht="15.75" customHeight="1"/>
    <row r="55665" ht="15.75" customHeight="1"/>
    <row r="55667" ht="15.75" customHeight="1"/>
    <row r="55669" ht="15.75" customHeight="1"/>
    <row r="55671" ht="15.75" customHeight="1"/>
    <row r="55673" ht="15.75" customHeight="1"/>
    <row r="55675" ht="15.75" customHeight="1"/>
    <row r="55677" ht="15.75" customHeight="1"/>
    <row r="55679" ht="15.75" customHeight="1"/>
    <row r="55681" ht="15.75" customHeight="1"/>
    <row r="55683" ht="15.75" customHeight="1"/>
    <row r="55685" ht="15.75" customHeight="1"/>
    <row r="55687" ht="15.75" customHeight="1"/>
    <row r="55689" ht="15.75" customHeight="1"/>
    <row r="55691" ht="15.75" customHeight="1"/>
    <row r="55693" ht="15.75" customHeight="1"/>
    <row r="55695" ht="15.75" customHeight="1"/>
    <row r="55697" ht="15.75" customHeight="1"/>
    <row r="55699" ht="15.75" customHeight="1"/>
    <row r="55701" ht="15.75" customHeight="1"/>
    <row r="55703" ht="15.75" customHeight="1"/>
    <row r="55705" ht="15.75" customHeight="1"/>
    <row r="55707" ht="15.75" customHeight="1"/>
    <row r="55709" ht="15.75" customHeight="1"/>
    <row r="55711" ht="15.75" customHeight="1"/>
    <row r="55713" ht="15.75" customHeight="1"/>
    <row r="55715" ht="15.75" customHeight="1"/>
    <row r="55717" ht="15.75" customHeight="1"/>
    <row r="55719" ht="15.75" customHeight="1"/>
    <row r="55721" ht="15.75" customHeight="1"/>
    <row r="55723" ht="15.75" customHeight="1"/>
    <row r="55725" ht="15.75" customHeight="1"/>
    <row r="55727" ht="15.75" customHeight="1"/>
    <row r="55729" ht="15.75" customHeight="1"/>
    <row r="55731" ht="15.75" customHeight="1"/>
    <row r="55733" ht="15.75" customHeight="1"/>
    <row r="55735" ht="15.75" customHeight="1"/>
    <row r="55737" ht="15.75" customHeight="1"/>
    <row r="55739" ht="15.75" customHeight="1"/>
    <row r="55741" ht="15.75" customHeight="1"/>
    <row r="55743" ht="15.75" customHeight="1"/>
    <row r="55745" ht="15.75" customHeight="1"/>
    <row r="55747" ht="15.75" customHeight="1"/>
    <row r="55749" ht="15.75" customHeight="1"/>
    <row r="55751" ht="15.75" customHeight="1"/>
    <row r="55753" ht="15.75" customHeight="1"/>
    <row r="55755" ht="15.75" customHeight="1"/>
    <row r="55757" ht="15.75" customHeight="1"/>
    <row r="55759" ht="15.75" customHeight="1"/>
    <row r="55761" ht="15.75" customHeight="1"/>
    <row r="55763" ht="15.75" customHeight="1"/>
    <row r="55765" ht="15.75" customHeight="1"/>
    <row r="55767" ht="15.75" customHeight="1"/>
    <row r="55769" ht="15.75" customHeight="1"/>
    <row r="55771" ht="15.75" customHeight="1"/>
    <row r="55773" ht="15.75" customHeight="1"/>
    <row r="55775" ht="15.75" customHeight="1"/>
    <row r="55777" ht="15.75" customHeight="1"/>
    <row r="55779" ht="15.75" customHeight="1"/>
    <row r="55781" ht="15.75" customHeight="1"/>
    <row r="55783" ht="15.75" customHeight="1"/>
    <row r="55785" ht="15.75" customHeight="1"/>
    <row r="55787" ht="15.75" customHeight="1"/>
    <row r="55789" ht="15.75" customHeight="1"/>
    <row r="55791" ht="15.75" customHeight="1"/>
    <row r="55793" ht="15.75" customHeight="1"/>
    <row r="55795" ht="15.75" customHeight="1"/>
    <row r="55797" ht="15.75" customHeight="1"/>
    <row r="55799" ht="15.75" customHeight="1"/>
    <row r="55801" ht="15.75" customHeight="1"/>
    <row r="55803" ht="15.75" customHeight="1"/>
    <row r="55805" ht="15.75" customHeight="1"/>
    <row r="55807" ht="15.75" customHeight="1"/>
    <row r="55809" ht="15.75" customHeight="1"/>
    <row r="55811" ht="15.75" customHeight="1"/>
    <row r="55813" ht="15.75" customHeight="1"/>
    <row r="55815" ht="15.75" customHeight="1"/>
    <row r="55817" ht="15.75" customHeight="1"/>
    <row r="55819" ht="15.75" customHeight="1"/>
    <row r="55821" ht="15.75" customHeight="1"/>
    <row r="55823" ht="15.75" customHeight="1"/>
    <row r="55825" ht="15.75" customHeight="1"/>
    <row r="55827" ht="15.75" customHeight="1"/>
    <row r="55829" ht="15.75" customHeight="1"/>
    <row r="55831" ht="15.75" customHeight="1"/>
    <row r="55833" ht="15.75" customHeight="1"/>
    <row r="55835" ht="15.75" customHeight="1"/>
    <row r="55837" ht="15.75" customHeight="1"/>
    <row r="55839" ht="15.75" customHeight="1"/>
    <row r="55841" ht="15.75" customHeight="1"/>
    <row r="55843" ht="15.75" customHeight="1"/>
    <row r="55845" ht="15.75" customHeight="1"/>
    <row r="55847" ht="15.75" customHeight="1"/>
    <row r="55849" ht="15.75" customHeight="1"/>
    <row r="55851" ht="15.75" customHeight="1"/>
    <row r="55853" ht="15.75" customHeight="1"/>
    <row r="55855" ht="15.75" customHeight="1"/>
    <row r="55857" ht="15.75" customHeight="1"/>
    <row r="55859" ht="15.75" customHeight="1"/>
    <row r="55861" ht="15.75" customHeight="1"/>
    <row r="55863" ht="15.75" customHeight="1"/>
    <row r="55865" ht="15.75" customHeight="1"/>
    <row r="55867" ht="15.75" customHeight="1"/>
    <row r="55869" ht="15.75" customHeight="1"/>
    <row r="55871" ht="15.75" customHeight="1"/>
    <row r="55873" ht="15.75" customHeight="1"/>
    <row r="55875" ht="15.75" customHeight="1"/>
    <row r="55877" ht="15.75" customHeight="1"/>
    <row r="55879" ht="15.75" customHeight="1"/>
    <row r="55881" ht="15.75" customHeight="1"/>
    <row r="55883" ht="15.75" customHeight="1"/>
    <row r="55885" ht="15.75" customHeight="1"/>
    <row r="55887" ht="15.75" customHeight="1"/>
    <row r="55889" ht="15.75" customHeight="1"/>
    <row r="55891" ht="15.75" customHeight="1"/>
    <row r="55893" ht="15.75" customHeight="1"/>
    <row r="55895" ht="15.75" customHeight="1"/>
    <row r="55897" ht="15.75" customHeight="1"/>
    <row r="55899" ht="15.75" customHeight="1"/>
    <row r="55901" ht="15.75" customHeight="1"/>
    <row r="55903" ht="15.75" customHeight="1"/>
    <row r="55905" ht="15.75" customHeight="1"/>
    <row r="55907" ht="15.75" customHeight="1"/>
    <row r="55909" ht="15.75" customHeight="1"/>
    <row r="55911" ht="15.75" customHeight="1"/>
    <row r="55913" ht="15.75" customHeight="1"/>
    <row r="55915" ht="15.75" customHeight="1"/>
    <row r="55917" ht="15.75" customHeight="1"/>
    <row r="55919" ht="15.75" customHeight="1"/>
    <row r="55921" ht="15.75" customHeight="1"/>
    <row r="55923" ht="15.75" customHeight="1"/>
    <row r="55925" ht="15.75" customHeight="1"/>
    <row r="55927" ht="15.75" customHeight="1"/>
    <row r="55929" ht="15.75" customHeight="1"/>
    <row r="55931" ht="15.75" customHeight="1"/>
    <row r="55933" ht="15.75" customHeight="1"/>
    <row r="55935" ht="15.75" customHeight="1"/>
    <row r="55937" ht="15.75" customHeight="1"/>
    <row r="55939" ht="15.75" customHeight="1"/>
    <row r="55941" ht="15.75" customHeight="1"/>
    <row r="55943" ht="15.75" customHeight="1"/>
    <row r="55945" ht="15.75" customHeight="1"/>
    <row r="55947" ht="15.75" customHeight="1"/>
    <row r="55949" ht="15.75" customHeight="1"/>
    <row r="55951" ht="15.75" customHeight="1"/>
    <row r="55953" ht="15.75" customHeight="1"/>
    <row r="55955" ht="15.75" customHeight="1"/>
    <row r="55957" ht="15.75" customHeight="1"/>
    <row r="55959" ht="15.75" customHeight="1"/>
    <row r="55961" ht="15.75" customHeight="1"/>
    <row r="55963" ht="15.75" customHeight="1"/>
    <row r="55965" ht="15.75" customHeight="1"/>
    <row r="55967" ht="15.75" customHeight="1"/>
    <row r="55969" ht="15.75" customHeight="1"/>
    <row r="55971" ht="15.75" customHeight="1"/>
    <row r="55973" ht="15.75" customHeight="1"/>
    <row r="55975" ht="15.75" customHeight="1"/>
    <row r="55977" ht="15.75" customHeight="1"/>
    <row r="55979" ht="15.75" customHeight="1"/>
    <row r="55981" ht="15.75" customHeight="1"/>
    <row r="55983" ht="15.75" customHeight="1"/>
    <row r="55985" ht="15.75" customHeight="1"/>
    <row r="55987" ht="15.75" customHeight="1"/>
    <row r="55989" ht="15.75" customHeight="1"/>
    <row r="55991" ht="15.75" customHeight="1"/>
    <row r="55993" ht="15.75" customHeight="1"/>
    <row r="55995" ht="15.75" customHeight="1"/>
    <row r="55997" ht="15.75" customHeight="1"/>
    <row r="55999" ht="15.75" customHeight="1"/>
    <row r="56001" ht="15.75" customHeight="1"/>
    <row r="56003" ht="15.75" customHeight="1"/>
    <row r="56005" ht="15.75" customHeight="1"/>
    <row r="56007" ht="15.75" customHeight="1"/>
    <row r="56009" ht="15.75" customHeight="1"/>
    <row r="56011" ht="15.75" customHeight="1"/>
    <row r="56013" ht="15.75" customHeight="1"/>
    <row r="56015" ht="15.75" customHeight="1"/>
    <row r="56017" ht="15.75" customHeight="1"/>
    <row r="56019" ht="15.75" customHeight="1"/>
    <row r="56021" ht="15.75" customHeight="1"/>
    <row r="56023" ht="15.75" customHeight="1"/>
    <row r="56025" ht="15.75" customHeight="1"/>
    <row r="56027" ht="15.75" customHeight="1"/>
    <row r="56029" ht="15.75" customHeight="1"/>
    <row r="56031" ht="15.75" customHeight="1"/>
    <row r="56033" ht="15.75" customHeight="1"/>
    <row r="56035" ht="15.75" customHeight="1"/>
    <row r="56037" ht="15.75" customHeight="1"/>
    <row r="56039" ht="15.75" customHeight="1"/>
    <row r="56041" ht="15.75" customHeight="1"/>
    <row r="56043" ht="15.75" customHeight="1"/>
    <row r="56045" ht="15.75" customHeight="1"/>
    <row r="56047" ht="15.75" customHeight="1"/>
    <row r="56049" ht="15.75" customHeight="1"/>
    <row r="56051" ht="15.75" customHeight="1"/>
    <row r="56053" ht="15.75" customHeight="1"/>
    <row r="56055" ht="15.75" customHeight="1"/>
    <row r="56057" ht="15.75" customHeight="1"/>
    <row r="56059" ht="15.75" customHeight="1"/>
    <row r="56061" ht="15.75" customHeight="1"/>
    <row r="56063" ht="15.75" customHeight="1"/>
    <row r="56065" ht="15.75" customHeight="1"/>
    <row r="56067" ht="15.75" customHeight="1"/>
    <row r="56069" ht="15.75" customHeight="1"/>
    <row r="56071" ht="15.75" customHeight="1"/>
    <row r="56073" ht="15.75" customHeight="1"/>
    <row r="56075" ht="15.75" customHeight="1"/>
    <row r="56077" ht="15.75" customHeight="1"/>
    <row r="56079" ht="15.75" customHeight="1"/>
    <row r="56081" ht="15.75" customHeight="1"/>
    <row r="56083" ht="15.75" customHeight="1"/>
    <row r="56085" ht="15.75" customHeight="1"/>
    <row r="56087" ht="15.75" customHeight="1"/>
    <row r="56089" ht="15.75" customHeight="1"/>
    <row r="56091" ht="15.75" customHeight="1"/>
    <row r="56093" ht="15.75" customHeight="1"/>
    <row r="56095" ht="15.75" customHeight="1"/>
    <row r="56097" ht="15.75" customHeight="1"/>
    <row r="56099" ht="15.75" customHeight="1"/>
    <row r="56101" ht="15.75" customHeight="1"/>
    <row r="56103" ht="15.75" customHeight="1"/>
    <row r="56105" ht="15.75" customHeight="1"/>
    <row r="56107" ht="15.75" customHeight="1"/>
    <row r="56109" ht="15.75" customHeight="1"/>
    <row r="56111" ht="15.75" customHeight="1"/>
    <row r="56113" ht="15.75" customHeight="1"/>
    <row r="56115" ht="15.75" customHeight="1"/>
    <row r="56117" ht="15.75" customHeight="1"/>
    <row r="56119" ht="15.75" customHeight="1"/>
    <row r="56121" ht="15.75" customHeight="1"/>
    <row r="56123" ht="15.75" customHeight="1"/>
    <row r="56125" ht="15.75" customHeight="1"/>
    <row r="56127" ht="15.75" customHeight="1"/>
    <row r="56129" ht="15.75" customHeight="1"/>
    <row r="56131" ht="15.75" customHeight="1"/>
    <row r="56133" ht="15.75" customHeight="1"/>
    <row r="56135" ht="15.75" customHeight="1"/>
    <row r="56137" ht="15.75" customHeight="1"/>
    <row r="56139" ht="15.75" customHeight="1"/>
    <row r="56141" ht="15.75" customHeight="1"/>
    <row r="56143" ht="15.75" customHeight="1"/>
    <row r="56145" ht="15.75" customHeight="1"/>
    <row r="56147" ht="15.75" customHeight="1"/>
    <row r="56149" ht="15.75" customHeight="1"/>
    <row r="56151" ht="15.75" customHeight="1"/>
    <row r="56153" ht="15.75" customHeight="1"/>
    <row r="56155" ht="15.75" customHeight="1"/>
    <row r="56157" ht="15.75" customHeight="1"/>
    <row r="56159" ht="15.75" customHeight="1"/>
    <row r="56161" ht="15.75" customHeight="1"/>
    <row r="56163" ht="15.75" customHeight="1"/>
    <row r="56165" ht="15.75" customHeight="1"/>
    <row r="56167" ht="15.75" customHeight="1"/>
    <row r="56169" ht="15.75" customHeight="1"/>
    <row r="56171" ht="15.75" customHeight="1"/>
    <row r="56173" ht="15.75" customHeight="1"/>
    <row r="56175" ht="15.75" customHeight="1"/>
    <row r="56177" ht="15.75" customHeight="1"/>
    <row r="56179" ht="15.75" customHeight="1"/>
    <row r="56181" ht="15.75" customHeight="1"/>
    <row r="56183" ht="15.75" customHeight="1"/>
    <row r="56185" ht="15.75" customHeight="1"/>
    <row r="56187" ht="15.75" customHeight="1"/>
    <row r="56189" ht="15.75" customHeight="1"/>
    <row r="56191" ht="15.75" customHeight="1"/>
    <row r="56193" ht="15.75" customHeight="1"/>
    <row r="56195" ht="15.75" customHeight="1"/>
    <row r="56197" ht="15.75" customHeight="1"/>
    <row r="56199" ht="15.75" customHeight="1"/>
    <row r="56201" ht="15.75" customHeight="1"/>
    <row r="56203" ht="15.75" customHeight="1"/>
    <row r="56205" ht="15.75" customHeight="1"/>
    <row r="56207" ht="15.75" customHeight="1"/>
    <row r="56209" ht="15.75" customHeight="1"/>
    <row r="56211" ht="15.75" customHeight="1"/>
    <row r="56213" ht="15.75" customHeight="1"/>
    <row r="56215" ht="15.75" customHeight="1"/>
    <row r="56217" ht="15.75" customHeight="1"/>
    <row r="56219" ht="15.75" customHeight="1"/>
    <row r="56221" ht="15.75" customHeight="1"/>
    <row r="56223" ht="15.75" customHeight="1"/>
    <row r="56225" ht="15.75" customHeight="1"/>
    <row r="56227" ht="15.75" customHeight="1"/>
    <row r="56229" ht="15.75" customHeight="1"/>
    <row r="56231" ht="15.75" customHeight="1"/>
    <row r="56233" ht="15.75" customHeight="1"/>
    <row r="56235" ht="15.75" customHeight="1"/>
    <row r="56237" ht="15.75" customHeight="1"/>
    <row r="56239" ht="15.75" customHeight="1"/>
    <row r="56241" ht="15.75" customHeight="1"/>
    <row r="56243" ht="15.75" customHeight="1"/>
    <row r="56245" ht="15.75" customHeight="1"/>
    <row r="56247" ht="15.75" customHeight="1"/>
    <row r="56249" ht="15.75" customHeight="1"/>
    <row r="56251" ht="15.75" customHeight="1"/>
    <row r="56253" ht="15.75" customHeight="1"/>
    <row r="56255" ht="15.75" customHeight="1"/>
    <row r="56257" ht="15.75" customHeight="1"/>
    <row r="56259" ht="15.75" customHeight="1"/>
    <row r="56261" ht="15.75" customHeight="1"/>
    <row r="56263" ht="15.75" customHeight="1"/>
    <row r="56265" ht="15.75" customHeight="1"/>
    <row r="56267" ht="15.75" customHeight="1"/>
    <row r="56269" ht="15.75" customHeight="1"/>
    <row r="56271" ht="15.75" customHeight="1"/>
    <row r="56273" ht="15.75" customHeight="1"/>
    <row r="56275" ht="15.75" customHeight="1"/>
    <row r="56277" ht="15.75" customHeight="1"/>
    <row r="56279" ht="15.75" customHeight="1"/>
    <row r="56281" ht="15.75" customHeight="1"/>
    <row r="56283" ht="15.75" customHeight="1"/>
    <row r="56285" ht="15.75" customHeight="1"/>
    <row r="56287" ht="15.75" customHeight="1"/>
    <row r="56289" ht="15.75" customHeight="1"/>
    <row r="56291" ht="15.75" customHeight="1"/>
    <row r="56293" ht="15.75" customHeight="1"/>
    <row r="56295" ht="15.75" customHeight="1"/>
    <row r="56297" ht="15.75" customHeight="1"/>
    <row r="56299" ht="15.75" customHeight="1"/>
    <row r="56301" ht="15.75" customHeight="1"/>
    <row r="56303" ht="15.75" customHeight="1"/>
    <row r="56305" ht="15.75" customHeight="1"/>
    <row r="56307" ht="15.75" customHeight="1"/>
    <row r="56309" ht="15.75" customHeight="1"/>
    <row r="56311" ht="15.75" customHeight="1"/>
    <row r="56313" ht="15.75" customHeight="1"/>
    <row r="56315" ht="15.75" customHeight="1"/>
    <row r="56317" ht="15.75" customHeight="1"/>
    <row r="56319" ht="15.75" customHeight="1"/>
    <row r="56321" ht="15.75" customHeight="1"/>
    <row r="56323" ht="15.75" customHeight="1"/>
    <row r="56325" ht="15.75" customHeight="1"/>
    <row r="56327" ht="15.75" customHeight="1"/>
    <row r="56329" ht="15.75" customHeight="1"/>
    <row r="56331" ht="15.75" customHeight="1"/>
    <row r="56333" ht="15.75" customHeight="1"/>
    <row r="56335" ht="15.75" customHeight="1"/>
    <row r="56337" ht="15.75" customHeight="1"/>
    <row r="56339" ht="15.75" customHeight="1"/>
    <row r="56341" ht="15.75" customHeight="1"/>
    <row r="56343" ht="15.75" customHeight="1"/>
    <row r="56345" ht="15.75" customHeight="1"/>
    <row r="56347" ht="15.75" customHeight="1"/>
    <row r="56349" ht="15.75" customHeight="1"/>
    <row r="56351" ht="15.75" customHeight="1"/>
    <row r="56353" ht="15.75" customHeight="1"/>
    <row r="56355" ht="15.75" customHeight="1"/>
    <row r="56357" ht="15.75" customHeight="1"/>
    <row r="56359" ht="15.75" customHeight="1"/>
    <row r="56361" ht="15.75" customHeight="1"/>
    <row r="56363" ht="15.75" customHeight="1"/>
    <row r="56365" ht="15.75" customHeight="1"/>
    <row r="56367" ht="15.75" customHeight="1"/>
    <row r="56369" ht="15.75" customHeight="1"/>
    <row r="56371" ht="15.75" customHeight="1"/>
    <row r="56373" ht="15.75" customHeight="1"/>
    <row r="56375" ht="15.75" customHeight="1"/>
    <row r="56377" ht="15.75" customHeight="1"/>
    <row r="56379" ht="15.75" customHeight="1"/>
    <row r="56381" ht="15.75" customHeight="1"/>
    <row r="56383" ht="15.75" customHeight="1"/>
    <row r="56385" ht="15.75" customHeight="1"/>
    <row r="56387" ht="15.75" customHeight="1"/>
    <row r="56389" ht="15.75" customHeight="1"/>
    <row r="56391" ht="15.75" customHeight="1"/>
    <row r="56393" ht="15.75" customHeight="1"/>
    <row r="56395" ht="15.75" customHeight="1"/>
    <row r="56397" ht="15.75" customHeight="1"/>
    <row r="56399" ht="15.75" customHeight="1"/>
    <row r="56401" ht="15.75" customHeight="1"/>
    <row r="56403" ht="15.75" customHeight="1"/>
    <row r="56405" ht="15.75" customHeight="1"/>
    <row r="56407" ht="15.75" customHeight="1"/>
    <row r="56409" ht="15.75" customHeight="1"/>
    <row r="56411" ht="15.75" customHeight="1"/>
    <row r="56413" ht="15.75" customHeight="1"/>
    <row r="56415" ht="15.75" customHeight="1"/>
    <row r="56417" ht="15.75" customHeight="1"/>
    <row r="56419" ht="15.75" customHeight="1"/>
    <row r="56421" ht="15.75" customHeight="1"/>
    <row r="56423" ht="15.75" customHeight="1"/>
    <row r="56425" ht="15.75" customHeight="1"/>
    <row r="56427" ht="15.75" customHeight="1"/>
    <row r="56429" ht="15.75" customHeight="1"/>
    <row r="56431" ht="15.75" customHeight="1"/>
    <row r="56433" ht="15.75" customHeight="1"/>
    <row r="56435" ht="15.75" customHeight="1"/>
    <row r="56437" ht="15.75" customHeight="1"/>
    <row r="56439" ht="15.75" customHeight="1"/>
    <row r="56441" ht="15.75" customHeight="1"/>
    <row r="56443" ht="15.75" customHeight="1"/>
    <row r="56445" ht="15.75" customHeight="1"/>
    <row r="56447" ht="15.75" customHeight="1"/>
    <row r="56449" ht="15.75" customHeight="1"/>
    <row r="56451" ht="15.75" customHeight="1"/>
    <row r="56453" ht="15.75" customHeight="1"/>
    <row r="56455" ht="15.75" customHeight="1"/>
    <row r="56457" ht="15.75" customHeight="1"/>
    <row r="56459" ht="15.75" customHeight="1"/>
    <row r="56461" ht="15.75" customHeight="1"/>
    <row r="56463" ht="15.75" customHeight="1"/>
    <row r="56465" ht="15.75" customHeight="1"/>
    <row r="56467" ht="15.75" customHeight="1"/>
    <row r="56469" ht="15.75" customHeight="1"/>
    <row r="56471" ht="15.75" customHeight="1"/>
    <row r="56473" ht="15.75" customHeight="1"/>
    <row r="56475" ht="15.75" customHeight="1"/>
    <row r="56477" ht="15.75" customHeight="1"/>
    <row r="56479" ht="15.75" customHeight="1"/>
    <row r="56481" ht="15.75" customHeight="1"/>
    <row r="56483" ht="15.75" customHeight="1"/>
    <row r="56485" ht="15.75" customHeight="1"/>
    <row r="56487" ht="15.75" customHeight="1"/>
    <row r="56489" ht="15.75" customHeight="1"/>
    <row r="56491" ht="15.75" customHeight="1"/>
    <row r="56493" ht="15.75" customHeight="1"/>
    <row r="56495" ht="15.75" customHeight="1"/>
    <row r="56497" ht="15.75" customHeight="1"/>
    <row r="56499" ht="15.75" customHeight="1"/>
    <row r="56501" ht="15.75" customHeight="1"/>
    <row r="56503" ht="15.75" customHeight="1"/>
    <row r="56505" ht="15.75" customHeight="1"/>
    <row r="56507" ht="15.75" customHeight="1"/>
    <row r="56509" ht="15.75" customHeight="1"/>
    <row r="56511" ht="15.75" customHeight="1"/>
    <row r="56513" ht="15.75" customHeight="1"/>
    <row r="56515" ht="15.75" customHeight="1"/>
    <row r="56517" ht="15.75" customHeight="1"/>
    <row r="56519" ht="15.75" customHeight="1"/>
    <row r="56521" ht="15.75" customHeight="1"/>
    <row r="56523" ht="15.75" customHeight="1"/>
    <row r="56525" ht="15.75" customHeight="1"/>
    <row r="56527" ht="15.75" customHeight="1"/>
    <row r="56529" ht="15.75" customHeight="1"/>
    <row r="56531" ht="15.75" customHeight="1"/>
    <row r="56533" ht="15.75" customHeight="1"/>
    <row r="56535" ht="15.75" customHeight="1"/>
    <row r="56537" ht="15.75" customHeight="1"/>
    <row r="56539" ht="15.75" customHeight="1"/>
    <row r="56541" ht="15.75" customHeight="1"/>
    <row r="56543" ht="15.75" customHeight="1"/>
    <row r="56545" ht="15.75" customHeight="1"/>
    <row r="56547" ht="15.75" customHeight="1"/>
    <row r="56549" ht="15.75" customHeight="1"/>
    <row r="56551" ht="15.75" customHeight="1"/>
    <row r="56553" ht="15.75" customHeight="1"/>
    <row r="56555" ht="15.75" customHeight="1"/>
    <row r="56557" ht="15.75" customHeight="1"/>
    <row r="56559" ht="15.75" customHeight="1"/>
    <row r="56561" ht="15.75" customHeight="1"/>
    <row r="56563" ht="15.75" customHeight="1"/>
    <row r="56565" ht="15.75" customHeight="1"/>
    <row r="56567" ht="15.75" customHeight="1"/>
    <row r="56569" ht="15.75" customHeight="1"/>
    <row r="56571" ht="15.75" customHeight="1"/>
    <row r="56573" ht="15.75" customHeight="1"/>
    <row r="56575" ht="15.75" customHeight="1"/>
    <row r="56577" ht="15.75" customHeight="1"/>
    <row r="56579" ht="15.75" customHeight="1"/>
    <row r="56581" ht="15.75" customHeight="1"/>
    <row r="56583" ht="15.75" customHeight="1"/>
    <row r="56585" ht="15.75" customHeight="1"/>
    <row r="56587" ht="15.75" customHeight="1"/>
    <row r="56589" ht="15.75" customHeight="1"/>
    <row r="56591" ht="15.75" customHeight="1"/>
    <row r="56593" ht="15.75" customHeight="1"/>
    <row r="56595" ht="15.75" customHeight="1"/>
    <row r="56597" ht="15.75" customHeight="1"/>
    <row r="56599" ht="15.75" customHeight="1"/>
    <row r="56601" ht="15.75" customHeight="1"/>
    <row r="56603" ht="15.75" customHeight="1"/>
    <row r="56605" ht="15.75" customHeight="1"/>
    <row r="56607" ht="15.75" customHeight="1"/>
    <row r="56609" ht="15.75" customHeight="1"/>
    <row r="56611" ht="15.75" customHeight="1"/>
    <row r="56613" ht="15.75" customHeight="1"/>
    <row r="56615" ht="15.75" customHeight="1"/>
    <row r="56617" ht="15.75" customHeight="1"/>
    <row r="56619" ht="15.75" customHeight="1"/>
    <row r="56621" ht="15.75" customHeight="1"/>
    <row r="56623" ht="15.75" customHeight="1"/>
    <row r="56625" ht="15.75" customHeight="1"/>
    <row r="56627" ht="15.75" customHeight="1"/>
    <row r="56629" ht="15.75" customHeight="1"/>
    <row r="56631" ht="15.75" customHeight="1"/>
    <row r="56633" ht="15.75" customHeight="1"/>
    <row r="56635" ht="15.75" customHeight="1"/>
    <row r="56637" ht="15.75" customHeight="1"/>
    <row r="56639" ht="15.75" customHeight="1"/>
    <row r="56641" ht="15.75" customHeight="1"/>
    <row r="56643" ht="15.75" customHeight="1"/>
    <row r="56645" ht="15.75" customHeight="1"/>
    <row r="56647" ht="15.75" customHeight="1"/>
    <row r="56649" ht="15.75" customHeight="1"/>
    <row r="56651" ht="15.75" customHeight="1"/>
    <row r="56653" ht="15.75" customHeight="1"/>
    <row r="56655" ht="15.75" customHeight="1"/>
    <row r="56657" ht="15.75" customHeight="1"/>
    <row r="56659" ht="15.75" customHeight="1"/>
    <row r="56661" ht="15.75" customHeight="1"/>
    <row r="56663" ht="15.75" customHeight="1"/>
    <row r="56665" ht="15.75" customHeight="1"/>
    <row r="56667" ht="15.75" customHeight="1"/>
    <row r="56669" ht="15.75" customHeight="1"/>
    <row r="56671" ht="15.75" customHeight="1"/>
    <row r="56673" ht="15.75" customHeight="1"/>
    <row r="56675" ht="15.75" customHeight="1"/>
    <row r="56677" ht="15.75" customHeight="1"/>
    <row r="56679" ht="15.75" customHeight="1"/>
    <row r="56681" ht="15.75" customHeight="1"/>
    <row r="56683" ht="15.75" customHeight="1"/>
    <row r="56685" ht="15.75" customHeight="1"/>
    <row r="56687" ht="15.75" customHeight="1"/>
    <row r="56689" ht="15.75" customHeight="1"/>
    <row r="56691" ht="15.75" customHeight="1"/>
    <row r="56693" ht="15.75" customHeight="1"/>
    <row r="56695" ht="15.75" customHeight="1"/>
    <row r="56697" ht="15.75" customHeight="1"/>
    <row r="56699" ht="15.75" customHeight="1"/>
    <row r="56701" ht="15.75" customHeight="1"/>
    <row r="56703" ht="15.75" customHeight="1"/>
    <row r="56705" ht="15.75" customHeight="1"/>
    <row r="56707" ht="15.75" customHeight="1"/>
    <row r="56709" ht="15.75" customHeight="1"/>
    <row r="56711" ht="15.75" customHeight="1"/>
    <row r="56713" ht="15.75" customHeight="1"/>
    <row r="56715" ht="15.75" customHeight="1"/>
    <row r="56717" ht="15.75" customHeight="1"/>
    <row r="56719" ht="15.75" customHeight="1"/>
    <row r="56721" ht="15.75" customHeight="1"/>
    <row r="56723" ht="15.75" customHeight="1"/>
    <row r="56725" ht="15.75" customHeight="1"/>
    <row r="56727" ht="15.75" customHeight="1"/>
    <row r="56729" ht="15.75" customHeight="1"/>
    <row r="56731" ht="15.75" customHeight="1"/>
    <row r="56733" ht="15.75" customHeight="1"/>
    <row r="56735" ht="15.75" customHeight="1"/>
    <row r="56737" ht="15.75" customHeight="1"/>
    <row r="56739" ht="15.75" customHeight="1"/>
    <row r="56741" ht="15.75" customHeight="1"/>
    <row r="56743" ht="15.75" customHeight="1"/>
    <row r="56745" ht="15.75" customHeight="1"/>
    <row r="56747" ht="15.75" customHeight="1"/>
    <row r="56749" ht="15.75" customHeight="1"/>
    <row r="56751" ht="15.75" customHeight="1"/>
    <row r="56753" ht="15.75" customHeight="1"/>
    <row r="56755" ht="15.75" customHeight="1"/>
    <row r="56757" ht="15.75" customHeight="1"/>
    <row r="56759" ht="15.75" customHeight="1"/>
    <row r="56761" ht="15.75" customHeight="1"/>
    <row r="56763" ht="15.75" customHeight="1"/>
    <row r="56765" ht="15.75" customHeight="1"/>
    <row r="56767" ht="15.75" customHeight="1"/>
    <row r="56769" ht="15.75" customHeight="1"/>
    <row r="56771" ht="15.75" customHeight="1"/>
    <row r="56773" ht="15.75" customHeight="1"/>
    <row r="56775" ht="15.75" customHeight="1"/>
    <row r="56777" ht="15.75" customHeight="1"/>
    <row r="56779" ht="15.75" customHeight="1"/>
    <row r="56781" ht="15.75" customHeight="1"/>
    <row r="56783" ht="15.75" customHeight="1"/>
    <row r="56785" ht="15.75" customHeight="1"/>
    <row r="56787" ht="15.75" customHeight="1"/>
    <row r="56789" ht="15.75" customHeight="1"/>
    <row r="56791" ht="15.75" customHeight="1"/>
    <row r="56793" ht="15.75" customHeight="1"/>
    <row r="56795" ht="15.75" customHeight="1"/>
    <row r="56797" ht="15.75" customHeight="1"/>
    <row r="56799" ht="15.75" customHeight="1"/>
    <row r="56801" ht="15.75" customHeight="1"/>
    <row r="56803" ht="15.75" customHeight="1"/>
    <row r="56805" ht="15.75" customHeight="1"/>
    <row r="56807" ht="15.75" customHeight="1"/>
    <row r="56809" ht="15.75" customHeight="1"/>
    <row r="56811" ht="15.75" customHeight="1"/>
    <row r="56813" ht="15.75" customHeight="1"/>
    <row r="56815" ht="15.75" customHeight="1"/>
    <row r="56817" ht="15.75" customHeight="1"/>
    <row r="56819" ht="15.75" customHeight="1"/>
    <row r="56821" ht="15.75" customHeight="1"/>
    <row r="56823" ht="15.75" customHeight="1"/>
    <row r="56825" ht="15.75" customHeight="1"/>
    <row r="56827" ht="15.75" customHeight="1"/>
    <row r="56829" ht="15.75" customHeight="1"/>
    <row r="56831" ht="15.75" customHeight="1"/>
    <row r="56833" ht="15.75" customHeight="1"/>
    <row r="56835" ht="15.75" customHeight="1"/>
    <row r="56837" ht="15.75" customHeight="1"/>
    <row r="56839" ht="15.75" customHeight="1"/>
    <row r="56841" ht="15.75" customHeight="1"/>
    <row r="56843" ht="15.75" customHeight="1"/>
    <row r="56845" ht="15.75" customHeight="1"/>
    <row r="56847" ht="15.75" customHeight="1"/>
    <row r="56849" ht="15.75" customHeight="1"/>
    <row r="56851" ht="15.75" customHeight="1"/>
    <row r="56853" ht="15.75" customHeight="1"/>
    <row r="56855" ht="15.75" customHeight="1"/>
    <row r="56857" ht="15.75" customHeight="1"/>
    <row r="56859" ht="15.75" customHeight="1"/>
    <row r="56861" ht="15.75" customHeight="1"/>
    <row r="56863" ht="15.75" customHeight="1"/>
    <row r="56865" ht="15.75" customHeight="1"/>
    <row r="56867" ht="15.75" customHeight="1"/>
    <row r="56869" ht="15.75" customHeight="1"/>
    <row r="56871" ht="15.75" customHeight="1"/>
    <row r="56873" ht="15.75" customHeight="1"/>
    <row r="56875" ht="15.75" customHeight="1"/>
    <row r="56877" ht="15.75" customHeight="1"/>
    <row r="56879" ht="15.75" customHeight="1"/>
    <row r="56881" ht="15.75" customHeight="1"/>
    <row r="56883" ht="15.75" customHeight="1"/>
    <row r="56885" ht="15.75" customHeight="1"/>
    <row r="56887" ht="15.75" customHeight="1"/>
    <row r="56889" ht="15.75" customHeight="1"/>
    <row r="56891" ht="15.75" customHeight="1"/>
    <row r="56893" ht="15.75" customHeight="1"/>
    <row r="56895" ht="15.75" customHeight="1"/>
    <row r="56897" ht="15.75" customHeight="1"/>
    <row r="56899" ht="15.75" customHeight="1"/>
    <row r="56901" ht="15.75" customHeight="1"/>
    <row r="56903" ht="15.75" customHeight="1"/>
    <row r="56905" ht="15.75" customHeight="1"/>
    <row r="56907" ht="15.75" customHeight="1"/>
    <row r="56909" ht="15.75" customHeight="1"/>
    <row r="56911" ht="15.75" customHeight="1"/>
    <row r="56913" ht="15.75" customHeight="1"/>
    <row r="56915" ht="15.75" customHeight="1"/>
    <row r="56917" ht="15.75" customHeight="1"/>
    <row r="56919" ht="15.75" customHeight="1"/>
    <row r="56921" ht="15.75" customHeight="1"/>
    <row r="56923" ht="15.75" customHeight="1"/>
    <row r="56925" ht="15.75" customHeight="1"/>
    <row r="56927" ht="15.75" customHeight="1"/>
    <row r="56929" ht="15.75" customHeight="1"/>
    <row r="56931" ht="15.75" customHeight="1"/>
    <row r="56933" ht="15.75" customHeight="1"/>
    <row r="56935" ht="15.75" customHeight="1"/>
    <row r="56937" ht="15.75" customHeight="1"/>
    <row r="56939" ht="15.75" customHeight="1"/>
    <row r="56941" ht="15.75" customHeight="1"/>
    <row r="56943" ht="15.75" customHeight="1"/>
    <row r="56945" ht="15.75" customHeight="1"/>
    <row r="56947" ht="15.75" customHeight="1"/>
    <row r="56949" ht="15.75" customHeight="1"/>
    <row r="56951" ht="15.75" customHeight="1"/>
    <row r="56953" ht="15.75" customHeight="1"/>
    <row r="56955" ht="15.75" customHeight="1"/>
    <row r="56957" ht="15.75" customHeight="1"/>
    <row r="56959" ht="15.75" customHeight="1"/>
    <row r="56961" ht="15.75" customHeight="1"/>
    <row r="56963" ht="15.75" customHeight="1"/>
    <row r="56965" ht="15.75" customHeight="1"/>
    <row r="56967" ht="15.75" customHeight="1"/>
    <row r="56969" ht="15.75" customHeight="1"/>
    <row r="56971" ht="15.75" customHeight="1"/>
    <row r="56973" ht="15.75" customHeight="1"/>
    <row r="56975" ht="15.75" customHeight="1"/>
    <row r="56977" ht="15.75" customHeight="1"/>
    <row r="56979" ht="15.75" customHeight="1"/>
    <row r="56981" ht="15.75" customHeight="1"/>
    <row r="56983" ht="15.75" customHeight="1"/>
    <row r="56985" ht="15.75" customHeight="1"/>
    <row r="56987" ht="15.75" customHeight="1"/>
    <row r="56989" ht="15.75" customHeight="1"/>
    <row r="56991" ht="15.75" customHeight="1"/>
    <row r="56993" ht="15.75" customHeight="1"/>
    <row r="56995" ht="15.75" customHeight="1"/>
    <row r="56997" ht="15.75" customHeight="1"/>
    <row r="56999" ht="15.75" customHeight="1"/>
    <row r="57001" ht="15.75" customHeight="1"/>
    <row r="57003" ht="15.75" customHeight="1"/>
    <row r="57005" ht="15.75" customHeight="1"/>
    <row r="57007" ht="15.75" customHeight="1"/>
    <row r="57009" ht="15.75" customHeight="1"/>
    <row r="57011" ht="15.75" customHeight="1"/>
    <row r="57013" ht="15.75" customHeight="1"/>
    <row r="57015" ht="15.75" customHeight="1"/>
    <row r="57017" ht="15.75" customHeight="1"/>
    <row r="57019" ht="15.75" customHeight="1"/>
    <row r="57021" ht="15.75" customHeight="1"/>
    <row r="57023" ht="15.75" customHeight="1"/>
    <row r="57025" ht="15.75" customHeight="1"/>
    <row r="57027" ht="15.75" customHeight="1"/>
    <row r="57029" ht="15.75" customHeight="1"/>
    <row r="57031" ht="15.75" customHeight="1"/>
    <row r="57033" ht="15.75" customHeight="1"/>
    <row r="57035" ht="15.75" customHeight="1"/>
    <row r="57037" ht="15.75" customHeight="1"/>
    <row r="57039" ht="15.75" customHeight="1"/>
    <row r="57041" ht="15.75" customHeight="1"/>
    <row r="57043" ht="15.75" customHeight="1"/>
    <row r="57045" ht="15.75" customHeight="1"/>
    <row r="57047" ht="15.75" customHeight="1"/>
    <row r="57049" ht="15.75" customHeight="1"/>
    <row r="57051" ht="15.75" customHeight="1"/>
    <row r="57053" ht="15.75" customHeight="1"/>
    <row r="57055" ht="15.75" customHeight="1"/>
    <row r="57057" ht="15.75" customHeight="1"/>
    <row r="57059" ht="15.75" customHeight="1"/>
    <row r="57061" ht="15.75" customHeight="1"/>
    <row r="57063" ht="15.75" customHeight="1"/>
    <row r="57065" ht="15.75" customHeight="1"/>
    <row r="57067" ht="15.75" customHeight="1"/>
    <row r="57069" ht="15.75" customHeight="1"/>
    <row r="57071" ht="15.75" customHeight="1"/>
    <row r="57073" ht="15.75" customHeight="1"/>
    <row r="57075" ht="15.75" customHeight="1"/>
    <row r="57077" ht="15.75" customHeight="1"/>
    <row r="57079" ht="15.75" customHeight="1"/>
    <row r="57081" ht="15.75" customHeight="1"/>
    <row r="57083" ht="15.75" customHeight="1"/>
    <row r="57085" ht="15.75" customHeight="1"/>
    <row r="57087" ht="15.75" customHeight="1"/>
    <row r="57089" ht="15.75" customHeight="1"/>
    <row r="57091" ht="15.75" customHeight="1"/>
    <row r="57093" ht="15.75" customHeight="1"/>
    <row r="57095" ht="15.75" customHeight="1"/>
    <row r="57097" ht="15.75" customHeight="1"/>
    <row r="57099" ht="15.75" customHeight="1"/>
    <row r="57101" ht="15.75" customHeight="1"/>
    <row r="57103" ht="15.75" customHeight="1"/>
    <row r="57105" ht="15.75" customHeight="1"/>
    <row r="57107" ht="15.75" customHeight="1"/>
    <row r="57109" ht="15.75" customHeight="1"/>
    <row r="57111" ht="15.75" customHeight="1"/>
    <row r="57113" ht="15.75" customHeight="1"/>
    <row r="57115" ht="15.75" customHeight="1"/>
    <row r="57117" ht="15.75" customHeight="1"/>
    <row r="57119" ht="15.75" customHeight="1"/>
    <row r="57121" ht="15.75" customHeight="1"/>
    <row r="57123" ht="15.75" customHeight="1"/>
    <row r="57125" ht="15.75" customHeight="1"/>
    <row r="57127" ht="15.75" customHeight="1"/>
    <row r="57129" ht="15.75" customHeight="1"/>
    <row r="57131" ht="15.75" customHeight="1"/>
    <row r="57133" ht="15.75" customHeight="1"/>
    <row r="57135" ht="15.75" customHeight="1"/>
    <row r="57137" ht="15.75" customHeight="1"/>
    <row r="57139" ht="15.75" customHeight="1"/>
    <row r="57141" ht="15.75" customHeight="1"/>
    <row r="57143" ht="15.75" customHeight="1"/>
    <row r="57145" ht="15.75" customHeight="1"/>
    <row r="57147" ht="15.75" customHeight="1"/>
    <row r="57149" ht="15.75" customHeight="1"/>
    <row r="57151" ht="15.75" customHeight="1"/>
    <row r="57153" ht="15.75" customHeight="1"/>
    <row r="57155" ht="15.75" customHeight="1"/>
    <row r="57157" ht="15.75" customHeight="1"/>
    <row r="57159" ht="15.75" customHeight="1"/>
    <row r="57161" ht="15.75" customHeight="1"/>
    <row r="57163" ht="15.75" customHeight="1"/>
    <row r="57165" ht="15.75" customHeight="1"/>
    <row r="57167" ht="15.75" customHeight="1"/>
    <row r="57169" ht="15.75" customHeight="1"/>
    <row r="57171" ht="15.75" customHeight="1"/>
    <row r="57173" ht="15.75" customHeight="1"/>
    <row r="57175" ht="15.75" customHeight="1"/>
    <row r="57177" ht="15.75" customHeight="1"/>
    <row r="57179" ht="15.75" customHeight="1"/>
    <row r="57181" ht="15.75" customHeight="1"/>
    <row r="57183" ht="15.75" customHeight="1"/>
    <row r="57185" ht="15.75" customHeight="1"/>
    <row r="57187" ht="15.75" customHeight="1"/>
    <row r="57189" ht="15.75" customHeight="1"/>
    <row r="57191" ht="15.75" customHeight="1"/>
    <row r="57193" ht="15.75" customHeight="1"/>
    <row r="57195" ht="15.75" customHeight="1"/>
    <row r="57197" ht="15.75" customHeight="1"/>
    <row r="57199" ht="15.75" customHeight="1"/>
    <row r="57201" ht="15.75" customHeight="1"/>
    <row r="57203" ht="15.75" customHeight="1"/>
    <row r="57205" ht="15.75" customHeight="1"/>
    <row r="57207" ht="15.75" customHeight="1"/>
    <row r="57209" ht="15.75" customHeight="1"/>
    <row r="57211" ht="15.75" customHeight="1"/>
    <row r="57213" ht="15.75" customHeight="1"/>
    <row r="57215" ht="15.75" customHeight="1"/>
    <row r="57217" ht="15.75" customHeight="1"/>
    <row r="57219" ht="15.75" customHeight="1"/>
    <row r="57221" ht="15.75" customHeight="1"/>
    <row r="57223" ht="15.75" customHeight="1"/>
    <row r="57225" ht="15.75" customHeight="1"/>
    <row r="57227" ht="15.75" customHeight="1"/>
    <row r="57229" ht="15.75" customHeight="1"/>
    <row r="57231" ht="15.75" customHeight="1"/>
    <row r="57233" ht="15.75" customHeight="1"/>
    <row r="57235" ht="15.75" customHeight="1"/>
    <row r="57237" ht="15.75" customHeight="1"/>
    <row r="57239" ht="15.75" customHeight="1"/>
    <row r="57241" ht="15.75" customHeight="1"/>
    <row r="57243" ht="15.75" customHeight="1"/>
    <row r="57245" ht="15.75" customHeight="1"/>
    <row r="57247" ht="15.75" customHeight="1"/>
    <row r="57249" ht="15.75" customHeight="1"/>
    <row r="57251" ht="15.75" customHeight="1"/>
    <row r="57253" ht="15.75" customHeight="1"/>
    <row r="57255" ht="15.75" customHeight="1"/>
    <row r="57257" ht="15.75" customHeight="1"/>
    <row r="57259" ht="15.75" customHeight="1"/>
    <row r="57261" ht="15.75" customHeight="1"/>
    <row r="57263" ht="15.75" customHeight="1"/>
    <row r="57265" ht="15.75" customHeight="1"/>
    <row r="57267" ht="15.75" customHeight="1"/>
    <row r="57269" ht="15.75" customHeight="1"/>
    <row r="57271" ht="15.75" customHeight="1"/>
    <row r="57273" ht="15.75" customHeight="1"/>
    <row r="57275" ht="15.75" customHeight="1"/>
    <row r="57277" ht="15.75" customHeight="1"/>
    <row r="57279" ht="15.75" customHeight="1"/>
    <row r="57281" ht="15.75" customHeight="1"/>
    <row r="57283" ht="15.75" customHeight="1"/>
    <row r="57285" ht="15.75" customHeight="1"/>
    <row r="57287" ht="15.75" customHeight="1"/>
    <row r="57289" ht="15.75" customHeight="1"/>
    <row r="57291" ht="15.75" customHeight="1"/>
    <row r="57293" ht="15.75" customHeight="1"/>
    <row r="57295" ht="15.75" customHeight="1"/>
    <row r="57297" ht="15.75" customHeight="1"/>
    <row r="57299" ht="15.75" customHeight="1"/>
    <row r="57301" ht="15.75" customHeight="1"/>
    <row r="57303" ht="15.75" customHeight="1"/>
    <row r="57305" ht="15.75" customHeight="1"/>
    <row r="57307" ht="15.75" customHeight="1"/>
    <row r="57309" ht="15.75" customHeight="1"/>
    <row r="57311" ht="15.75" customHeight="1"/>
    <row r="57313" ht="15.75" customHeight="1"/>
    <row r="57315" ht="15.75" customHeight="1"/>
    <row r="57317" ht="15.75" customHeight="1"/>
    <row r="57319" ht="15.75" customHeight="1"/>
    <row r="57321" ht="15.75" customHeight="1"/>
    <row r="57323" ht="15.75" customHeight="1"/>
    <row r="57325" ht="15.75" customHeight="1"/>
    <row r="57327" ht="15.75" customHeight="1"/>
    <row r="57329" ht="15.75" customHeight="1"/>
    <row r="57331" ht="15.75" customHeight="1"/>
    <row r="57333" ht="15.75" customHeight="1"/>
    <row r="57335" ht="15.75" customHeight="1"/>
    <row r="57337" ht="15.75" customHeight="1"/>
    <row r="57339" ht="15.75" customHeight="1"/>
    <row r="57341" ht="15.75" customHeight="1"/>
    <row r="57343" ht="15.75" customHeight="1"/>
    <row r="57345" ht="15.75" customHeight="1"/>
    <row r="57347" ht="15.75" customHeight="1"/>
    <row r="57349" ht="15.75" customHeight="1"/>
    <row r="57351" ht="15.75" customHeight="1"/>
    <row r="57353" ht="15.75" customHeight="1"/>
    <row r="57355" ht="15.75" customHeight="1"/>
    <row r="57357" ht="15.75" customHeight="1"/>
    <row r="57359" ht="15.75" customHeight="1"/>
    <row r="57361" ht="15.75" customHeight="1"/>
    <row r="57363" ht="15.75" customHeight="1"/>
    <row r="57365" ht="15.75" customHeight="1"/>
    <row r="57367" ht="15.75" customHeight="1"/>
    <row r="57369" ht="15.75" customHeight="1"/>
    <row r="57371" ht="15.75" customHeight="1"/>
    <row r="57373" ht="15.75" customHeight="1"/>
    <row r="57375" ht="15.75" customHeight="1"/>
    <row r="57377" ht="15.75" customHeight="1"/>
    <row r="57379" ht="15.75" customHeight="1"/>
    <row r="57381" ht="15.75" customHeight="1"/>
    <row r="57383" ht="15.75" customHeight="1"/>
    <row r="57385" ht="15.75" customHeight="1"/>
    <row r="57387" ht="15.75" customHeight="1"/>
    <row r="57389" ht="15.75" customHeight="1"/>
    <row r="57391" ht="15.75" customHeight="1"/>
    <row r="57393" ht="15.75" customHeight="1"/>
    <row r="57395" ht="15.75" customHeight="1"/>
    <row r="57397" ht="15.75" customHeight="1"/>
    <row r="57399" ht="15.75" customHeight="1"/>
    <row r="57401" ht="15.75" customHeight="1"/>
    <row r="57403" ht="15.75" customHeight="1"/>
    <row r="57405" ht="15.75" customHeight="1"/>
    <row r="57407" ht="15.75" customHeight="1"/>
    <row r="57409" ht="15.75" customHeight="1"/>
    <row r="57411" ht="15.75" customHeight="1"/>
    <row r="57413" ht="15.75" customHeight="1"/>
    <row r="57415" ht="15.75" customHeight="1"/>
    <row r="57417" ht="15.75" customHeight="1"/>
    <row r="57419" ht="15.75" customHeight="1"/>
    <row r="57421" ht="15.75" customHeight="1"/>
    <row r="57423" ht="15.75" customHeight="1"/>
    <row r="57425" ht="15.75" customHeight="1"/>
    <row r="57427" ht="15.75" customHeight="1"/>
    <row r="57429" ht="15.75" customHeight="1"/>
    <row r="57431" ht="15.75" customHeight="1"/>
    <row r="57433" ht="15.75" customHeight="1"/>
    <row r="57435" ht="15.75" customHeight="1"/>
    <row r="57437" ht="15.75" customHeight="1"/>
    <row r="57439" ht="15.75" customHeight="1"/>
    <row r="57441" ht="15.75" customHeight="1"/>
    <row r="57443" ht="15.75" customHeight="1"/>
    <row r="57445" ht="15.75" customHeight="1"/>
    <row r="57447" ht="15.75" customHeight="1"/>
    <row r="57449" ht="15.75" customHeight="1"/>
    <row r="57451" ht="15.75" customHeight="1"/>
    <row r="57453" ht="15.75" customHeight="1"/>
    <row r="57455" ht="15.75" customHeight="1"/>
    <row r="57457" ht="15.75" customHeight="1"/>
    <row r="57459" ht="15.75" customHeight="1"/>
    <row r="57461" ht="15.75" customHeight="1"/>
    <row r="57463" ht="15.75" customHeight="1"/>
    <row r="57465" ht="15.75" customHeight="1"/>
    <row r="57467" ht="15.75" customHeight="1"/>
    <row r="57469" ht="15.75" customHeight="1"/>
    <row r="57471" ht="15.75" customHeight="1"/>
    <row r="57473" ht="15.75" customHeight="1"/>
    <row r="57475" ht="15.75" customHeight="1"/>
    <row r="57477" ht="15.75" customHeight="1"/>
    <row r="57479" ht="15.75" customHeight="1"/>
    <row r="57481" ht="15.75" customHeight="1"/>
    <row r="57483" ht="15.75" customHeight="1"/>
    <row r="57485" ht="15.75" customHeight="1"/>
    <row r="57487" ht="15.75" customHeight="1"/>
    <row r="57489" ht="15.75" customHeight="1"/>
    <row r="57491" ht="15.75" customHeight="1"/>
    <row r="57493" ht="15.75" customHeight="1"/>
    <row r="57495" ht="15.75" customHeight="1"/>
    <row r="57497" ht="15.75" customHeight="1"/>
    <row r="57499" ht="15.75" customHeight="1"/>
    <row r="57501" ht="15.75" customHeight="1"/>
    <row r="57503" ht="15.75" customHeight="1"/>
    <row r="57505" ht="15.75" customHeight="1"/>
    <row r="57507" ht="15.75" customHeight="1"/>
    <row r="57509" ht="15.75" customHeight="1"/>
    <row r="57511" ht="15.75" customHeight="1"/>
    <row r="57513" ht="15.75" customHeight="1"/>
    <row r="57515" ht="15.75" customHeight="1"/>
    <row r="57517" ht="15.75" customHeight="1"/>
    <row r="57519" ht="15.75" customHeight="1"/>
    <row r="57521" ht="15.75" customHeight="1"/>
    <row r="57523" ht="15.75" customHeight="1"/>
    <row r="57525" ht="15.75" customHeight="1"/>
    <row r="57527" ht="15.75" customHeight="1"/>
    <row r="57529" ht="15.75" customHeight="1"/>
    <row r="57531" ht="15.75" customHeight="1"/>
    <row r="57533" ht="15.75" customHeight="1"/>
    <row r="57535" ht="15.75" customHeight="1"/>
    <row r="57537" ht="15.75" customHeight="1"/>
    <row r="57539" ht="15.75" customHeight="1"/>
    <row r="57541" ht="15.75" customHeight="1"/>
    <row r="57543" ht="15.75" customHeight="1"/>
    <row r="57545" ht="15.75" customHeight="1"/>
    <row r="57547" ht="15.75" customHeight="1"/>
    <row r="57549" ht="15.75" customHeight="1"/>
    <row r="57551" ht="15.75" customHeight="1"/>
    <row r="57553" ht="15.75" customHeight="1"/>
    <row r="57555" ht="15.75" customHeight="1"/>
    <row r="57557" ht="15.75" customHeight="1"/>
    <row r="57559" ht="15.75" customHeight="1"/>
    <row r="57561" ht="15.75" customHeight="1"/>
    <row r="57563" ht="15.75" customHeight="1"/>
    <row r="57565" ht="15.75" customHeight="1"/>
    <row r="57567" ht="15.75" customHeight="1"/>
    <row r="57569" ht="15.75" customHeight="1"/>
    <row r="57571" ht="15.75" customHeight="1"/>
    <row r="57573" ht="15.75" customHeight="1"/>
    <row r="57575" ht="15.75" customHeight="1"/>
    <row r="57577" ht="15.75" customHeight="1"/>
    <row r="57579" ht="15.75" customHeight="1"/>
    <row r="57581" ht="15.75" customHeight="1"/>
    <row r="57583" ht="15.75" customHeight="1"/>
    <row r="57585" ht="15.75" customHeight="1"/>
    <row r="57587" ht="15.75" customHeight="1"/>
    <row r="57589" ht="15.75" customHeight="1"/>
    <row r="57591" ht="15.75" customHeight="1"/>
    <row r="57593" ht="15.75" customHeight="1"/>
    <row r="57595" ht="15.75" customHeight="1"/>
    <row r="57597" ht="15.75" customHeight="1"/>
    <row r="57599" ht="15.75" customHeight="1"/>
    <row r="57601" ht="15.75" customHeight="1"/>
    <row r="57603" ht="15.75" customHeight="1"/>
    <row r="57605" ht="15.75" customHeight="1"/>
    <row r="57607" ht="15.75" customHeight="1"/>
    <row r="57609" ht="15.75" customHeight="1"/>
    <row r="57611" ht="15.75" customHeight="1"/>
    <row r="57613" ht="15.75" customHeight="1"/>
    <row r="57615" ht="15.75" customHeight="1"/>
    <row r="57617" ht="15.75" customHeight="1"/>
    <row r="57619" ht="15.75" customHeight="1"/>
    <row r="57621" ht="15.75" customHeight="1"/>
    <row r="57623" ht="15.75" customHeight="1"/>
    <row r="57625" ht="15.75" customHeight="1"/>
    <row r="57627" ht="15.75" customHeight="1"/>
    <row r="57629" ht="15.75" customHeight="1"/>
    <row r="57631" ht="15.75" customHeight="1"/>
    <row r="57633" ht="15.75" customHeight="1"/>
    <row r="57635" ht="15.75" customHeight="1"/>
    <row r="57637" ht="15.75" customHeight="1"/>
    <row r="57639" ht="15.75" customHeight="1"/>
    <row r="57641" ht="15.75" customHeight="1"/>
    <row r="57643" ht="15.75" customHeight="1"/>
    <row r="57645" ht="15.75" customHeight="1"/>
    <row r="57647" ht="15.75" customHeight="1"/>
    <row r="57649" ht="15.75" customHeight="1"/>
    <row r="57651" ht="15.75" customHeight="1"/>
    <row r="57653" ht="15.75" customHeight="1"/>
    <row r="57655" ht="15.75" customHeight="1"/>
    <row r="57657" ht="15.75" customHeight="1"/>
    <row r="57659" ht="15.75" customHeight="1"/>
    <row r="57661" ht="15.75" customHeight="1"/>
    <row r="57663" ht="15.75" customHeight="1"/>
    <row r="57665" ht="15.75" customHeight="1"/>
    <row r="57667" ht="15.75" customHeight="1"/>
    <row r="57669" ht="15.75" customHeight="1"/>
    <row r="57671" ht="15.75" customHeight="1"/>
    <row r="57673" ht="15.75" customHeight="1"/>
    <row r="57675" ht="15.75" customHeight="1"/>
    <row r="57677" ht="15.75" customHeight="1"/>
    <row r="57679" ht="15.75" customHeight="1"/>
    <row r="57681" ht="15.75" customHeight="1"/>
    <row r="57683" ht="15.75" customHeight="1"/>
    <row r="57685" ht="15.75" customHeight="1"/>
    <row r="57687" ht="15.75" customHeight="1"/>
    <row r="57689" ht="15.75" customHeight="1"/>
    <row r="57691" ht="15.75" customHeight="1"/>
    <row r="57693" ht="15.75" customHeight="1"/>
    <row r="57695" ht="15.75" customHeight="1"/>
    <row r="57697" ht="15.75" customHeight="1"/>
    <row r="57699" ht="15.75" customHeight="1"/>
    <row r="57701" ht="15.75" customHeight="1"/>
    <row r="57703" ht="15.75" customHeight="1"/>
    <row r="57705" ht="15.75" customHeight="1"/>
    <row r="57707" ht="15.75" customHeight="1"/>
    <row r="57709" ht="15.75" customHeight="1"/>
    <row r="57711" ht="15.75" customHeight="1"/>
    <row r="57713" ht="15.75" customHeight="1"/>
    <row r="57715" ht="15.75" customHeight="1"/>
    <row r="57717" ht="15.75" customHeight="1"/>
    <row r="57719" ht="15.75" customHeight="1"/>
    <row r="57721" ht="15.75" customHeight="1"/>
    <row r="57723" ht="15.75" customHeight="1"/>
    <row r="57725" ht="15.75" customHeight="1"/>
    <row r="57727" ht="15.75" customHeight="1"/>
    <row r="57729" ht="15.75" customHeight="1"/>
    <row r="57731" ht="15.75" customHeight="1"/>
    <row r="57733" ht="15.75" customHeight="1"/>
    <row r="57735" ht="15.75" customHeight="1"/>
    <row r="57737" ht="15.75" customHeight="1"/>
    <row r="57739" ht="15.75" customHeight="1"/>
    <row r="57741" ht="15.75" customHeight="1"/>
    <row r="57743" ht="15.75" customHeight="1"/>
    <row r="57745" ht="15.75" customHeight="1"/>
    <row r="57747" ht="15.75" customHeight="1"/>
    <row r="57749" ht="15.75" customHeight="1"/>
    <row r="57751" ht="15.75" customHeight="1"/>
    <row r="57753" ht="15.75" customHeight="1"/>
    <row r="57755" ht="15.75" customHeight="1"/>
    <row r="57757" ht="15.75" customHeight="1"/>
    <row r="57759" ht="15.75" customHeight="1"/>
    <row r="57761" ht="15.75" customHeight="1"/>
    <row r="57763" ht="15.75" customHeight="1"/>
    <row r="57765" ht="15.75" customHeight="1"/>
    <row r="57767" ht="15.75" customHeight="1"/>
    <row r="57769" ht="15.75" customHeight="1"/>
    <row r="57771" ht="15.75" customHeight="1"/>
    <row r="57773" ht="15.75" customHeight="1"/>
    <row r="57775" ht="15.75" customHeight="1"/>
    <row r="57777" ht="15.75" customHeight="1"/>
    <row r="57779" ht="15.75" customHeight="1"/>
    <row r="57781" ht="15.75" customHeight="1"/>
    <row r="57783" ht="15.75" customHeight="1"/>
    <row r="57785" ht="15.75" customHeight="1"/>
    <row r="57787" ht="15.75" customHeight="1"/>
    <row r="57789" ht="15.75" customHeight="1"/>
    <row r="57791" ht="15.75" customHeight="1"/>
    <row r="57793" ht="15.75" customHeight="1"/>
    <row r="57795" ht="15.75" customHeight="1"/>
    <row r="57797" ht="15.75" customHeight="1"/>
    <row r="57799" ht="15.75" customHeight="1"/>
    <row r="57801" ht="15.75" customHeight="1"/>
    <row r="57803" ht="15.75" customHeight="1"/>
    <row r="57805" ht="15.75" customHeight="1"/>
    <row r="57807" ht="15.75" customHeight="1"/>
    <row r="57809" ht="15.75" customHeight="1"/>
    <row r="57811" ht="15.75" customHeight="1"/>
    <row r="57813" ht="15.75" customHeight="1"/>
    <row r="57815" ht="15.75" customHeight="1"/>
    <row r="57817" ht="15.75" customHeight="1"/>
    <row r="57819" ht="15.75" customHeight="1"/>
    <row r="57821" ht="15.75" customHeight="1"/>
    <row r="57823" ht="15.75" customHeight="1"/>
    <row r="57825" ht="15.75" customHeight="1"/>
    <row r="57827" ht="15.75" customHeight="1"/>
    <row r="57829" ht="15.75" customHeight="1"/>
    <row r="57831" ht="15.75" customHeight="1"/>
    <row r="57833" ht="15.75" customHeight="1"/>
    <row r="57835" ht="15.75" customHeight="1"/>
    <row r="57837" ht="15.75" customHeight="1"/>
    <row r="57839" ht="15.75" customHeight="1"/>
    <row r="57841" ht="15.75" customHeight="1"/>
    <row r="57843" ht="15.75" customHeight="1"/>
    <row r="57845" ht="15.75" customHeight="1"/>
    <row r="57847" ht="15.75" customHeight="1"/>
    <row r="57849" ht="15.75" customHeight="1"/>
    <row r="57851" ht="15.75" customHeight="1"/>
    <row r="57853" ht="15.75" customHeight="1"/>
    <row r="57855" ht="15.75" customHeight="1"/>
    <row r="57857" ht="15.75" customHeight="1"/>
    <row r="57859" ht="15.75" customHeight="1"/>
    <row r="57861" ht="15.75" customHeight="1"/>
    <row r="57863" ht="15.75" customHeight="1"/>
    <row r="57865" ht="15.75" customHeight="1"/>
    <row r="57867" ht="15.75" customHeight="1"/>
    <row r="57869" ht="15.75" customHeight="1"/>
    <row r="57871" ht="15.75" customHeight="1"/>
    <row r="57873" ht="15.75" customHeight="1"/>
    <row r="57875" ht="15.75" customHeight="1"/>
    <row r="57877" ht="15.75" customHeight="1"/>
    <row r="57879" ht="15.75" customHeight="1"/>
    <row r="57881" ht="15.75" customHeight="1"/>
    <row r="57883" ht="15.75" customHeight="1"/>
    <row r="57885" ht="15.75" customHeight="1"/>
    <row r="57887" ht="15.75" customHeight="1"/>
    <row r="57889" ht="15.75" customHeight="1"/>
    <row r="57891" ht="15.75" customHeight="1"/>
    <row r="57893" ht="15.75" customHeight="1"/>
    <row r="57895" ht="15.75" customHeight="1"/>
    <row r="57897" ht="15.75" customHeight="1"/>
    <row r="57899" ht="15.75" customHeight="1"/>
    <row r="57901" ht="15.75" customHeight="1"/>
    <row r="57903" ht="15.75" customHeight="1"/>
    <row r="57905" ht="15.75" customHeight="1"/>
    <row r="57907" ht="15.75" customHeight="1"/>
    <row r="57909" ht="15.75" customHeight="1"/>
    <row r="57911" ht="15.75" customHeight="1"/>
    <row r="57913" ht="15.75" customHeight="1"/>
    <row r="57915" ht="15.75" customHeight="1"/>
    <row r="57917" ht="15.75" customHeight="1"/>
    <row r="57919" ht="15.75" customHeight="1"/>
    <row r="57921" ht="15.75" customHeight="1"/>
    <row r="57923" ht="15.75" customHeight="1"/>
    <row r="57925" ht="15.75" customHeight="1"/>
    <row r="57927" ht="15.75" customHeight="1"/>
    <row r="57929" ht="15.75" customHeight="1"/>
    <row r="57931" ht="15.75" customHeight="1"/>
    <row r="57933" ht="15.75" customHeight="1"/>
    <row r="57935" ht="15.75" customHeight="1"/>
    <row r="57937" ht="15.75" customHeight="1"/>
    <row r="57939" ht="15.75" customHeight="1"/>
    <row r="57941" ht="15.75" customHeight="1"/>
    <row r="57943" ht="15.75" customHeight="1"/>
    <row r="57945" ht="15.75" customHeight="1"/>
    <row r="57947" ht="15.75" customHeight="1"/>
    <row r="57949" ht="15.75" customHeight="1"/>
    <row r="57951" ht="15.75" customHeight="1"/>
    <row r="57953" ht="15.75" customHeight="1"/>
    <row r="57955" ht="15.75" customHeight="1"/>
    <row r="57957" ht="15.75" customHeight="1"/>
    <row r="57959" ht="15.75" customHeight="1"/>
    <row r="57961" ht="15.75" customHeight="1"/>
    <row r="57963" ht="15.75" customHeight="1"/>
    <row r="57965" ht="15.75" customHeight="1"/>
    <row r="57967" ht="15.75" customHeight="1"/>
    <row r="57969" ht="15.75" customHeight="1"/>
    <row r="57971" ht="15.75" customHeight="1"/>
    <row r="57973" ht="15.75" customHeight="1"/>
    <row r="57975" ht="15.75" customHeight="1"/>
    <row r="57977" ht="15.75" customHeight="1"/>
    <row r="57979" ht="15.75" customHeight="1"/>
    <row r="57981" ht="15.75" customHeight="1"/>
    <row r="57983" ht="15.75" customHeight="1"/>
    <row r="57985" ht="15.75" customHeight="1"/>
    <row r="57987" ht="15.75" customHeight="1"/>
    <row r="57989" ht="15.75" customHeight="1"/>
    <row r="57991" ht="15.75" customHeight="1"/>
    <row r="57993" ht="15.75" customHeight="1"/>
    <row r="57995" ht="15.75" customHeight="1"/>
    <row r="57997" ht="15.75" customHeight="1"/>
    <row r="57999" ht="15.75" customHeight="1"/>
    <row r="58001" ht="15.75" customHeight="1"/>
    <row r="58003" ht="15.75" customHeight="1"/>
    <row r="58005" ht="15.75" customHeight="1"/>
    <row r="58007" ht="15.75" customHeight="1"/>
    <row r="58009" ht="15.75" customHeight="1"/>
    <row r="58011" ht="15.75" customHeight="1"/>
    <row r="58013" ht="15.75" customHeight="1"/>
    <row r="58015" ht="15.75" customHeight="1"/>
    <row r="58017" ht="15.75" customHeight="1"/>
    <row r="58019" ht="15.75" customHeight="1"/>
    <row r="58021" ht="15.75" customHeight="1"/>
    <row r="58023" ht="15.75" customHeight="1"/>
    <row r="58025" ht="15.75" customHeight="1"/>
    <row r="58027" ht="15.75" customHeight="1"/>
    <row r="58029" ht="15.75" customHeight="1"/>
    <row r="58031" ht="15.75" customHeight="1"/>
    <row r="58033" ht="15.75" customHeight="1"/>
    <row r="58035" ht="15.75" customHeight="1"/>
    <row r="58037" ht="15.75" customHeight="1"/>
    <row r="58039" ht="15.75" customHeight="1"/>
    <row r="58041" ht="15.75" customHeight="1"/>
    <row r="58043" ht="15.75" customHeight="1"/>
    <row r="58045" ht="15.75" customHeight="1"/>
    <row r="58047" ht="15.75" customHeight="1"/>
    <row r="58049" ht="15.75" customHeight="1"/>
    <row r="58051" ht="15.75" customHeight="1"/>
    <row r="58053" ht="15.75" customHeight="1"/>
    <row r="58055" ht="15.75" customHeight="1"/>
    <row r="58057" ht="15.75" customHeight="1"/>
    <row r="58059" ht="15.75" customHeight="1"/>
    <row r="58061" ht="15.75" customHeight="1"/>
    <row r="58063" ht="15.75" customHeight="1"/>
    <row r="58065" ht="15.75" customHeight="1"/>
    <row r="58067" ht="15.75" customHeight="1"/>
    <row r="58069" ht="15.75" customHeight="1"/>
    <row r="58071" ht="15.75" customHeight="1"/>
    <row r="58073" ht="15.75" customHeight="1"/>
    <row r="58075" ht="15.75" customHeight="1"/>
    <row r="58077" ht="15.75" customHeight="1"/>
    <row r="58079" ht="15.75" customHeight="1"/>
    <row r="58081" ht="15.75" customHeight="1"/>
    <row r="58083" ht="15.75" customHeight="1"/>
    <row r="58085" ht="15.75" customHeight="1"/>
    <row r="58087" ht="15.75" customHeight="1"/>
    <row r="58089" ht="15.75" customHeight="1"/>
    <row r="58091" ht="15.75" customHeight="1"/>
    <row r="58093" ht="15.75" customHeight="1"/>
    <row r="58095" ht="15.75" customHeight="1"/>
    <row r="58097" ht="15.75" customHeight="1"/>
    <row r="58099" ht="15.75" customHeight="1"/>
    <row r="58101" ht="15.75" customHeight="1"/>
    <row r="58103" ht="15.75" customHeight="1"/>
    <row r="58105" ht="15.75" customHeight="1"/>
    <row r="58107" ht="15.75" customHeight="1"/>
    <row r="58109" ht="15.75" customHeight="1"/>
    <row r="58111" ht="15.75" customHeight="1"/>
    <row r="58113" ht="15.75" customHeight="1"/>
    <row r="58115" ht="15.75" customHeight="1"/>
    <row r="58117" ht="15.75" customHeight="1"/>
    <row r="58119" ht="15.75" customHeight="1"/>
    <row r="58121" ht="15.75" customHeight="1"/>
    <row r="58123" ht="15.75" customHeight="1"/>
    <row r="58125" ht="15.75" customHeight="1"/>
    <row r="58127" ht="15.75" customHeight="1"/>
    <row r="58129" ht="15.75" customHeight="1"/>
    <row r="58131" ht="15.75" customHeight="1"/>
    <row r="58133" ht="15.75" customHeight="1"/>
    <row r="58135" ht="15.75" customHeight="1"/>
    <row r="58137" ht="15.75" customHeight="1"/>
    <row r="58139" ht="15.75" customHeight="1"/>
    <row r="58141" ht="15.75" customHeight="1"/>
    <row r="58143" ht="15.75" customHeight="1"/>
    <row r="58145" ht="15.75" customHeight="1"/>
    <row r="58147" ht="15.75" customHeight="1"/>
    <row r="58149" ht="15.75" customHeight="1"/>
    <row r="58151" ht="15.75" customHeight="1"/>
    <row r="58153" ht="15.75" customHeight="1"/>
    <row r="58155" ht="15.75" customHeight="1"/>
    <row r="58157" ht="15.75" customHeight="1"/>
    <row r="58159" ht="15.75" customHeight="1"/>
    <row r="58161" ht="15.75" customHeight="1"/>
    <row r="58163" ht="15.75" customHeight="1"/>
    <row r="58165" ht="15.75" customHeight="1"/>
    <row r="58167" ht="15.75" customHeight="1"/>
    <row r="58169" ht="15.75" customHeight="1"/>
    <row r="58171" ht="15.75" customHeight="1"/>
    <row r="58173" ht="15.75" customHeight="1"/>
    <row r="58175" ht="15.75" customHeight="1"/>
    <row r="58177" ht="15.75" customHeight="1"/>
    <row r="58179" ht="15.75" customHeight="1"/>
    <row r="58181" ht="15.75" customHeight="1"/>
    <row r="58183" ht="15.75" customHeight="1"/>
    <row r="58185" ht="15.75" customHeight="1"/>
    <row r="58187" ht="15.75" customHeight="1"/>
    <row r="58189" ht="15.75" customHeight="1"/>
    <row r="58191" ht="15.75" customHeight="1"/>
    <row r="58193" ht="15.75" customHeight="1"/>
    <row r="58195" ht="15.75" customHeight="1"/>
    <row r="58197" ht="15.75" customHeight="1"/>
    <row r="58199" ht="15.75" customHeight="1"/>
    <row r="58201" ht="15.75" customHeight="1"/>
    <row r="58203" ht="15.75" customHeight="1"/>
    <row r="58205" ht="15.75" customHeight="1"/>
    <row r="58207" ht="15.75" customHeight="1"/>
    <row r="58209" ht="15.75" customHeight="1"/>
    <row r="58211" ht="15.75" customHeight="1"/>
    <row r="58213" ht="15.75" customHeight="1"/>
    <row r="58215" ht="15.75" customHeight="1"/>
    <row r="58217" ht="15.75" customHeight="1"/>
    <row r="58219" ht="15.75" customHeight="1"/>
    <row r="58221" ht="15.75" customHeight="1"/>
    <row r="58223" ht="15.75" customHeight="1"/>
    <row r="58225" ht="15.75" customHeight="1"/>
    <row r="58227" ht="15.75" customHeight="1"/>
    <row r="58229" ht="15.75" customHeight="1"/>
    <row r="58231" ht="15.75" customHeight="1"/>
    <row r="58233" ht="15.75" customHeight="1"/>
    <row r="58235" ht="15.75" customHeight="1"/>
    <row r="58237" ht="15.75" customHeight="1"/>
    <row r="58239" ht="15.75" customHeight="1"/>
    <row r="58241" ht="15.75" customHeight="1"/>
    <row r="58243" ht="15.75" customHeight="1"/>
    <row r="58245" ht="15.75" customHeight="1"/>
    <row r="58247" ht="15.75" customHeight="1"/>
    <row r="58249" ht="15.75" customHeight="1"/>
    <row r="58251" ht="15.75" customHeight="1"/>
    <row r="58253" ht="15.75" customHeight="1"/>
    <row r="58255" ht="15.75" customHeight="1"/>
    <row r="58257" ht="15.75" customHeight="1"/>
    <row r="58259" ht="15.75" customHeight="1"/>
    <row r="58261" ht="15.75" customHeight="1"/>
    <row r="58263" ht="15.75" customHeight="1"/>
    <row r="58265" ht="15.75" customHeight="1"/>
    <row r="58267" ht="15.75" customHeight="1"/>
    <row r="58269" ht="15.75" customHeight="1"/>
    <row r="58271" ht="15.75" customHeight="1"/>
    <row r="58273" ht="15.75" customHeight="1"/>
    <row r="58275" ht="15.75" customHeight="1"/>
    <row r="58277" ht="15.75" customHeight="1"/>
    <row r="58279" ht="15.75" customHeight="1"/>
    <row r="58281" ht="15.75" customHeight="1"/>
    <row r="58283" ht="15.75" customHeight="1"/>
    <row r="58285" ht="15.75" customHeight="1"/>
    <row r="58287" ht="15.75" customHeight="1"/>
    <row r="58289" ht="15.75" customHeight="1"/>
    <row r="58291" ht="15.75" customHeight="1"/>
    <row r="58293" ht="15.75" customHeight="1"/>
    <row r="58295" ht="15.75" customHeight="1"/>
    <row r="58297" ht="15.75" customHeight="1"/>
    <row r="58299" ht="15.75" customHeight="1"/>
    <row r="58301" ht="15.75" customHeight="1"/>
    <row r="58303" ht="15.75" customHeight="1"/>
    <row r="58305" ht="15.75" customHeight="1"/>
    <row r="58307" ht="15.75" customHeight="1"/>
    <row r="58309" ht="15.75" customHeight="1"/>
    <row r="58311" ht="15.75" customHeight="1"/>
    <row r="58313" ht="15.75" customHeight="1"/>
    <row r="58315" ht="15.75" customHeight="1"/>
    <row r="58317" ht="15.75" customHeight="1"/>
    <row r="58319" ht="15.75" customHeight="1"/>
    <row r="58321" ht="15.75" customHeight="1"/>
    <row r="58323" ht="15.75" customHeight="1"/>
    <row r="58325" ht="15.75" customHeight="1"/>
    <row r="58327" ht="15.75" customHeight="1"/>
    <row r="58329" ht="15.75" customHeight="1"/>
    <row r="58331" ht="15.75" customHeight="1"/>
    <row r="58333" ht="15.75" customHeight="1"/>
    <row r="58335" ht="15.75" customHeight="1"/>
    <row r="58337" ht="15.75" customHeight="1"/>
    <row r="58339" ht="15.75" customHeight="1"/>
    <row r="58341" ht="15.75" customHeight="1"/>
    <row r="58343" ht="15.75" customHeight="1"/>
    <row r="58345" ht="15.75" customHeight="1"/>
    <row r="58347" ht="15.75" customHeight="1"/>
    <row r="58349" ht="15.75" customHeight="1"/>
    <row r="58351" ht="15.75" customHeight="1"/>
    <row r="58353" ht="15.75" customHeight="1"/>
    <row r="58355" ht="15.75" customHeight="1"/>
    <row r="58357" ht="15.75" customHeight="1"/>
    <row r="58359" ht="15.75" customHeight="1"/>
    <row r="58361" ht="15.75" customHeight="1"/>
    <row r="58363" ht="15.75" customHeight="1"/>
    <row r="58365" ht="15.75" customHeight="1"/>
    <row r="58367" ht="15.75" customHeight="1"/>
    <row r="58369" ht="15.75" customHeight="1"/>
    <row r="58371" ht="15.75" customHeight="1"/>
    <row r="58373" ht="15.75" customHeight="1"/>
    <row r="58375" ht="15.75" customHeight="1"/>
    <row r="58377" ht="15.75" customHeight="1"/>
    <row r="58379" ht="15.75" customHeight="1"/>
    <row r="58381" ht="15.75" customHeight="1"/>
    <row r="58383" ht="15.75" customHeight="1"/>
    <row r="58385" ht="15.75" customHeight="1"/>
    <row r="58387" ht="15.75" customHeight="1"/>
    <row r="58389" ht="15.75" customHeight="1"/>
    <row r="58391" ht="15.75" customHeight="1"/>
    <row r="58393" ht="15.75" customHeight="1"/>
    <row r="58395" ht="15.75" customHeight="1"/>
    <row r="58397" ht="15.75" customHeight="1"/>
    <row r="58399" ht="15.75" customHeight="1"/>
    <row r="58401" ht="15.75" customHeight="1"/>
    <row r="58403" ht="15.75" customHeight="1"/>
    <row r="58405" ht="15.75" customHeight="1"/>
    <row r="58407" ht="15.75" customHeight="1"/>
    <row r="58409" ht="15.75" customHeight="1"/>
    <row r="58411" ht="15.75" customHeight="1"/>
    <row r="58413" ht="15.75" customHeight="1"/>
    <row r="58415" ht="15.75" customHeight="1"/>
    <row r="58417" ht="15.75" customHeight="1"/>
    <row r="58419" ht="15.75" customHeight="1"/>
    <row r="58421" ht="15.75" customHeight="1"/>
    <row r="58423" ht="15.75" customHeight="1"/>
    <row r="58425" ht="15.75" customHeight="1"/>
    <row r="58427" ht="15.75" customHeight="1"/>
    <row r="58429" ht="15.75" customHeight="1"/>
    <row r="58431" ht="15.75" customHeight="1"/>
    <row r="58433" ht="15.75" customHeight="1"/>
    <row r="58435" ht="15.75" customHeight="1"/>
    <row r="58437" ht="15.75" customHeight="1"/>
    <row r="58439" ht="15.75" customHeight="1"/>
    <row r="58441" ht="15.75" customHeight="1"/>
    <row r="58443" ht="15.75" customHeight="1"/>
    <row r="58445" ht="15.75" customHeight="1"/>
    <row r="58447" ht="15.75" customHeight="1"/>
    <row r="58449" ht="15.75" customHeight="1"/>
    <row r="58451" ht="15.75" customHeight="1"/>
    <row r="58453" ht="15.75" customHeight="1"/>
    <row r="58455" ht="15.75" customHeight="1"/>
    <row r="58457" ht="15.75" customHeight="1"/>
    <row r="58459" ht="15.75" customHeight="1"/>
    <row r="58461" ht="15.75" customHeight="1"/>
    <row r="58463" ht="15.75" customHeight="1"/>
    <row r="58465" ht="15.75" customHeight="1"/>
    <row r="58467" ht="15.75" customHeight="1"/>
    <row r="58469" ht="15.75" customHeight="1"/>
    <row r="58471" ht="15.75" customHeight="1"/>
    <row r="58473" ht="15.75" customHeight="1"/>
    <row r="58475" ht="15.75" customHeight="1"/>
    <row r="58477" ht="15.75" customHeight="1"/>
    <row r="58479" ht="15.75" customHeight="1"/>
    <row r="58481" ht="15.75" customHeight="1"/>
    <row r="58483" ht="15.75" customHeight="1"/>
    <row r="58485" ht="15.75" customHeight="1"/>
    <row r="58487" ht="15.75" customHeight="1"/>
    <row r="58489" ht="15.75" customHeight="1"/>
    <row r="58491" ht="15.75" customHeight="1"/>
    <row r="58493" ht="15.75" customHeight="1"/>
    <row r="58495" ht="15.75" customHeight="1"/>
    <row r="58497" ht="15.75" customHeight="1"/>
    <row r="58499" ht="15.75" customHeight="1"/>
    <row r="58501" ht="15.75" customHeight="1"/>
    <row r="58503" ht="15.75" customHeight="1"/>
    <row r="58505" ht="15.75" customHeight="1"/>
    <row r="58507" ht="15.75" customHeight="1"/>
    <row r="58509" ht="15.75" customHeight="1"/>
    <row r="58511" ht="15.75" customHeight="1"/>
    <row r="58513" ht="15.75" customHeight="1"/>
    <row r="58515" ht="15.75" customHeight="1"/>
    <row r="58517" ht="15.75" customHeight="1"/>
    <row r="58519" ht="15.75" customHeight="1"/>
    <row r="58521" ht="15.75" customHeight="1"/>
    <row r="58523" ht="15.75" customHeight="1"/>
    <row r="58525" ht="15.75" customHeight="1"/>
    <row r="58527" ht="15.75" customHeight="1"/>
    <row r="58529" ht="15.75" customHeight="1"/>
    <row r="58531" ht="15.75" customHeight="1"/>
    <row r="58533" ht="15.75" customHeight="1"/>
    <row r="58535" ht="15.75" customHeight="1"/>
    <row r="58537" ht="15.75" customHeight="1"/>
    <row r="58539" ht="15.75" customHeight="1"/>
    <row r="58541" ht="15.75" customHeight="1"/>
    <row r="58543" ht="15.75" customHeight="1"/>
    <row r="58545" ht="15.75" customHeight="1"/>
    <row r="58547" ht="15.75" customHeight="1"/>
    <row r="58549" ht="15.75" customHeight="1"/>
    <row r="58551" ht="15.75" customHeight="1"/>
    <row r="58553" ht="15.75" customHeight="1"/>
    <row r="58555" ht="15.75" customHeight="1"/>
    <row r="58557" ht="15.75" customHeight="1"/>
    <row r="58559" ht="15.75" customHeight="1"/>
    <row r="58561" ht="15.75" customHeight="1"/>
    <row r="58563" ht="15.75" customHeight="1"/>
    <row r="58565" ht="15.75" customHeight="1"/>
    <row r="58567" ht="15.75" customHeight="1"/>
    <row r="58569" ht="15.75" customHeight="1"/>
    <row r="58571" ht="15.75" customHeight="1"/>
    <row r="58573" ht="15.75" customHeight="1"/>
    <row r="58575" ht="15.75" customHeight="1"/>
    <row r="58577" ht="15.75" customHeight="1"/>
    <row r="58579" ht="15.75" customHeight="1"/>
    <row r="58581" ht="15.75" customHeight="1"/>
    <row r="58583" ht="15.75" customHeight="1"/>
    <row r="58585" ht="15.75" customHeight="1"/>
    <row r="58587" ht="15.75" customHeight="1"/>
    <row r="58589" ht="15.75" customHeight="1"/>
    <row r="58591" ht="15.75" customHeight="1"/>
    <row r="58593" ht="15.75" customHeight="1"/>
    <row r="58595" ht="15.75" customHeight="1"/>
    <row r="58597" ht="15.75" customHeight="1"/>
    <row r="58599" ht="15.75" customHeight="1"/>
    <row r="58601" ht="15.75" customHeight="1"/>
    <row r="58603" ht="15.75" customHeight="1"/>
    <row r="58605" ht="15.75" customHeight="1"/>
    <row r="58607" ht="15.75" customHeight="1"/>
    <row r="58609" ht="15.75" customHeight="1"/>
    <row r="58611" ht="15.75" customHeight="1"/>
    <row r="58613" ht="15.75" customHeight="1"/>
    <row r="58615" ht="15.75" customHeight="1"/>
    <row r="58617" ht="15.75" customHeight="1"/>
    <row r="58619" ht="15.75" customHeight="1"/>
    <row r="58621" ht="15.75" customHeight="1"/>
    <row r="58623" ht="15.75" customHeight="1"/>
    <row r="58625" ht="15.75" customHeight="1"/>
    <row r="58627" ht="15.75" customHeight="1"/>
    <row r="58629" ht="15.75" customHeight="1"/>
    <row r="58631" ht="15.75" customHeight="1"/>
    <row r="58633" ht="15.75" customHeight="1"/>
    <row r="58635" ht="15.75" customHeight="1"/>
    <row r="58637" ht="15.75" customHeight="1"/>
    <row r="58639" ht="15.75" customHeight="1"/>
    <row r="58641" ht="15.75" customHeight="1"/>
    <row r="58643" ht="15.75" customHeight="1"/>
    <row r="58645" ht="15.75" customHeight="1"/>
    <row r="58647" ht="15.75" customHeight="1"/>
    <row r="58649" ht="15.75" customHeight="1"/>
    <row r="58651" ht="15.75" customHeight="1"/>
    <row r="58653" ht="15.75" customHeight="1"/>
    <row r="58655" ht="15.75" customHeight="1"/>
    <row r="58657" ht="15.75" customHeight="1"/>
    <row r="58659" ht="15.75" customHeight="1"/>
    <row r="58661" ht="15.75" customHeight="1"/>
    <row r="58663" ht="15.75" customHeight="1"/>
    <row r="58665" ht="15.75" customHeight="1"/>
    <row r="58667" ht="15.75" customHeight="1"/>
    <row r="58669" ht="15.75" customHeight="1"/>
    <row r="58671" ht="15.75" customHeight="1"/>
    <row r="58673" ht="15.75" customHeight="1"/>
    <row r="58675" ht="15.75" customHeight="1"/>
    <row r="58677" ht="15.75" customHeight="1"/>
    <row r="58679" ht="15.75" customHeight="1"/>
    <row r="58681" ht="15.75" customHeight="1"/>
    <row r="58683" ht="15.75" customHeight="1"/>
    <row r="58685" ht="15.75" customHeight="1"/>
    <row r="58687" ht="15.75" customHeight="1"/>
    <row r="58689" ht="15.75" customHeight="1"/>
    <row r="58691" ht="15.75" customHeight="1"/>
    <row r="58693" ht="15.75" customHeight="1"/>
    <row r="58695" ht="15.75" customHeight="1"/>
    <row r="58697" ht="15.75" customHeight="1"/>
    <row r="58699" ht="15.75" customHeight="1"/>
    <row r="58701" ht="15.75" customHeight="1"/>
    <row r="58703" ht="15.75" customHeight="1"/>
    <row r="58705" ht="15.75" customHeight="1"/>
    <row r="58707" ht="15.75" customHeight="1"/>
    <row r="58709" ht="15.75" customHeight="1"/>
    <row r="58711" ht="15.75" customHeight="1"/>
    <row r="58713" ht="15.75" customHeight="1"/>
    <row r="58715" ht="15.75" customHeight="1"/>
    <row r="58717" ht="15.75" customHeight="1"/>
    <row r="58719" ht="15.75" customHeight="1"/>
    <row r="58721" ht="15.75" customHeight="1"/>
    <row r="58723" ht="15.75" customHeight="1"/>
    <row r="58725" ht="15.75" customHeight="1"/>
    <row r="58727" ht="15.75" customHeight="1"/>
    <row r="58729" ht="15.75" customHeight="1"/>
    <row r="58731" ht="15.75" customHeight="1"/>
    <row r="58733" ht="15.75" customHeight="1"/>
    <row r="58735" ht="15.75" customHeight="1"/>
    <row r="58737" ht="15.75" customHeight="1"/>
    <row r="58739" ht="15.75" customHeight="1"/>
    <row r="58741" ht="15.75" customHeight="1"/>
    <row r="58743" ht="15.75" customHeight="1"/>
    <row r="58745" ht="15.75" customHeight="1"/>
    <row r="58747" ht="15.75" customHeight="1"/>
    <row r="58749" ht="15.75" customHeight="1"/>
    <row r="58751" ht="15.75" customHeight="1"/>
    <row r="58753" ht="15.75" customHeight="1"/>
    <row r="58755" ht="15.75" customHeight="1"/>
    <row r="58757" ht="15.75" customHeight="1"/>
    <row r="58759" ht="15.75" customHeight="1"/>
    <row r="58761" ht="15.75" customHeight="1"/>
    <row r="58763" ht="15.75" customHeight="1"/>
    <row r="58765" ht="15.75" customHeight="1"/>
    <row r="58767" ht="15.75" customHeight="1"/>
    <row r="58769" ht="15.75" customHeight="1"/>
    <row r="58771" ht="15.75" customHeight="1"/>
    <row r="58773" ht="15.75" customHeight="1"/>
    <row r="58775" ht="15.75" customHeight="1"/>
    <row r="58777" ht="15.75" customHeight="1"/>
    <row r="58779" ht="15.75" customHeight="1"/>
    <row r="58781" ht="15.75" customHeight="1"/>
    <row r="58783" ht="15.75" customHeight="1"/>
    <row r="58785" ht="15.75" customHeight="1"/>
    <row r="58787" ht="15.75" customHeight="1"/>
    <row r="58789" ht="15.75" customHeight="1"/>
    <row r="58791" ht="15.75" customHeight="1"/>
    <row r="58793" ht="15.75" customHeight="1"/>
    <row r="58795" ht="15.75" customHeight="1"/>
    <row r="58797" ht="15.75" customHeight="1"/>
    <row r="58799" ht="15.75" customHeight="1"/>
    <row r="58801" ht="15.75" customHeight="1"/>
    <row r="58803" ht="15.75" customHeight="1"/>
    <row r="58805" ht="15.75" customHeight="1"/>
    <row r="58807" ht="15.75" customHeight="1"/>
    <row r="58809" ht="15.75" customHeight="1"/>
    <row r="58811" ht="15.75" customHeight="1"/>
    <row r="58813" ht="15.75" customHeight="1"/>
    <row r="58815" ht="15.75" customHeight="1"/>
    <row r="58817" ht="15.75" customHeight="1"/>
    <row r="58819" ht="15.75" customHeight="1"/>
    <row r="58821" ht="15.75" customHeight="1"/>
    <row r="58823" ht="15.75" customHeight="1"/>
    <row r="58825" ht="15.75" customHeight="1"/>
    <row r="58827" ht="15.75" customHeight="1"/>
    <row r="58829" ht="15.75" customHeight="1"/>
    <row r="58831" ht="15.75" customHeight="1"/>
    <row r="58833" ht="15.75" customHeight="1"/>
    <row r="58835" ht="15.75" customHeight="1"/>
    <row r="58837" ht="15.75" customHeight="1"/>
    <row r="58839" ht="15.75" customHeight="1"/>
    <row r="58841" ht="15.75" customHeight="1"/>
    <row r="58843" ht="15.75" customHeight="1"/>
    <row r="58845" ht="15.75" customHeight="1"/>
    <row r="58847" ht="15.75" customHeight="1"/>
    <row r="58849" ht="15.75" customHeight="1"/>
    <row r="58851" ht="15.75" customHeight="1"/>
    <row r="58853" ht="15.75" customHeight="1"/>
    <row r="58855" ht="15.75" customHeight="1"/>
    <row r="58857" ht="15.75" customHeight="1"/>
    <row r="58859" ht="15.75" customHeight="1"/>
    <row r="58861" ht="15.75" customHeight="1"/>
    <row r="58863" ht="15.75" customHeight="1"/>
    <row r="58865" ht="15.75" customHeight="1"/>
    <row r="58867" ht="15.75" customHeight="1"/>
    <row r="58869" ht="15.75" customHeight="1"/>
    <row r="58871" ht="15.75" customHeight="1"/>
    <row r="58873" ht="15.75" customHeight="1"/>
    <row r="58875" ht="15.75" customHeight="1"/>
    <row r="58877" ht="15.75" customHeight="1"/>
    <row r="58879" ht="15.75" customHeight="1"/>
    <row r="58881" ht="15.75" customHeight="1"/>
    <row r="58883" ht="15.75" customHeight="1"/>
    <row r="58885" ht="15.75" customHeight="1"/>
    <row r="58887" ht="15.75" customHeight="1"/>
    <row r="58889" ht="15.75" customHeight="1"/>
    <row r="58891" ht="15.75" customHeight="1"/>
    <row r="58893" ht="15.75" customHeight="1"/>
    <row r="58895" ht="15.75" customHeight="1"/>
    <row r="58897" ht="15.75" customHeight="1"/>
    <row r="58899" ht="15.75" customHeight="1"/>
    <row r="58901" ht="15.75" customHeight="1"/>
    <row r="58903" ht="15.75" customHeight="1"/>
    <row r="58905" ht="15.75" customHeight="1"/>
    <row r="58907" ht="15.75" customHeight="1"/>
    <row r="58909" ht="15.75" customHeight="1"/>
    <row r="58911" ht="15.75" customHeight="1"/>
    <row r="58913" ht="15.75" customHeight="1"/>
    <row r="58915" ht="15.75" customHeight="1"/>
    <row r="58917" ht="15.75" customHeight="1"/>
    <row r="58919" ht="15.75" customHeight="1"/>
    <row r="58921" ht="15.75" customHeight="1"/>
    <row r="58923" ht="15.75" customHeight="1"/>
    <row r="58925" ht="15.75" customHeight="1"/>
    <row r="58927" ht="15.75" customHeight="1"/>
    <row r="58929" ht="15.75" customHeight="1"/>
    <row r="58931" ht="15.75" customHeight="1"/>
    <row r="58933" ht="15.75" customHeight="1"/>
    <row r="58935" ht="15.75" customHeight="1"/>
    <row r="58937" ht="15.75" customHeight="1"/>
    <row r="58939" ht="15.75" customHeight="1"/>
    <row r="58941" ht="15.75" customHeight="1"/>
    <row r="58943" ht="15.75" customHeight="1"/>
    <row r="58945" ht="15.75" customHeight="1"/>
    <row r="58947" ht="15.75" customHeight="1"/>
    <row r="58949" ht="15.75" customHeight="1"/>
    <row r="58951" ht="15.75" customHeight="1"/>
    <row r="58953" ht="15.75" customHeight="1"/>
    <row r="58955" ht="15.75" customHeight="1"/>
    <row r="58957" ht="15.75" customHeight="1"/>
    <row r="58959" ht="15.75" customHeight="1"/>
    <row r="58961" ht="15.75" customHeight="1"/>
    <row r="58963" ht="15.75" customHeight="1"/>
    <row r="58965" ht="15.75" customHeight="1"/>
    <row r="58967" ht="15.75" customHeight="1"/>
    <row r="58969" ht="15.75" customHeight="1"/>
    <row r="58971" ht="15.75" customHeight="1"/>
    <row r="58973" ht="15.75" customHeight="1"/>
    <row r="58975" ht="15.75" customHeight="1"/>
    <row r="58977" ht="15.75" customHeight="1"/>
    <row r="58979" ht="15.75" customHeight="1"/>
    <row r="58981" ht="15.75" customHeight="1"/>
    <row r="58983" ht="15.75" customHeight="1"/>
    <row r="58985" ht="15.75" customHeight="1"/>
    <row r="58987" ht="15.75" customHeight="1"/>
    <row r="58989" ht="15.75" customHeight="1"/>
    <row r="58991" ht="15.75" customHeight="1"/>
    <row r="58993" ht="15.75" customHeight="1"/>
    <row r="58995" ht="15.75" customHeight="1"/>
    <row r="58997" ht="15.75" customHeight="1"/>
    <row r="58999" ht="15.75" customHeight="1"/>
    <row r="59001" ht="15.75" customHeight="1"/>
    <row r="59003" ht="15.75" customHeight="1"/>
    <row r="59005" ht="15.75" customHeight="1"/>
    <row r="59007" ht="15.75" customHeight="1"/>
    <row r="59009" ht="15.75" customHeight="1"/>
    <row r="59011" ht="15.75" customHeight="1"/>
    <row r="59013" ht="15.75" customHeight="1"/>
    <row r="59015" ht="15.75" customHeight="1"/>
    <row r="59017" ht="15.75" customHeight="1"/>
    <row r="59019" ht="15.75" customHeight="1"/>
    <row r="59021" ht="15.75" customHeight="1"/>
    <row r="59023" ht="15.75" customHeight="1"/>
    <row r="59025" ht="15.75" customHeight="1"/>
    <row r="59027" ht="15.75" customHeight="1"/>
    <row r="59029" ht="15.75" customHeight="1"/>
    <row r="59031" ht="15.75" customHeight="1"/>
    <row r="59033" ht="15.75" customHeight="1"/>
    <row r="59035" ht="15.75" customHeight="1"/>
    <row r="59037" ht="15.75" customHeight="1"/>
    <row r="59039" ht="15.75" customHeight="1"/>
    <row r="59041" ht="15.75" customHeight="1"/>
    <row r="59043" ht="15.75" customHeight="1"/>
    <row r="59045" ht="15.75" customHeight="1"/>
    <row r="59047" ht="15.75" customHeight="1"/>
    <row r="59049" ht="15.75" customHeight="1"/>
    <row r="59051" ht="15.75" customHeight="1"/>
    <row r="59053" ht="15.75" customHeight="1"/>
    <row r="59055" ht="15.75" customHeight="1"/>
    <row r="59057" ht="15.75" customHeight="1"/>
    <row r="59059" ht="15.75" customHeight="1"/>
    <row r="59061" ht="15.75" customHeight="1"/>
    <row r="59063" ht="15.75" customHeight="1"/>
    <row r="59065" ht="15.75" customHeight="1"/>
    <row r="59067" ht="15.75" customHeight="1"/>
    <row r="59069" ht="15.75" customHeight="1"/>
    <row r="59071" ht="15.75" customHeight="1"/>
    <row r="59073" ht="15.75" customHeight="1"/>
    <row r="59075" ht="15.75" customHeight="1"/>
    <row r="59077" ht="15.75" customHeight="1"/>
    <row r="59079" ht="15.75" customHeight="1"/>
    <row r="59081" ht="15.75" customHeight="1"/>
    <row r="59083" ht="15.75" customHeight="1"/>
    <row r="59085" ht="15.75" customHeight="1"/>
    <row r="59087" ht="15.75" customHeight="1"/>
    <row r="59089" ht="15.75" customHeight="1"/>
    <row r="59091" ht="15.75" customHeight="1"/>
    <row r="59093" ht="15.75" customHeight="1"/>
    <row r="59095" ht="15.75" customHeight="1"/>
    <row r="59097" ht="15.75" customHeight="1"/>
    <row r="59099" ht="15.75" customHeight="1"/>
    <row r="59101" ht="15.75" customHeight="1"/>
    <row r="59103" ht="15.75" customHeight="1"/>
    <row r="59105" ht="15.75" customHeight="1"/>
    <row r="59107" ht="15.75" customHeight="1"/>
    <row r="59109" ht="15.75" customHeight="1"/>
    <row r="59111" ht="15.75" customHeight="1"/>
    <row r="59113" ht="15.75" customHeight="1"/>
    <row r="59115" ht="15.75" customHeight="1"/>
    <row r="59117" ht="15.75" customHeight="1"/>
    <row r="59119" ht="15.75" customHeight="1"/>
    <row r="59121" ht="15.75" customHeight="1"/>
    <row r="59123" ht="15.75" customHeight="1"/>
    <row r="59125" ht="15.75" customHeight="1"/>
    <row r="59127" ht="15.75" customHeight="1"/>
    <row r="59129" ht="15.75" customHeight="1"/>
    <row r="59131" ht="15.75" customHeight="1"/>
    <row r="59133" ht="15.75" customHeight="1"/>
    <row r="59135" ht="15.75" customHeight="1"/>
    <row r="59137" ht="15.75" customHeight="1"/>
    <row r="59139" ht="15.75" customHeight="1"/>
    <row r="59141" ht="15.75" customHeight="1"/>
    <row r="59143" ht="15.75" customHeight="1"/>
    <row r="59145" ht="15.75" customHeight="1"/>
    <row r="59147" ht="15.75" customHeight="1"/>
    <row r="59149" ht="15.75" customHeight="1"/>
    <row r="59151" ht="15.75" customHeight="1"/>
    <row r="59153" ht="15.75" customHeight="1"/>
    <row r="59155" ht="15.75" customHeight="1"/>
    <row r="59157" ht="15.75" customHeight="1"/>
    <row r="59159" ht="15.75" customHeight="1"/>
    <row r="59161" ht="15.75" customHeight="1"/>
    <row r="59163" ht="15.75" customHeight="1"/>
    <row r="59165" ht="15.75" customHeight="1"/>
    <row r="59167" ht="15.75" customHeight="1"/>
    <row r="59169" ht="15.75" customHeight="1"/>
    <row r="59171" ht="15.75" customHeight="1"/>
    <row r="59173" ht="15.75" customHeight="1"/>
    <row r="59175" ht="15.75" customHeight="1"/>
    <row r="59177" ht="15.75" customHeight="1"/>
    <row r="59179" ht="15.75" customHeight="1"/>
    <row r="59181" ht="15.75" customHeight="1"/>
    <row r="59183" ht="15.75" customHeight="1"/>
    <row r="59185" ht="15.75" customHeight="1"/>
    <row r="59187" ht="15.75" customHeight="1"/>
    <row r="59189" ht="15.75" customHeight="1"/>
    <row r="59191" ht="15.75" customHeight="1"/>
    <row r="59193" ht="15.75" customHeight="1"/>
    <row r="59195" ht="15.75" customHeight="1"/>
    <row r="59197" ht="15.75" customHeight="1"/>
    <row r="59199" ht="15.75" customHeight="1"/>
    <row r="59201" ht="15.75" customHeight="1"/>
    <row r="59203" ht="15.75" customHeight="1"/>
    <row r="59205" ht="15.75" customHeight="1"/>
    <row r="59207" ht="15.75" customHeight="1"/>
    <row r="59209" ht="15.75" customHeight="1"/>
    <row r="59211" ht="15.75" customHeight="1"/>
    <row r="59213" ht="15.75" customHeight="1"/>
    <row r="59215" ht="15.75" customHeight="1"/>
    <row r="59217" ht="15.75" customHeight="1"/>
    <row r="59219" ht="15.75" customHeight="1"/>
    <row r="59221" ht="15.75" customHeight="1"/>
    <row r="59223" ht="15.75" customHeight="1"/>
    <row r="59225" ht="15.75" customHeight="1"/>
    <row r="59227" ht="15.75" customHeight="1"/>
    <row r="59229" ht="15.75" customHeight="1"/>
    <row r="59231" ht="15.75" customHeight="1"/>
    <row r="59233" ht="15.75" customHeight="1"/>
    <row r="59235" ht="15.75" customHeight="1"/>
    <row r="59237" ht="15.75" customHeight="1"/>
    <row r="59239" ht="15.75" customHeight="1"/>
    <row r="59241" ht="15.75" customHeight="1"/>
    <row r="59243" ht="15.75" customHeight="1"/>
    <row r="59245" ht="15.75" customHeight="1"/>
    <row r="59247" ht="15.75" customHeight="1"/>
    <row r="59249" ht="15.75" customHeight="1"/>
    <row r="59251" ht="15.75" customHeight="1"/>
    <row r="59253" ht="15.75" customHeight="1"/>
    <row r="59255" ht="15.75" customHeight="1"/>
    <row r="59257" ht="15.75" customHeight="1"/>
    <row r="59259" ht="15.75" customHeight="1"/>
    <row r="59261" ht="15.75" customHeight="1"/>
    <row r="59263" ht="15.75" customHeight="1"/>
    <row r="59265" ht="15.75" customHeight="1"/>
    <row r="59267" ht="15.75" customHeight="1"/>
    <row r="59269" ht="15.75" customHeight="1"/>
    <row r="59271" ht="15.75" customHeight="1"/>
    <row r="59273" ht="15.75" customHeight="1"/>
    <row r="59275" ht="15.75" customHeight="1"/>
    <row r="59277" ht="15.75" customHeight="1"/>
    <row r="59279" ht="15.75" customHeight="1"/>
    <row r="59281" ht="15.75" customHeight="1"/>
    <row r="59283" ht="15.75" customHeight="1"/>
    <row r="59285" ht="15.75" customHeight="1"/>
    <row r="59287" ht="15.75" customHeight="1"/>
    <row r="59289" ht="15.75" customHeight="1"/>
    <row r="59291" ht="15.75" customHeight="1"/>
    <row r="59293" ht="15.75" customHeight="1"/>
    <row r="59295" ht="15.75" customHeight="1"/>
    <row r="59297" ht="15.75" customHeight="1"/>
    <row r="59299" ht="15.75" customHeight="1"/>
    <row r="59301" ht="15.75" customHeight="1"/>
    <row r="59303" ht="15.75" customHeight="1"/>
    <row r="59305" ht="15.75" customHeight="1"/>
    <row r="59307" ht="15.75" customHeight="1"/>
    <row r="59309" ht="15.75" customHeight="1"/>
    <row r="59311" ht="15.75" customHeight="1"/>
    <row r="59313" ht="15.75" customHeight="1"/>
    <row r="59315" ht="15.75" customHeight="1"/>
    <row r="59317" ht="15.75" customHeight="1"/>
    <row r="59319" ht="15.75" customHeight="1"/>
    <row r="59321" ht="15.75" customHeight="1"/>
    <row r="59323" ht="15.75" customHeight="1"/>
    <row r="59325" ht="15.75" customHeight="1"/>
    <row r="59327" ht="15.75" customHeight="1"/>
    <row r="59329" ht="15.75" customHeight="1"/>
    <row r="59331" ht="15.75" customHeight="1"/>
    <row r="59333" ht="15.75" customHeight="1"/>
    <row r="59335" ht="15.75" customHeight="1"/>
    <row r="59337" ht="15.75" customHeight="1"/>
    <row r="59339" ht="15.75" customHeight="1"/>
    <row r="59341" ht="15.75" customHeight="1"/>
    <row r="59343" ht="15.75" customHeight="1"/>
    <row r="59345" ht="15.75" customHeight="1"/>
    <row r="59347" ht="15.75" customHeight="1"/>
    <row r="59349" ht="15.75" customHeight="1"/>
    <row r="59351" ht="15.75" customHeight="1"/>
    <row r="59353" ht="15.75" customHeight="1"/>
    <row r="59355" ht="15.75" customHeight="1"/>
    <row r="59357" ht="15.75" customHeight="1"/>
    <row r="59359" ht="15.75" customHeight="1"/>
    <row r="59361" ht="15.75" customHeight="1"/>
    <row r="59363" ht="15.75" customHeight="1"/>
    <row r="59365" ht="15.75" customHeight="1"/>
    <row r="59367" ht="15.75" customHeight="1"/>
    <row r="59369" ht="15.75" customHeight="1"/>
    <row r="59371" ht="15.75" customHeight="1"/>
    <row r="59373" ht="15.75" customHeight="1"/>
    <row r="59375" ht="15.75" customHeight="1"/>
    <row r="59377" ht="15.75" customHeight="1"/>
    <row r="59379" ht="15.75" customHeight="1"/>
    <row r="59381" ht="15.75" customHeight="1"/>
    <row r="59383" ht="15.75" customHeight="1"/>
    <row r="59385" ht="15.75" customHeight="1"/>
    <row r="59387" ht="15.75" customHeight="1"/>
    <row r="59389" ht="15.75" customHeight="1"/>
    <row r="59391" ht="15.75" customHeight="1"/>
    <row r="59393" ht="15.75" customHeight="1"/>
    <row r="59395" ht="15.75" customHeight="1"/>
    <row r="59397" ht="15.75" customHeight="1"/>
    <row r="59399" ht="15.75" customHeight="1"/>
    <row r="59401" ht="15.75" customHeight="1"/>
    <row r="59403" ht="15.75" customHeight="1"/>
    <row r="59405" ht="15.75" customHeight="1"/>
    <row r="59407" ht="15.75" customHeight="1"/>
    <row r="59409" ht="15.75" customHeight="1"/>
    <row r="59411" ht="15.75" customHeight="1"/>
    <row r="59413" ht="15.75" customHeight="1"/>
    <row r="59415" ht="15.75" customHeight="1"/>
    <row r="59417" ht="15.75" customHeight="1"/>
    <row r="59419" ht="15.75" customHeight="1"/>
    <row r="59421" ht="15.75" customHeight="1"/>
    <row r="59423" ht="15.75" customHeight="1"/>
    <row r="59425" ht="15.75" customHeight="1"/>
    <row r="59427" ht="15.75" customHeight="1"/>
    <row r="59429" ht="15.75" customHeight="1"/>
    <row r="59431" ht="15.75" customHeight="1"/>
    <row r="59433" ht="15.75" customHeight="1"/>
    <row r="59435" ht="15.75" customHeight="1"/>
    <row r="59437" ht="15.75" customHeight="1"/>
    <row r="59439" ht="15.75" customHeight="1"/>
    <row r="59441" ht="15.75" customHeight="1"/>
    <row r="59443" ht="15.75" customHeight="1"/>
    <row r="59445" ht="15.75" customHeight="1"/>
    <row r="59447" ht="15.75" customHeight="1"/>
    <row r="59449" ht="15.75" customHeight="1"/>
    <row r="59451" ht="15.75" customHeight="1"/>
    <row r="59453" ht="15.75" customHeight="1"/>
    <row r="59455" ht="15.75" customHeight="1"/>
    <row r="59457" ht="15.75" customHeight="1"/>
    <row r="59459" ht="15.75" customHeight="1"/>
    <row r="59461" ht="15.75" customHeight="1"/>
    <row r="59463" ht="15.75" customHeight="1"/>
    <row r="59465" ht="15.75" customHeight="1"/>
    <row r="59467" ht="15.75" customHeight="1"/>
    <row r="59469" ht="15.75" customHeight="1"/>
    <row r="59471" ht="15.75" customHeight="1"/>
    <row r="59473" ht="15.75" customHeight="1"/>
    <row r="59475" ht="15.75" customHeight="1"/>
    <row r="59477" ht="15.75" customHeight="1"/>
    <row r="59479" ht="15.75" customHeight="1"/>
    <row r="59481" ht="15.75" customHeight="1"/>
    <row r="59483" ht="15.75" customHeight="1"/>
    <row r="59485" ht="15.75" customHeight="1"/>
    <row r="59487" ht="15.75" customHeight="1"/>
    <row r="59489" ht="15.75" customHeight="1"/>
    <row r="59491" ht="15.75" customHeight="1"/>
    <row r="59493" ht="15.75" customHeight="1"/>
    <row r="59495" ht="15.75" customHeight="1"/>
    <row r="59497" ht="15.75" customHeight="1"/>
    <row r="59499" ht="15.75" customHeight="1"/>
    <row r="59501" ht="15.75" customHeight="1"/>
    <row r="59503" ht="15.75" customHeight="1"/>
    <row r="59505" ht="15.75" customHeight="1"/>
    <row r="59507" ht="15.75" customHeight="1"/>
    <row r="59509" ht="15.75" customHeight="1"/>
    <row r="59511" ht="15.75" customHeight="1"/>
    <row r="59513" ht="15.75" customHeight="1"/>
    <row r="59515" ht="15.75" customHeight="1"/>
    <row r="59517" ht="15.75" customHeight="1"/>
    <row r="59519" ht="15.75" customHeight="1"/>
    <row r="59521" ht="15.75" customHeight="1"/>
    <row r="59523" ht="15.75" customHeight="1"/>
    <row r="59525" ht="15.75" customHeight="1"/>
    <row r="59527" ht="15.75" customHeight="1"/>
    <row r="59529" ht="15.75" customHeight="1"/>
    <row r="59531" ht="15.75" customHeight="1"/>
    <row r="59533" ht="15.75" customHeight="1"/>
    <row r="59535" ht="15.75" customHeight="1"/>
    <row r="59537" ht="15.75" customHeight="1"/>
    <row r="59539" ht="15.75" customHeight="1"/>
    <row r="59541" ht="15.75" customHeight="1"/>
    <row r="59543" ht="15.75" customHeight="1"/>
    <row r="59545" ht="15.75" customHeight="1"/>
    <row r="59547" ht="15.75" customHeight="1"/>
    <row r="59549" ht="15.75" customHeight="1"/>
    <row r="59551" ht="15.75" customHeight="1"/>
    <row r="59553" ht="15.75" customHeight="1"/>
    <row r="59555" ht="15.75" customHeight="1"/>
    <row r="59557" ht="15.75" customHeight="1"/>
    <row r="59559" ht="15.75" customHeight="1"/>
    <row r="59561" ht="15.75" customHeight="1"/>
    <row r="59563" ht="15.75" customHeight="1"/>
    <row r="59565" ht="15.75" customHeight="1"/>
    <row r="59567" ht="15.75" customHeight="1"/>
    <row r="59569" ht="15.75" customHeight="1"/>
    <row r="59571" ht="15.75" customHeight="1"/>
    <row r="59573" ht="15.75" customHeight="1"/>
    <row r="59575" ht="15.75" customHeight="1"/>
    <row r="59577" ht="15.75" customHeight="1"/>
    <row r="59579" ht="15.75" customHeight="1"/>
    <row r="59581" ht="15.75" customHeight="1"/>
    <row r="59583" ht="15.75" customHeight="1"/>
    <row r="59585" ht="15.75" customHeight="1"/>
    <row r="59587" ht="15.75" customHeight="1"/>
    <row r="59589" ht="15.75" customHeight="1"/>
    <row r="59591" ht="15.75" customHeight="1"/>
    <row r="59593" ht="15.75" customHeight="1"/>
    <row r="59595" ht="15.75" customHeight="1"/>
    <row r="59597" ht="15.75" customHeight="1"/>
    <row r="59599" ht="15.75" customHeight="1"/>
    <row r="59601" ht="15.75" customHeight="1"/>
    <row r="59603" ht="15.75" customHeight="1"/>
    <row r="59605" ht="15.75" customHeight="1"/>
    <row r="59607" ht="15.75" customHeight="1"/>
    <row r="59609" ht="15.75" customHeight="1"/>
    <row r="59611" ht="15.75" customHeight="1"/>
    <row r="59613" ht="15.75" customHeight="1"/>
    <row r="59615" ht="15.75" customHeight="1"/>
    <row r="59617" ht="15.75" customHeight="1"/>
    <row r="59619" ht="15.75" customHeight="1"/>
    <row r="59621" ht="15.75" customHeight="1"/>
    <row r="59623" ht="15.75" customHeight="1"/>
    <row r="59625" ht="15.75" customHeight="1"/>
    <row r="59627" ht="15.75" customHeight="1"/>
    <row r="59629" ht="15.75" customHeight="1"/>
    <row r="59631" ht="15.75" customHeight="1"/>
    <row r="59633" ht="15.75" customHeight="1"/>
    <row r="59635" ht="15.75" customHeight="1"/>
    <row r="59637" ht="15.75" customHeight="1"/>
    <row r="59639" ht="15.75" customHeight="1"/>
    <row r="59641" ht="15.75" customHeight="1"/>
    <row r="59643" ht="15.75" customHeight="1"/>
    <row r="59645" ht="15.75" customHeight="1"/>
    <row r="59647" ht="15.75" customHeight="1"/>
    <row r="59649" ht="15.75" customHeight="1"/>
    <row r="59651" ht="15.75" customHeight="1"/>
    <row r="59653" ht="15.75" customHeight="1"/>
    <row r="59655" ht="15.75" customHeight="1"/>
    <row r="59657" ht="15.75" customHeight="1"/>
    <row r="59659" ht="15.75" customHeight="1"/>
    <row r="59661" ht="15.75" customHeight="1"/>
    <row r="59663" ht="15.75" customHeight="1"/>
    <row r="59665" ht="15.75" customHeight="1"/>
    <row r="59667" ht="15.75" customHeight="1"/>
    <row r="59669" ht="15.75" customHeight="1"/>
    <row r="59671" ht="15.75" customHeight="1"/>
    <row r="59673" ht="15.75" customHeight="1"/>
    <row r="59675" ht="15.75" customHeight="1"/>
    <row r="59677" ht="15.75" customHeight="1"/>
    <row r="59679" ht="15.75" customHeight="1"/>
    <row r="59681" ht="15.75" customHeight="1"/>
    <row r="59683" ht="15.75" customHeight="1"/>
    <row r="59685" ht="15.75" customHeight="1"/>
    <row r="59687" ht="15.75" customHeight="1"/>
    <row r="59689" ht="15.75" customHeight="1"/>
    <row r="59691" ht="15.75" customHeight="1"/>
    <row r="59693" ht="15.75" customHeight="1"/>
    <row r="59695" ht="15.75" customHeight="1"/>
    <row r="59697" ht="15.75" customHeight="1"/>
    <row r="59699" ht="15.75" customHeight="1"/>
    <row r="59701" ht="15.75" customHeight="1"/>
    <row r="59703" ht="15.75" customHeight="1"/>
    <row r="59705" ht="15.75" customHeight="1"/>
    <row r="59707" ht="15.75" customHeight="1"/>
    <row r="59709" ht="15.75" customHeight="1"/>
    <row r="59711" ht="15.75" customHeight="1"/>
    <row r="59713" ht="15.75" customHeight="1"/>
    <row r="59715" ht="15.75" customHeight="1"/>
    <row r="59717" ht="15.75" customHeight="1"/>
    <row r="59719" ht="15.75" customHeight="1"/>
    <row r="59721" ht="15.75" customHeight="1"/>
    <row r="59723" ht="15.75" customHeight="1"/>
    <row r="59725" ht="15.75" customHeight="1"/>
    <row r="59727" ht="15.75" customHeight="1"/>
    <row r="59729" ht="15.75" customHeight="1"/>
    <row r="59731" ht="15.75" customHeight="1"/>
    <row r="59733" ht="15.75" customHeight="1"/>
    <row r="59735" ht="15.75" customHeight="1"/>
    <row r="59737" ht="15.75" customHeight="1"/>
    <row r="59739" ht="15.75" customHeight="1"/>
    <row r="59741" ht="15.75" customHeight="1"/>
    <row r="59743" ht="15.75" customHeight="1"/>
    <row r="59745" ht="15.75" customHeight="1"/>
    <row r="59747" ht="15.75" customHeight="1"/>
    <row r="59749" ht="15.75" customHeight="1"/>
    <row r="59751" ht="15.75" customHeight="1"/>
    <row r="59753" ht="15.75" customHeight="1"/>
    <row r="59755" ht="15.75" customHeight="1"/>
    <row r="59757" ht="15.75" customHeight="1"/>
    <row r="59759" ht="15.75" customHeight="1"/>
    <row r="59761" ht="15.75" customHeight="1"/>
    <row r="59763" ht="15.75" customHeight="1"/>
    <row r="59765" ht="15.75" customHeight="1"/>
    <row r="59767" ht="15.75" customHeight="1"/>
    <row r="59769" ht="15.75" customHeight="1"/>
    <row r="59771" ht="15.75" customHeight="1"/>
    <row r="59773" ht="15.75" customHeight="1"/>
    <row r="59775" ht="15.75" customHeight="1"/>
    <row r="59777" ht="15.75" customHeight="1"/>
    <row r="59779" ht="15.75" customHeight="1"/>
    <row r="59781" ht="15.75" customHeight="1"/>
    <row r="59783" ht="15.75" customHeight="1"/>
    <row r="59785" ht="15.75" customHeight="1"/>
    <row r="59787" ht="15.75" customHeight="1"/>
    <row r="59789" ht="15.75" customHeight="1"/>
    <row r="59791" ht="15.75" customHeight="1"/>
    <row r="59793" ht="15.75" customHeight="1"/>
    <row r="59795" ht="15.75" customHeight="1"/>
    <row r="59797" ht="15.75" customHeight="1"/>
    <row r="59799" ht="15.75" customHeight="1"/>
    <row r="59801" ht="15.75" customHeight="1"/>
    <row r="59803" ht="15.75" customHeight="1"/>
    <row r="59805" ht="15.75" customHeight="1"/>
    <row r="59807" ht="15.75" customHeight="1"/>
    <row r="59809" ht="15.75" customHeight="1"/>
    <row r="59811" ht="15.75" customHeight="1"/>
    <row r="59813" ht="15.75" customHeight="1"/>
    <row r="59815" ht="15.75" customHeight="1"/>
    <row r="59817" ht="15.75" customHeight="1"/>
    <row r="59819" ht="15.75" customHeight="1"/>
    <row r="59821" ht="15.75" customHeight="1"/>
    <row r="59823" ht="15.75" customHeight="1"/>
    <row r="59825" ht="15.75" customHeight="1"/>
    <row r="59827" ht="15.75" customHeight="1"/>
    <row r="59829" ht="15.75" customHeight="1"/>
    <row r="59831" ht="15.75" customHeight="1"/>
    <row r="59833" ht="15.75" customHeight="1"/>
    <row r="59835" ht="15.75" customHeight="1"/>
    <row r="59837" ht="15.75" customHeight="1"/>
    <row r="59839" ht="15.75" customHeight="1"/>
    <row r="59841" ht="15.75" customHeight="1"/>
    <row r="59843" ht="15.75" customHeight="1"/>
    <row r="59845" ht="15.75" customHeight="1"/>
    <row r="59847" ht="15.75" customHeight="1"/>
    <row r="59849" ht="15.75" customHeight="1"/>
    <row r="59851" ht="15.75" customHeight="1"/>
    <row r="59853" ht="15.75" customHeight="1"/>
    <row r="59855" ht="15.75" customHeight="1"/>
    <row r="59857" ht="15.75" customHeight="1"/>
    <row r="59859" ht="15.75" customHeight="1"/>
    <row r="59861" ht="15.75" customHeight="1"/>
    <row r="59863" ht="15.75" customHeight="1"/>
    <row r="59865" ht="15.75" customHeight="1"/>
    <row r="59867" ht="15.75" customHeight="1"/>
    <row r="59869" ht="15.75" customHeight="1"/>
    <row r="59871" ht="15.75" customHeight="1"/>
    <row r="59873" ht="15.75" customHeight="1"/>
    <row r="59875" ht="15.75" customHeight="1"/>
    <row r="59877" ht="15.75" customHeight="1"/>
    <row r="59879" ht="15.75" customHeight="1"/>
    <row r="59881" ht="15.75" customHeight="1"/>
    <row r="59883" ht="15.75" customHeight="1"/>
    <row r="59885" ht="15.75" customHeight="1"/>
    <row r="59887" ht="15.75" customHeight="1"/>
    <row r="59889" ht="15.75" customHeight="1"/>
    <row r="59891" ht="15.75" customHeight="1"/>
    <row r="59893" ht="15.75" customHeight="1"/>
    <row r="59895" ht="15.75" customHeight="1"/>
    <row r="59897" ht="15.75" customHeight="1"/>
    <row r="59899" ht="15.75" customHeight="1"/>
    <row r="59901" ht="15.75" customHeight="1"/>
    <row r="59903" ht="15.75" customHeight="1"/>
    <row r="59905" ht="15.75" customHeight="1"/>
    <row r="59907" ht="15.75" customHeight="1"/>
    <row r="59909" ht="15.75" customHeight="1"/>
    <row r="59911" ht="15.75" customHeight="1"/>
    <row r="59913" ht="15.75" customHeight="1"/>
    <row r="59915" ht="15.75" customHeight="1"/>
    <row r="59917" ht="15.75" customHeight="1"/>
    <row r="59919" ht="15.75" customHeight="1"/>
    <row r="59921" ht="15.75" customHeight="1"/>
    <row r="59923" ht="15.75" customHeight="1"/>
    <row r="59925" ht="15.75" customHeight="1"/>
    <row r="59927" ht="15.75" customHeight="1"/>
    <row r="59929" ht="15.75" customHeight="1"/>
    <row r="59931" ht="15.75" customHeight="1"/>
    <row r="59933" ht="15.75" customHeight="1"/>
    <row r="59935" ht="15.75" customHeight="1"/>
    <row r="59937" ht="15.75" customHeight="1"/>
    <row r="59939" ht="15.75" customHeight="1"/>
    <row r="59941" ht="15.75" customHeight="1"/>
    <row r="59943" ht="15.75" customHeight="1"/>
    <row r="59945" ht="15.75" customHeight="1"/>
    <row r="59947" ht="15.75" customHeight="1"/>
    <row r="59949" ht="15.75" customHeight="1"/>
    <row r="59951" ht="15.75" customHeight="1"/>
    <row r="59953" ht="15.75" customHeight="1"/>
    <row r="59955" ht="15.75" customHeight="1"/>
    <row r="59957" ht="15.75" customHeight="1"/>
    <row r="59959" ht="15.75" customHeight="1"/>
    <row r="59961" ht="15.75" customHeight="1"/>
    <row r="59963" ht="15.75" customHeight="1"/>
    <row r="59965" ht="15.75" customHeight="1"/>
    <row r="59967" ht="15.75" customHeight="1"/>
    <row r="59969" ht="15.75" customHeight="1"/>
    <row r="59971" ht="15.75" customHeight="1"/>
    <row r="59973" ht="15.75" customHeight="1"/>
    <row r="59975" ht="15.75" customHeight="1"/>
    <row r="59977" ht="15.75" customHeight="1"/>
    <row r="59979" ht="15.75" customHeight="1"/>
    <row r="59981" ht="15.75" customHeight="1"/>
    <row r="59983" ht="15.75" customHeight="1"/>
    <row r="59985" ht="15.75" customHeight="1"/>
    <row r="59987" ht="15.75" customHeight="1"/>
    <row r="59989" ht="15.75" customHeight="1"/>
    <row r="59991" ht="15.75" customHeight="1"/>
    <row r="59993" ht="15.75" customHeight="1"/>
    <row r="59995" ht="15.75" customHeight="1"/>
    <row r="59997" ht="15.75" customHeight="1"/>
    <row r="59999" ht="15.75" customHeight="1"/>
    <row r="60001" ht="15.75" customHeight="1"/>
    <row r="60003" ht="15.75" customHeight="1"/>
    <row r="60005" ht="15.75" customHeight="1"/>
    <row r="60007" ht="15.75" customHeight="1"/>
    <row r="60009" ht="15.75" customHeight="1"/>
    <row r="60011" ht="15.75" customHeight="1"/>
    <row r="60013" ht="15.75" customHeight="1"/>
    <row r="60015" ht="15.75" customHeight="1"/>
    <row r="60017" ht="15.75" customHeight="1"/>
    <row r="60019" ht="15.75" customHeight="1"/>
    <row r="60021" ht="15.75" customHeight="1"/>
    <row r="60023" ht="15.75" customHeight="1"/>
    <row r="60025" ht="15.75" customHeight="1"/>
    <row r="60027" ht="15.75" customHeight="1"/>
    <row r="60029" ht="15.75" customHeight="1"/>
    <row r="60031" ht="15.75" customHeight="1"/>
    <row r="60033" ht="15.75" customHeight="1"/>
    <row r="60035" ht="15.75" customHeight="1"/>
    <row r="60037" ht="15.75" customHeight="1"/>
    <row r="60039" ht="15.75" customHeight="1"/>
    <row r="60041" ht="15.75" customHeight="1"/>
    <row r="60043" ht="15.75" customHeight="1"/>
    <row r="60045" ht="15.75" customHeight="1"/>
    <row r="60047" ht="15.75" customHeight="1"/>
    <row r="60049" ht="15.75" customHeight="1"/>
    <row r="60051" ht="15.75" customHeight="1"/>
    <row r="60053" ht="15.75" customHeight="1"/>
    <row r="60055" ht="15.75" customHeight="1"/>
    <row r="60057" ht="15.75" customHeight="1"/>
    <row r="60059" ht="15.75" customHeight="1"/>
    <row r="60061" ht="15.75" customHeight="1"/>
    <row r="60063" ht="15.75" customHeight="1"/>
    <row r="60065" ht="15.75" customHeight="1"/>
    <row r="60067" ht="15.75" customHeight="1"/>
    <row r="60069" ht="15.75" customHeight="1"/>
    <row r="60071" ht="15.75" customHeight="1"/>
    <row r="60073" ht="15.75" customHeight="1"/>
    <row r="60075" ht="15.75" customHeight="1"/>
    <row r="60077" ht="15.75" customHeight="1"/>
    <row r="60079" ht="15.75" customHeight="1"/>
    <row r="60081" ht="15.75" customHeight="1"/>
    <row r="60083" ht="15.75" customHeight="1"/>
    <row r="60085" ht="15.75" customHeight="1"/>
    <row r="60087" ht="15.75" customHeight="1"/>
    <row r="60089" ht="15.75" customHeight="1"/>
    <row r="60091" ht="15.75" customHeight="1"/>
    <row r="60093" ht="15.75" customHeight="1"/>
    <row r="60095" ht="15.75" customHeight="1"/>
    <row r="60097" ht="15.75" customHeight="1"/>
    <row r="60099" ht="15.75" customHeight="1"/>
    <row r="60101" ht="15.75" customHeight="1"/>
    <row r="60103" ht="15.75" customHeight="1"/>
    <row r="60105" ht="15.75" customHeight="1"/>
    <row r="60107" ht="15.75" customHeight="1"/>
    <row r="60109" ht="15.75" customHeight="1"/>
    <row r="60111" ht="15.75" customHeight="1"/>
    <row r="60113" ht="15.75" customHeight="1"/>
    <row r="60115" ht="15.75" customHeight="1"/>
    <row r="60117" ht="15.75" customHeight="1"/>
    <row r="60119" ht="15.75" customHeight="1"/>
    <row r="60121" ht="15.75" customHeight="1"/>
    <row r="60123" ht="15.75" customHeight="1"/>
    <row r="60125" ht="15.75" customHeight="1"/>
    <row r="60127" ht="15.75" customHeight="1"/>
    <row r="60129" ht="15.75" customHeight="1"/>
    <row r="60131" ht="15.75" customHeight="1"/>
    <row r="60133" ht="15.75" customHeight="1"/>
    <row r="60135" ht="15.75" customHeight="1"/>
    <row r="60137" ht="15.75" customHeight="1"/>
    <row r="60139" ht="15.75" customHeight="1"/>
    <row r="60141" ht="15.75" customHeight="1"/>
    <row r="60143" ht="15.75" customHeight="1"/>
    <row r="60145" ht="15.75" customHeight="1"/>
    <row r="60147" ht="15.75" customHeight="1"/>
    <row r="60149" ht="15.75" customHeight="1"/>
    <row r="60151" ht="15.75" customHeight="1"/>
    <row r="60153" ht="15.75" customHeight="1"/>
    <row r="60155" ht="15.75" customHeight="1"/>
    <row r="60157" ht="15.75" customHeight="1"/>
    <row r="60159" ht="15.75" customHeight="1"/>
    <row r="60161" ht="15.75" customHeight="1"/>
    <row r="60163" ht="15.75" customHeight="1"/>
    <row r="60165" ht="15.75" customHeight="1"/>
    <row r="60167" ht="15.75" customHeight="1"/>
    <row r="60169" ht="15.75" customHeight="1"/>
    <row r="60171" ht="15.75" customHeight="1"/>
    <row r="60173" ht="15.75" customHeight="1"/>
    <row r="60175" ht="15.75" customHeight="1"/>
    <row r="60177" ht="15.75" customHeight="1"/>
    <row r="60179" ht="15.75" customHeight="1"/>
    <row r="60181" ht="15.75" customHeight="1"/>
    <row r="60183" ht="15.75" customHeight="1"/>
    <row r="60185" ht="15.75" customHeight="1"/>
    <row r="60187" ht="15.75" customHeight="1"/>
    <row r="60189" ht="15.75" customHeight="1"/>
    <row r="60191" ht="15.75" customHeight="1"/>
    <row r="60193" ht="15.75" customHeight="1"/>
    <row r="60195" ht="15.75" customHeight="1"/>
    <row r="60197" ht="15.75" customHeight="1"/>
    <row r="60199" ht="15.75" customHeight="1"/>
    <row r="60201" ht="15.75" customHeight="1"/>
    <row r="60203" ht="15.75" customHeight="1"/>
    <row r="60205" ht="15.75" customHeight="1"/>
    <row r="60207" ht="15.75" customHeight="1"/>
    <row r="60209" ht="15.75" customHeight="1"/>
    <row r="60211" ht="15.75" customHeight="1"/>
    <row r="60213" ht="15.75" customHeight="1"/>
    <row r="60215" ht="15.75" customHeight="1"/>
    <row r="60217" ht="15.75" customHeight="1"/>
    <row r="60219" ht="15.75" customHeight="1"/>
    <row r="60221" ht="15.75" customHeight="1"/>
    <row r="60223" ht="15.75" customHeight="1"/>
    <row r="60225" ht="15.75" customHeight="1"/>
    <row r="60227" ht="15.75" customHeight="1"/>
    <row r="60229" ht="15.75" customHeight="1"/>
    <row r="60231" ht="15.75" customHeight="1"/>
    <row r="60233" ht="15.75" customHeight="1"/>
    <row r="60235" ht="15.75" customHeight="1"/>
    <row r="60237" ht="15.75" customHeight="1"/>
    <row r="60239" ht="15.75" customHeight="1"/>
    <row r="60241" ht="15.75" customHeight="1"/>
    <row r="60243" ht="15.75" customHeight="1"/>
    <row r="60245" ht="15.75" customHeight="1"/>
    <row r="60247" ht="15.75" customHeight="1"/>
    <row r="60249" ht="15.75" customHeight="1"/>
    <row r="60251" ht="15.75" customHeight="1"/>
    <row r="60253" ht="15.75" customHeight="1"/>
    <row r="60255" ht="15.75" customHeight="1"/>
    <row r="60257" ht="15.75" customHeight="1"/>
    <row r="60259" ht="15.75" customHeight="1"/>
    <row r="60261" ht="15.75" customHeight="1"/>
    <row r="60263" ht="15.75" customHeight="1"/>
    <row r="60265" ht="15.75" customHeight="1"/>
    <row r="60267" ht="15.75" customHeight="1"/>
    <row r="60269" ht="15.75" customHeight="1"/>
    <row r="60271" ht="15.75" customHeight="1"/>
    <row r="60273" ht="15.75" customHeight="1"/>
    <row r="60275" ht="15.75" customHeight="1"/>
    <row r="60277" ht="15.75" customHeight="1"/>
    <row r="60279" ht="15.75" customHeight="1"/>
    <row r="60281" ht="15.75" customHeight="1"/>
    <row r="60283" ht="15.75" customHeight="1"/>
    <row r="60285" ht="15.75" customHeight="1"/>
    <row r="60287" ht="15.75" customHeight="1"/>
    <row r="60289" ht="15.75" customHeight="1"/>
    <row r="60291" ht="15.75" customHeight="1"/>
    <row r="60293" ht="15.75" customHeight="1"/>
    <row r="60295" ht="15.75" customHeight="1"/>
    <row r="60297" ht="15.75" customHeight="1"/>
    <row r="60299" ht="15.75" customHeight="1"/>
    <row r="60301" ht="15.75" customHeight="1"/>
    <row r="60303" ht="15.75" customHeight="1"/>
    <row r="60305" ht="15.75" customHeight="1"/>
    <row r="60307" ht="15.75" customHeight="1"/>
    <row r="60309" ht="15.75" customHeight="1"/>
    <row r="60311" ht="15.75" customHeight="1"/>
    <row r="60313" ht="15.75" customHeight="1"/>
    <row r="60315" ht="15.75" customHeight="1"/>
    <row r="60317" ht="15.75" customHeight="1"/>
    <row r="60319" ht="15.75" customHeight="1"/>
    <row r="60321" ht="15.75" customHeight="1"/>
    <row r="60323" ht="15.75" customHeight="1"/>
    <row r="60325" ht="15.75" customHeight="1"/>
    <row r="60327" ht="15.75" customHeight="1"/>
    <row r="60329" ht="15.75" customHeight="1"/>
    <row r="60331" ht="15.75" customHeight="1"/>
    <row r="60333" ht="15.75" customHeight="1"/>
    <row r="60335" ht="15.75" customHeight="1"/>
    <row r="60337" ht="15.75" customHeight="1"/>
    <row r="60339" ht="15.75" customHeight="1"/>
    <row r="60341" ht="15.75" customHeight="1"/>
    <row r="60343" ht="15.75" customHeight="1"/>
    <row r="60345" ht="15.75" customHeight="1"/>
    <row r="60347" ht="15.75" customHeight="1"/>
    <row r="60349" ht="15.75" customHeight="1"/>
    <row r="60351" ht="15.75" customHeight="1"/>
    <row r="60353" ht="15.75" customHeight="1"/>
    <row r="60355" ht="15.75" customHeight="1"/>
    <row r="60357" ht="15.75" customHeight="1"/>
    <row r="60359" ht="15.75" customHeight="1"/>
    <row r="60361" ht="15.75" customHeight="1"/>
    <row r="60363" ht="15.75" customHeight="1"/>
    <row r="60365" ht="15.75" customHeight="1"/>
    <row r="60367" ht="15.75" customHeight="1"/>
    <row r="60369" ht="15.75" customHeight="1"/>
    <row r="60371" ht="15.75" customHeight="1"/>
    <row r="60373" ht="15.75" customHeight="1"/>
    <row r="60375" ht="15.75" customHeight="1"/>
    <row r="60377" ht="15.75" customHeight="1"/>
    <row r="60379" ht="15.75" customHeight="1"/>
    <row r="60381" ht="15.75" customHeight="1"/>
    <row r="60383" ht="15.75" customHeight="1"/>
    <row r="60385" ht="15.75" customHeight="1"/>
    <row r="60387" ht="15.75" customHeight="1"/>
    <row r="60389" ht="15.75" customHeight="1"/>
    <row r="60391" ht="15.75" customHeight="1"/>
    <row r="60393" ht="15.75" customHeight="1"/>
    <row r="60395" ht="15.75" customHeight="1"/>
    <row r="60397" ht="15.75" customHeight="1"/>
    <row r="60399" ht="15.75" customHeight="1"/>
    <row r="60401" ht="15.75" customHeight="1"/>
    <row r="60403" ht="15.75" customHeight="1"/>
    <row r="60405" ht="15.75" customHeight="1"/>
    <row r="60407" ht="15.75" customHeight="1"/>
    <row r="60409" ht="15.75" customHeight="1"/>
    <row r="60411" ht="15.75" customHeight="1"/>
    <row r="60413" ht="15.75" customHeight="1"/>
    <row r="60415" ht="15.75" customHeight="1"/>
    <row r="60417" ht="15.75" customHeight="1"/>
    <row r="60419" ht="15.75" customHeight="1"/>
    <row r="60421" ht="15.75" customHeight="1"/>
    <row r="60423" ht="15.75" customHeight="1"/>
    <row r="60425" ht="15.75" customHeight="1"/>
    <row r="60427" ht="15.75" customHeight="1"/>
    <row r="60429" ht="15.75" customHeight="1"/>
    <row r="60431" ht="15.75" customHeight="1"/>
    <row r="60433" ht="15.75" customHeight="1"/>
    <row r="60435" ht="15.75" customHeight="1"/>
    <row r="60437" ht="15.75" customHeight="1"/>
    <row r="60439" ht="15.75" customHeight="1"/>
    <row r="60441" ht="15.75" customHeight="1"/>
    <row r="60443" ht="15.75" customHeight="1"/>
    <row r="60445" ht="15.75" customHeight="1"/>
    <row r="60447" ht="15.75" customHeight="1"/>
    <row r="60449" ht="15.75" customHeight="1"/>
    <row r="60451" ht="15.75" customHeight="1"/>
    <row r="60453" ht="15.75" customHeight="1"/>
    <row r="60455" ht="15.75" customHeight="1"/>
    <row r="60457" ht="15.75" customHeight="1"/>
    <row r="60459" ht="15.75" customHeight="1"/>
    <row r="60461" ht="15.75" customHeight="1"/>
    <row r="60463" ht="15.75" customHeight="1"/>
    <row r="60465" ht="15.75" customHeight="1"/>
    <row r="60467" ht="15.75" customHeight="1"/>
    <row r="60469" ht="15.75" customHeight="1"/>
    <row r="60471" ht="15.75" customHeight="1"/>
    <row r="60473" ht="15.75" customHeight="1"/>
    <row r="60475" ht="15.75" customHeight="1"/>
    <row r="60477" ht="15.75" customHeight="1"/>
    <row r="60479" ht="15.75" customHeight="1"/>
    <row r="60481" ht="15.75" customHeight="1"/>
    <row r="60483" ht="15.75" customHeight="1"/>
    <row r="60485" ht="15.75" customHeight="1"/>
    <row r="60487" ht="15.75" customHeight="1"/>
    <row r="60489" ht="15.75" customHeight="1"/>
    <row r="60491" ht="15.75" customHeight="1"/>
    <row r="60493" ht="15.75" customHeight="1"/>
    <row r="60495" ht="15.75" customHeight="1"/>
    <row r="60497" ht="15.75" customHeight="1"/>
    <row r="60499" ht="15.75" customHeight="1"/>
    <row r="60501" ht="15.75" customHeight="1"/>
    <row r="60503" ht="15.75" customHeight="1"/>
    <row r="60505" ht="15.75" customHeight="1"/>
    <row r="60507" ht="15.75" customHeight="1"/>
    <row r="60509" ht="15.75" customHeight="1"/>
    <row r="60511" ht="15.75" customHeight="1"/>
    <row r="60513" ht="15.75" customHeight="1"/>
    <row r="60515" ht="15.75" customHeight="1"/>
    <row r="60517" ht="15.75" customHeight="1"/>
    <row r="60519" ht="15.75" customHeight="1"/>
    <row r="60521" ht="15.75" customHeight="1"/>
    <row r="60523" ht="15.75" customHeight="1"/>
    <row r="60525" ht="15.75" customHeight="1"/>
    <row r="60527" ht="15.75" customHeight="1"/>
    <row r="60529" ht="15.75" customHeight="1"/>
    <row r="60531" ht="15.75" customHeight="1"/>
    <row r="60533" ht="15.75" customHeight="1"/>
    <row r="60535" ht="15.75" customHeight="1"/>
    <row r="60537" ht="15.75" customHeight="1"/>
    <row r="60539" ht="15.75" customHeight="1"/>
    <row r="60541" ht="15.75" customHeight="1"/>
    <row r="60543" ht="15.75" customHeight="1"/>
    <row r="60545" ht="15.75" customHeight="1"/>
    <row r="60547" ht="15.75" customHeight="1"/>
    <row r="60549" ht="15.75" customHeight="1"/>
    <row r="60551" ht="15.75" customHeight="1"/>
    <row r="60553" ht="15.75" customHeight="1"/>
    <row r="60555" ht="15.75" customHeight="1"/>
    <row r="60557" ht="15.75" customHeight="1"/>
    <row r="60559" ht="15.75" customHeight="1"/>
    <row r="60561" ht="15.75" customHeight="1"/>
    <row r="60563" ht="15.75" customHeight="1"/>
    <row r="60565" ht="15.75" customHeight="1"/>
    <row r="60567" ht="15.75" customHeight="1"/>
    <row r="60569" ht="15.75" customHeight="1"/>
    <row r="60571" ht="15.75" customHeight="1"/>
    <row r="60573" ht="15.75" customHeight="1"/>
    <row r="60575" ht="15.75" customHeight="1"/>
    <row r="60577" ht="15.75" customHeight="1"/>
    <row r="60579" ht="15.75" customHeight="1"/>
    <row r="60581" ht="15.75" customHeight="1"/>
    <row r="60583" ht="15.75" customHeight="1"/>
    <row r="60585" ht="15.75" customHeight="1"/>
    <row r="60587" ht="15.75" customHeight="1"/>
    <row r="60589" ht="15.75" customHeight="1"/>
    <row r="60591" ht="15.75" customHeight="1"/>
    <row r="60593" ht="15.75" customHeight="1"/>
    <row r="60595" ht="15.75" customHeight="1"/>
    <row r="60597" ht="15.75" customHeight="1"/>
    <row r="60599" ht="15.75" customHeight="1"/>
    <row r="60601" ht="15.75" customHeight="1"/>
    <row r="60603" ht="15.75" customHeight="1"/>
    <row r="60605" ht="15.75" customHeight="1"/>
    <row r="60607" ht="15.75" customHeight="1"/>
    <row r="60609" ht="15.75" customHeight="1"/>
    <row r="60611" ht="15.75" customHeight="1"/>
    <row r="60613" ht="15.75" customHeight="1"/>
    <row r="60615" ht="15.75" customHeight="1"/>
    <row r="60617" ht="15.75" customHeight="1"/>
    <row r="60619" ht="15.75" customHeight="1"/>
    <row r="60621" ht="15.75" customHeight="1"/>
    <row r="60623" ht="15.75" customHeight="1"/>
    <row r="60625" ht="15.75" customHeight="1"/>
    <row r="60627" ht="15.75" customHeight="1"/>
    <row r="60629" ht="15.75" customHeight="1"/>
    <row r="60631" ht="15.75" customHeight="1"/>
    <row r="60633" ht="15.75" customHeight="1"/>
    <row r="60635" ht="15.75" customHeight="1"/>
    <row r="60637" ht="15.75" customHeight="1"/>
    <row r="60639" ht="15.75" customHeight="1"/>
    <row r="60641" ht="15.75" customHeight="1"/>
    <row r="60643" ht="15.75" customHeight="1"/>
    <row r="60645" ht="15.75" customHeight="1"/>
    <row r="60647" ht="15.75" customHeight="1"/>
    <row r="60649" ht="15.75" customHeight="1"/>
    <row r="60651" ht="15.75" customHeight="1"/>
    <row r="60653" ht="15.75" customHeight="1"/>
    <row r="60655" ht="15.75" customHeight="1"/>
    <row r="60657" ht="15.75" customHeight="1"/>
    <row r="60659" ht="15.75" customHeight="1"/>
    <row r="60661" ht="15.75" customHeight="1"/>
    <row r="60663" ht="15.75" customHeight="1"/>
    <row r="60665" ht="15.75" customHeight="1"/>
    <row r="60667" ht="15.75" customHeight="1"/>
    <row r="60669" ht="15.75" customHeight="1"/>
    <row r="60671" ht="15.75" customHeight="1"/>
    <row r="60673" ht="15.75" customHeight="1"/>
    <row r="60675" ht="15.75" customHeight="1"/>
    <row r="60677" ht="15.75" customHeight="1"/>
    <row r="60679" ht="15.75" customHeight="1"/>
    <row r="60681" ht="15.75" customHeight="1"/>
    <row r="60683" ht="15.75" customHeight="1"/>
    <row r="60685" ht="15.75" customHeight="1"/>
    <row r="60687" ht="15.75" customHeight="1"/>
    <row r="60689" ht="15.75" customHeight="1"/>
    <row r="60691" ht="15.75" customHeight="1"/>
    <row r="60693" ht="15.75" customHeight="1"/>
    <row r="60695" ht="15.75" customHeight="1"/>
    <row r="60697" ht="15.75" customHeight="1"/>
    <row r="60699" ht="15.75" customHeight="1"/>
    <row r="60701" ht="15.75" customHeight="1"/>
    <row r="60703" ht="15.75" customHeight="1"/>
    <row r="60705" ht="15.75" customHeight="1"/>
    <row r="60707" ht="15.75" customHeight="1"/>
    <row r="60709" ht="15.75" customHeight="1"/>
    <row r="60711" ht="15.75" customHeight="1"/>
    <row r="60713" ht="15.75" customHeight="1"/>
    <row r="60715" ht="15.75" customHeight="1"/>
    <row r="60717" ht="15.75" customHeight="1"/>
    <row r="60719" ht="15.75" customHeight="1"/>
    <row r="60721" ht="15.75" customHeight="1"/>
    <row r="60723" ht="15.75" customHeight="1"/>
    <row r="60725" ht="15.75" customHeight="1"/>
    <row r="60727" ht="15.75" customHeight="1"/>
    <row r="60729" ht="15.75" customHeight="1"/>
    <row r="60731" ht="15.75" customHeight="1"/>
    <row r="60733" ht="15.75" customHeight="1"/>
    <row r="60735" ht="15.75" customHeight="1"/>
    <row r="60737" ht="15.75" customHeight="1"/>
    <row r="60739" ht="15.75" customHeight="1"/>
    <row r="60741" ht="15.75" customHeight="1"/>
    <row r="60743" ht="15.75" customHeight="1"/>
    <row r="60745" ht="15.75" customHeight="1"/>
    <row r="60747" ht="15.75" customHeight="1"/>
    <row r="60749" ht="15.75" customHeight="1"/>
    <row r="60751" ht="15.75" customHeight="1"/>
    <row r="60753" ht="15.75" customHeight="1"/>
    <row r="60755" ht="15.75" customHeight="1"/>
    <row r="60757" ht="15.75" customHeight="1"/>
    <row r="60759" ht="15.75" customHeight="1"/>
    <row r="60761" ht="15.75" customHeight="1"/>
    <row r="60763" ht="15.75" customHeight="1"/>
    <row r="60765" ht="15.75" customHeight="1"/>
    <row r="60767" ht="15.75" customHeight="1"/>
    <row r="60769" ht="15.75" customHeight="1"/>
    <row r="60771" ht="15.75" customHeight="1"/>
    <row r="60773" ht="15.75" customHeight="1"/>
    <row r="60775" ht="15.75" customHeight="1"/>
    <row r="60777" ht="15.75" customHeight="1"/>
    <row r="60779" ht="15.75" customHeight="1"/>
    <row r="60781" ht="15.75" customHeight="1"/>
    <row r="60783" ht="15.75" customHeight="1"/>
    <row r="60785" ht="15.75" customHeight="1"/>
    <row r="60787" ht="15.75" customHeight="1"/>
    <row r="60789" ht="15.75" customHeight="1"/>
    <row r="60791" ht="15.75" customHeight="1"/>
    <row r="60793" ht="15.75" customHeight="1"/>
    <row r="60795" ht="15.75" customHeight="1"/>
    <row r="60797" ht="15.75" customHeight="1"/>
    <row r="60799" ht="15.75" customHeight="1"/>
    <row r="60801" ht="15.75" customHeight="1"/>
    <row r="60803" ht="15.75" customHeight="1"/>
    <row r="60805" ht="15.75" customHeight="1"/>
    <row r="60807" ht="15.75" customHeight="1"/>
    <row r="60809" ht="15.75" customHeight="1"/>
    <row r="60811" ht="15.75" customHeight="1"/>
    <row r="60813" ht="15.75" customHeight="1"/>
    <row r="60815" ht="15.75" customHeight="1"/>
    <row r="60817" ht="15.75" customHeight="1"/>
    <row r="60819" ht="15.75" customHeight="1"/>
    <row r="60821" ht="15.75" customHeight="1"/>
    <row r="60823" ht="15.75" customHeight="1"/>
    <row r="60825" ht="15.75" customHeight="1"/>
    <row r="60827" ht="15.75" customHeight="1"/>
    <row r="60829" ht="15.75" customHeight="1"/>
    <row r="60831" ht="15.75" customHeight="1"/>
    <row r="60833" ht="15.75" customHeight="1"/>
    <row r="60835" ht="15.75" customHeight="1"/>
    <row r="60837" ht="15.75" customHeight="1"/>
    <row r="60839" ht="15.75" customHeight="1"/>
    <row r="60841" ht="15.75" customHeight="1"/>
    <row r="60843" ht="15.75" customHeight="1"/>
    <row r="60845" ht="15.75" customHeight="1"/>
    <row r="60847" ht="15.75" customHeight="1"/>
    <row r="60849" ht="15.75" customHeight="1"/>
    <row r="60851" ht="15.75" customHeight="1"/>
    <row r="60853" ht="15.75" customHeight="1"/>
    <row r="60855" ht="15.75" customHeight="1"/>
    <row r="60857" ht="15.75" customHeight="1"/>
    <row r="60859" ht="15.75" customHeight="1"/>
    <row r="60861" ht="15.75" customHeight="1"/>
    <row r="60863" ht="15.75" customHeight="1"/>
    <row r="60865" ht="15.75" customHeight="1"/>
    <row r="60867" ht="15.75" customHeight="1"/>
    <row r="60869" ht="15.75" customHeight="1"/>
    <row r="60871" ht="15.75" customHeight="1"/>
    <row r="60873" ht="15.75" customHeight="1"/>
    <row r="60875" ht="15.75" customHeight="1"/>
    <row r="60877" ht="15.75" customHeight="1"/>
    <row r="60879" ht="15.75" customHeight="1"/>
    <row r="60881" ht="15.75" customHeight="1"/>
    <row r="60883" ht="15.75" customHeight="1"/>
    <row r="60885" ht="15.75" customHeight="1"/>
    <row r="60887" ht="15.75" customHeight="1"/>
    <row r="60889" ht="15.75" customHeight="1"/>
    <row r="60891" ht="15.75" customHeight="1"/>
    <row r="60893" ht="15.75" customHeight="1"/>
    <row r="60895" ht="15.75" customHeight="1"/>
    <row r="60897" ht="15.75" customHeight="1"/>
    <row r="60899" ht="15.75" customHeight="1"/>
    <row r="60901" ht="15.75" customHeight="1"/>
    <row r="60903" ht="15.75" customHeight="1"/>
    <row r="60905" ht="15.75" customHeight="1"/>
    <row r="60907" ht="15.75" customHeight="1"/>
    <row r="60909" ht="15.75" customHeight="1"/>
    <row r="60911" ht="15.75" customHeight="1"/>
    <row r="60913" ht="15.75" customHeight="1"/>
    <row r="60915" ht="15.75" customHeight="1"/>
    <row r="60917" ht="15.75" customHeight="1"/>
    <row r="60919" ht="15.75" customHeight="1"/>
    <row r="60921" ht="15.75" customHeight="1"/>
    <row r="60923" ht="15.75" customHeight="1"/>
    <row r="60925" ht="15.75" customHeight="1"/>
    <row r="60927" ht="15.75" customHeight="1"/>
    <row r="60929" ht="15.75" customHeight="1"/>
    <row r="60931" ht="15.75" customHeight="1"/>
    <row r="60933" ht="15.75" customHeight="1"/>
    <row r="60935" ht="15.75" customHeight="1"/>
    <row r="60937" ht="15.75" customHeight="1"/>
    <row r="60939" ht="15.75" customHeight="1"/>
    <row r="60941" ht="15.75" customHeight="1"/>
    <row r="60943" ht="15.75" customHeight="1"/>
    <row r="60945" ht="15.75" customHeight="1"/>
    <row r="60947" ht="15.75" customHeight="1"/>
    <row r="60949" ht="15.75" customHeight="1"/>
    <row r="60951" ht="15.75" customHeight="1"/>
    <row r="60953" ht="15.75" customHeight="1"/>
    <row r="60955" ht="15.75" customHeight="1"/>
    <row r="60957" ht="15.75" customHeight="1"/>
    <row r="60959" ht="15.75" customHeight="1"/>
    <row r="60961" ht="15.75" customHeight="1"/>
    <row r="60963" ht="15.75" customHeight="1"/>
    <row r="60965" ht="15.75" customHeight="1"/>
    <row r="60967" ht="15.75" customHeight="1"/>
    <row r="60969" ht="15.75" customHeight="1"/>
    <row r="60971" ht="15.75" customHeight="1"/>
    <row r="60973" ht="15.75" customHeight="1"/>
    <row r="60975" ht="15.75" customHeight="1"/>
    <row r="60977" ht="15.75" customHeight="1"/>
    <row r="60979" ht="15.75" customHeight="1"/>
    <row r="60981" ht="15.75" customHeight="1"/>
    <row r="60983" ht="15.75" customHeight="1"/>
    <row r="60985" ht="15.75" customHeight="1"/>
    <row r="60987" ht="15.75" customHeight="1"/>
    <row r="60989" ht="15.75" customHeight="1"/>
    <row r="60991" ht="15.75" customHeight="1"/>
    <row r="60993" ht="15.75" customHeight="1"/>
    <row r="60995" ht="15.75" customHeight="1"/>
    <row r="60997" ht="15.75" customHeight="1"/>
    <row r="60999" ht="15.75" customHeight="1"/>
    <row r="61001" ht="15.75" customHeight="1"/>
    <row r="61003" ht="15.75" customHeight="1"/>
    <row r="61005" ht="15.75" customHeight="1"/>
    <row r="61007" ht="15.75" customHeight="1"/>
    <row r="61009" ht="15.75" customHeight="1"/>
    <row r="61011" ht="15.75" customHeight="1"/>
    <row r="61013" ht="15.75" customHeight="1"/>
    <row r="61015" ht="15.75" customHeight="1"/>
    <row r="61017" ht="15.75" customHeight="1"/>
    <row r="61019" ht="15.75" customHeight="1"/>
    <row r="61021" ht="15.75" customHeight="1"/>
    <row r="61023" ht="15.75" customHeight="1"/>
    <row r="61025" ht="15.75" customHeight="1"/>
    <row r="61027" ht="15.75" customHeight="1"/>
    <row r="61029" ht="15.75" customHeight="1"/>
    <row r="61031" ht="15.75" customHeight="1"/>
    <row r="61033" ht="15.75" customHeight="1"/>
    <row r="61035" ht="15.75" customHeight="1"/>
    <row r="61037" ht="15.75" customHeight="1"/>
    <row r="61039" ht="15.75" customHeight="1"/>
    <row r="61041" ht="15.75" customHeight="1"/>
    <row r="61043" ht="15.75" customHeight="1"/>
    <row r="61045" ht="15.75" customHeight="1"/>
    <row r="61047" ht="15.75" customHeight="1"/>
    <row r="61049" ht="15.75" customHeight="1"/>
    <row r="61051" ht="15.75" customHeight="1"/>
    <row r="61053" ht="15.75" customHeight="1"/>
    <row r="61055" ht="15.75" customHeight="1"/>
    <row r="61057" ht="15.75" customHeight="1"/>
    <row r="61059" ht="15.75" customHeight="1"/>
    <row r="61061" ht="15.75" customHeight="1"/>
    <row r="61063" ht="15.75" customHeight="1"/>
    <row r="61065" ht="15.75" customHeight="1"/>
    <row r="61067" ht="15.75" customHeight="1"/>
    <row r="61069" ht="15.75" customHeight="1"/>
    <row r="61071" ht="15.75" customHeight="1"/>
    <row r="61073" ht="15.75" customHeight="1"/>
    <row r="61075" ht="15.75" customHeight="1"/>
    <row r="61077" ht="15.75" customHeight="1"/>
    <row r="61079" ht="15.75" customHeight="1"/>
    <row r="61081" ht="15.75" customHeight="1"/>
    <row r="61083" ht="15.75" customHeight="1"/>
    <row r="61085" ht="15.75" customHeight="1"/>
    <row r="61087" ht="15.75" customHeight="1"/>
    <row r="61089" ht="15.75" customHeight="1"/>
    <row r="61091" ht="15.75" customHeight="1"/>
    <row r="61093" ht="15.75" customHeight="1"/>
    <row r="61095" ht="15.75" customHeight="1"/>
    <row r="61097" ht="15.75" customHeight="1"/>
    <row r="61099" ht="15.75" customHeight="1"/>
    <row r="61101" ht="15.75" customHeight="1"/>
    <row r="61103" ht="15.75" customHeight="1"/>
    <row r="61105" ht="15.75" customHeight="1"/>
    <row r="61107" ht="15.75" customHeight="1"/>
    <row r="61109" ht="15.75" customHeight="1"/>
    <row r="61111" ht="15.75" customHeight="1"/>
    <row r="61113" ht="15.75" customHeight="1"/>
    <row r="61115" ht="15.75" customHeight="1"/>
    <row r="61117" ht="15.75" customHeight="1"/>
    <row r="61119" ht="15.75" customHeight="1"/>
    <row r="61121" ht="15.75" customHeight="1"/>
    <row r="61123" ht="15.75" customHeight="1"/>
    <row r="61125" ht="15.75" customHeight="1"/>
    <row r="61127" ht="15.75" customHeight="1"/>
    <row r="61129" ht="15.75" customHeight="1"/>
    <row r="61131" ht="15.75" customHeight="1"/>
    <row r="61133" ht="15.75" customHeight="1"/>
    <row r="61135" ht="15.75" customHeight="1"/>
    <row r="61137" ht="15.75" customHeight="1"/>
    <row r="61139" ht="15.75" customHeight="1"/>
    <row r="61141" ht="15.75" customHeight="1"/>
    <row r="61143" ht="15.75" customHeight="1"/>
    <row r="61145" ht="15.75" customHeight="1"/>
    <row r="61147" ht="15.75" customHeight="1"/>
    <row r="61149" ht="15.75" customHeight="1"/>
    <row r="61151" ht="15.75" customHeight="1"/>
    <row r="61153" ht="15.75" customHeight="1"/>
    <row r="61155" ht="15.75" customHeight="1"/>
    <row r="61157" ht="15.75" customHeight="1"/>
    <row r="61159" ht="15.75" customHeight="1"/>
    <row r="61161" ht="15.75" customHeight="1"/>
    <row r="61163" ht="15.75" customHeight="1"/>
    <row r="61165" ht="15.75" customHeight="1"/>
    <row r="61167" ht="15.75" customHeight="1"/>
    <row r="61169" ht="15.75" customHeight="1"/>
    <row r="61171" ht="15.75" customHeight="1"/>
    <row r="61173" ht="15.75" customHeight="1"/>
    <row r="61175" ht="15.75" customHeight="1"/>
    <row r="61177" ht="15.75" customHeight="1"/>
    <row r="61179" ht="15.75" customHeight="1"/>
    <row r="61181" ht="15.75" customHeight="1"/>
    <row r="61183" ht="15.75" customHeight="1"/>
    <row r="61185" ht="15.75" customHeight="1"/>
    <row r="61187" ht="15.75" customHeight="1"/>
    <row r="61189" ht="15.75" customHeight="1"/>
    <row r="61191" ht="15.75" customHeight="1"/>
    <row r="61193" ht="15.75" customHeight="1"/>
    <row r="61195" ht="15.75" customHeight="1"/>
    <row r="61197" ht="15.75" customHeight="1"/>
    <row r="61199" ht="15.75" customHeight="1"/>
    <row r="61201" ht="15.75" customHeight="1"/>
    <row r="61203" ht="15.75" customHeight="1"/>
    <row r="61205" ht="15.75" customHeight="1"/>
    <row r="61207" ht="15.75" customHeight="1"/>
    <row r="61209" ht="15.75" customHeight="1"/>
    <row r="61211" ht="15.75" customHeight="1"/>
    <row r="61213" ht="15.75" customHeight="1"/>
    <row r="61215" ht="15.75" customHeight="1"/>
    <row r="61217" ht="15.75" customHeight="1"/>
    <row r="61219" ht="15.75" customHeight="1"/>
    <row r="61221" ht="15.75" customHeight="1"/>
    <row r="61223" ht="15.75" customHeight="1"/>
    <row r="61225" ht="15.75" customHeight="1"/>
    <row r="61227" ht="15.75" customHeight="1"/>
    <row r="61229" ht="15.75" customHeight="1"/>
    <row r="61231" ht="15.75" customHeight="1"/>
    <row r="61233" ht="15.75" customHeight="1"/>
    <row r="61235" ht="15.75" customHeight="1"/>
    <row r="61237" ht="15.75" customHeight="1"/>
    <row r="61239" ht="15.75" customHeight="1"/>
    <row r="61241" ht="15.75" customHeight="1"/>
    <row r="61243" ht="15.75" customHeight="1"/>
    <row r="61245" ht="15.75" customHeight="1"/>
    <row r="61247" ht="15.75" customHeight="1"/>
    <row r="61249" ht="15.75" customHeight="1"/>
    <row r="61251" ht="15.75" customHeight="1"/>
    <row r="61253" ht="15.75" customHeight="1"/>
    <row r="61255" ht="15.75" customHeight="1"/>
    <row r="61257" ht="15.75" customHeight="1"/>
    <row r="61259" ht="15.75" customHeight="1"/>
    <row r="61261" ht="15.75" customHeight="1"/>
    <row r="61263" ht="15.75" customHeight="1"/>
    <row r="61265" ht="15.75" customHeight="1"/>
    <row r="61267" ht="15.75" customHeight="1"/>
    <row r="61269" ht="15.75" customHeight="1"/>
    <row r="61271" ht="15.75" customHeight="1"/>
    <row r="61273" ht="15.75" customHeight="1"/>
    <row r="61275" ht="15.75" customHeight="1"/>
    <row r="61277" ht="15.75" customHeight="1"/>
    <row r="61279" ht="15.75" customHeight="1"/>
    <row r="61281" ht="15.75" customHeight="1"/>
    <row r="61283" ht="15.75" customHeight="1"/>
    <row r="61285" ht="15.75" customHeight="1"/>
    <row r="61287" ht="15.75" customHeight="1"/>
    <row r="61289" ht="15.75" customHeight="1"/>
    <row r="61291" ht="15.75" customHeight="1"/>
    <row r="61293" ht="15.75" customHeight="1"/>
    <row r="61295" ht="15.75" customHeight="1"/>
    <row r="61297" ht="15.75" customHeight="1"/>
    <row r="61299" ht="15.75" customHeight="1"/>
    <row r="61301" ht="15.75" customHeight="1"/>
    <row r="61303" ht="15.75" customHeight="1"/>
    <row r="61305" ht="15.75" customHeight="1"/>
    <row r="61307" ht="15.75" customHeight="1"/>
    <row r="61309" ht="15.75" customHeight="1"/>
    <row r="61311" ht="15.75" customHeight="1"/>
    <row r="61313" ht="15.75" customHeight="1"/>
    <row r="61315" ht="15.75" customHeight="1"/>
    <row r="61317" ht="15.75" customHeight="1"/>
    <row r="61319" ht="15.75" customHeight="1"/>
    <row r="61321" ht="15.75" customHeight="1"/>
    <row r="61323" ht="15.75" customHeight="1"/>
    <row r="61325" ht="15.75" customHeight="1"/>
    <row r="61327" ht="15.75" customHeight="1"/>
    <row r="61329" ht="15.75" customHeight="1"/>
    <row r="61331" ht="15.75" customHeight="1"/>
    <row r="61333" ht="15.75" customHeight="1"/>
    <row r="61335" ht="15.75" customHeight="1"/>
    <row r="61337" ht="15.75" customHeight="1"/>
    <row r="61339" ht="15.75" customHeight="1"/>
    <row r="61341" ht="15.75" customHeight="1"/>
    <row r="61343" ht="15.75" customHeight="1"/>
    <row r="61345" ht="15.75" customHeight="1"/>
    <row r="61347" ht="15.75" customHeight="1"/>
    <row r="61349" ht="15.75" customHeight="1"/>
    <row r="61351" ht="15.75" customHeight="1"/>
    <row r="61353" ht="15.75" customHeight="1"/>
    <row r="61355" ht="15.75" customHeight="1"/>
    <row r="61357" ht="15.75" customHeight="1"/>
    <row r="61359" ht="15.75" customHeight="1"/>
    <row r="61361" ht="15.75" customHeight="1"/>
    <row r="61363" ht="15.75" customHeight="1"/>
    <row r="61365" ht="15.75" customHeight="1"/>
    <row r="61367" ht="15.75" customHeight="1"/>
    <row r="61369" ht="15.75" customHeight="1"/>
    <row r="61371" ht="15.75" customHeight="1"/>
    <row r="61373" ht="15.75" customHeight="1"/>
    <row r="61375" ht="15.75" customHeight="1"/>
    <row r="61377" ht="15.75" customHeight="1"/>
    <row r="61379" ht="15.75" customHeight="1"/>
    <row r="61381" ht="15.75" customHeight="1"/>
    <row r="61383" ht="15.75" customHeight="1"/>
    <row r="61385" ht="15.75" customHeight="1"/>
    <row r="61387" ht="15.75" customHeight="1"/>
    <row r="61389" ht="15.75" customHeight="1"/>
    <row r="61391" ht="15.75" customHeight="1"/>
    <row r="61393" ht="15.75" customHeight="1"/>
    <row r="61395" ht="15.75" customHeight="1"/>
    <row r="61397" ht="15.75" customHeight="1"/>
    <row r="61399" ht="15.75" customHeight="1"/>
    <row r="61401" ht="15.75" customHeight="1"/>
    <row r="61403" ht="15.75" customHeight="1"/>
    <row r="61405" ht="15.75" customHeight="1"/>
    <row r="61407" ht="15.75" customHeight="1"/>
    <row r="61409" ht="15.75" customHeight="1"/>
    <row r="61411" ht="15.75" customHeight="1"/>
    <row r="61413" ht="15.75" customHeight="1"/>
    <row r="61415" ht="15.75" customHeight="1"/>
    <row r="61417" ht="15.75" customHeight="1"/>
    <row r="61419" ht="15.75" customHeight="1"/>
    <row r="61421" ht="15.75" customHeight="1"/>
    <row r="61423" ht="15.75" customHeight="1"/>
    <row r="61425" ht="15.75" customHeight="1"/>
    <row r="61427" ht="15.75" customHeight="1"/>
    <row r="61429" ht="15.75" customHeight="1"/>
    <row r="61431" ht="15.75" customHeight="1"/>
    <row r="61433" ht="15.75" customHeight="1"/>
    <row r="61435" ht="15.75" customHeight="1"/>
    <row r="61437" ht="15.75" customHeight="1"/>
    <row r="61439" ht="15.75" customHeight="1"/>
    <row r="61441" ht="15.75" customHeight="1"/>
    <row r="61443" ht="15.75" customHeight="1"/>
    <row r="61445" ht="15.75" customHeight="1"/>
    <row r="61447" ht="15.75" customHeight="1"/>
    <row r="61449" ht="15.75" customHeight="1"/>
    <row r="61451" ht="15.75" customHeight="1"/>
    <row r="61453" ht="15.75" customHeight="1"/>
    <row r="61455" ht="15.75" customHeight="1"/>
    <row r="61457" ht="15.75" customHeight="1"/>
    <row r="61459" ht="15.75" customHeight="1"/>
    <row r="61461" ht="15.75" customHeight="1"/>
    <row r="61463" ht="15.75" customHeight="1"/>
    <row r="61465" ht="15.75" customHeight="1"/>
    <row r="61467" ht="15.75" customHeight="1"/>
    <row r="61469" ht="15.75" customHeight="1"/>
    <row r="61471" ht="15.75" customHeight="1"/>
    <row r="61473" ht="15.75" customHeight="1"/>
    <row r="61475" ht="15.75" customHeight="1"/>
    <row r="61477" ht="15.75" customHeight="1"/>
    <row r="61479" ht="15.75" customHeight="1"/>
    <row r="61481" ht="15.75" customHeight="1"/>
    <row r="61483" ht="15.75" customHeight="1"/>
    <row r="61485" ht="15.75" customHeight="1"/>
    <row r="61487" ht="15.75" customHeight="1"/>
    <row r="61489" ht="15.75" customHeight="1"/>
    <row r="61491" ht="15.75" customHeight="1"/>
    <row r="61493" ht="15.75" customHeight="1"/>
    <row r="61495" ht="15.75" customHeight="1"/>
    <row r="61497" ht="15.75" customHeight="1"/>
    <row r="61499" ht="15.75" customHeight="1"/>
    <row r="61501" ht="15.75" customHeight="1"/>
    <row r="61503" ht="15.75" customHeight="1"/>
    <row r="61505" ht="15.75" customHeight="1"/>
    <row r="61507" ht="15.75" customHeight="1"/>
    <row r="61509" ht="15.75" customHeight="1"/>
    <row r="61511" ht="15.75" customHeight="1"/>
    <row r="61513" ht="15.75" customHeight="1"/>
    <row r="61515" ht="15.75" customHeight="1"/>
    <row r="61517" ht="15.75" customHeight="1"/>
    <row r="61519" ht="15.75" customHeight="1"/>
    <row r="61521" ht="15.75" customHeight="1"/>
    <row r="61523" ht="15.75" customHeight="1"/>
    <row r="61525" ht="15.75" customHeight="1"/>
    <row r="61527" ht="15.75" customHeight="1"/>
    <row r="61529" ht="15.75" customHeight="1"/>
    <row r="61531" ht="15.75" customHeight="1"/>
    <row r="61533" ht="15.75" customHeight="1"/>
    <row r="61535" ht="15.75" customHeight="1"/>
    <row r="61537" ht="15.75" customHeight="1"/>
    <row r="61539" ht="15.75" customHeight="1"/>
    <row r="61541" ht="15.75" customHeight="1"/>
    <row r="61543" ht="15.75" customHeight="1"/>
    <row r="61545" ht="15.75" customHeight="1"/>
    <row r="61547" ht="15.75" customHeight="1"/>
    <row r="61549" ht="15.75" customHeight="1"/>
    <row r="61551" ht="15.75" customHeight="1"/>
    <row r="61553" ht="15.75" customHeight="1"/>
    <row r="61555" ht="15.75" customHeight="1"/>
    <row r="61557" ht="15.75" customHeight="1"/>
    <row r="61559" ht="15.75" customHeight="1"/>
    <row r="61561" ht="15.75" customHeight="1"/>
    <row r="61563" ht="15.75" customHeight="1"/>
    <row r="61565" ht="15.75" customHeight="1"/>
    <row r="61567" ht="15.75" customHeight="1"/>
    <row r="61569" ht="15.75" customHeight="1"/>
    <row r="61571" ht="15.75" customHeight="1"/>
    <row r="61573" ht="15.75" customHeight="1"/>
    <row r="61575" ht="15.75" customHeight="1"/>
    <row r="61577" ht="15.75" customHeight="1"/>
    <row r="61579" ht="15.75" customHeight="1"/>
    <row r="61581" ht="15.75" customHeight="1"/>
    <row r="61583" ht="15.75" customHeight="1"/>
    <row r="61585" ht="15.75" customHeight="1"/>
    <row r="61587" ht="15.75" customHeight="1"/>
    <row r="61589" ht="15.75" customHeight="1"/>
    <row r="61591" ht="15.75" customHeight="1"/>
    <row r="61593" ht="15.75" customHeight="1"/>
    <row r="61595" ht="15.75" customHeight="1"/>
    <row r="61597" ht="15.75" customHeight="1"/>
    <row r="61599" ht="15.75" customHeight="1"/>
    <row r="61601" ht="15.75" customHeight="1"/>
    <row r="61603" ht="15.75" customHeight="1"/>
    <row r="61605" ht="15.75" customHeight="1"/>
    <row r="61607" ht="15.75" customHeight="1"/>
    <row r="61609" ht="15.75" customHeight="1"/>
    <row r="61611" ht="15.75" customHeight="1"/>
    <row r="61613" ht="15.75" customHeight="1"/>
    <row r="61615" ht="15.75" customHeight="1"/>
    <row r="61617" ht="15.75" customHeight="1"/>
    <row r="61619" ht="15.75" customHeight="1"/>
    <row r="61621" ht="15.75" customHeight="1"/>
    <row r="61623" ht="15.75" customHeight="1"/>
    <row r="61625" ht="15.75" customHeight="1"/>
    <row r="61627" ht="15.75" customHeight="1"/>
    <row r="61629" ht="15.75" customHeight="1"/>
    <row r="61631" ht="15.75" customHeight="1"/>
    <row r="61633" ht="15.75" customHeight="1"/>
    <row r="61635" ht="15.75" customHeight="1"/>
    <row r="61637" ht="15.75" customHeight="1"/>
    <row r="61639" ht="15.75" customHeight="1"/>
    <row r="61641" ht="15.75" customHeight="1"/>
    <row r="61643" ht="15.75" customHeight="1"/>
    <row r="61645" ht="15.75" customHeight="1"/>
    <row r="61647" ht="15.75" customHeight="1"/>
    <row r="61649" ht="15.75" customHeight="1"/>
    <row r="61651" ht="15.75" customHeight="1"/>
    <row r="61653" ht="15.75" customHeight="1"/>
    <row r="61655" ht="15.75" customHeight="1"/>
    <row r="61657" ht="15.75" customHeight="1"/>
    <row r="61659" ht="15.75" customHeight="1"/>
    <row r="61661" ht="15.75" customHeight="1"/>
    <row r="61663" ht="15.75" customHeight="1"/>
    <row r="61665" ht="15.75" customHeight="1"/>
    <row r="61667" ht="15.75" customHeight="1"/>
    <row r="61669" ht="15.75" customHeight="1"/>
    <row r="61671" ht="15.75" customHeight="1"/>
    <row r="61673" ht="15.75" customHeight="1"/>
    <row r="61675" ht="15.75" customHeight="1"/>
    <row r="61677" ht="15.75" customHeight="1"/>
    <row r="61679" ht="15.75" customHeight="1"/>
    <row r="61681" ht="15.75" customHeight="1"/>
    <row r="61683" ht="15.75" customHeight="1"/>
    <row r="61685" ht="15.75" customHeight="1"/>
    <row r="61687" ht="15.75" customHeight="1"/>
    <row r="61689" ht="15.75" customHeight="1"/>
    <row r="61691" ht="15.75" customHeight="1"/>
    <row r="61693" ht="15.75" customHeight="1"/>
    <row r="61695" ht="15.75" customHeight="1"/>
    <row r="61697" ht="15.75" customHeight="1"/>
    <row r="61699" ht="15.75" customHeight="1"/>
    <row r="61701" ht="15.75" customHeight="1"/>
    <row r="61703" ht="15.75" customHeight="1"/>
    <row r="61705" ht="15.75" customHeight="1"/>
    <row r="61707" ht="15.75" customHeight="1"/>
    <row r="61709" ht="15.75" customHeight="1"/>
    <row r="61711" ht="15.75" customHeight="1"/>
    <row r="61713" ht="15.75" customHeight="1"/>
    <row r="61715" ht="15.75" customHeight="1"/>
    <row r="61717" ht="15.75" customHeight="1"/>
    <row r="61719" ht="15.75" customHeight="1"/>
    <row r="61721" ht="15.75" customHeight="1"/>
    <row r="61723" ht="15.75" customHeight="1"/>
    <row r="61725" ht="15.75" customHeight="1"/>
    <row r="61727" ht="15.75" customHeight="1"/>
    <row r="61729" ht="15.75" customHeight="1"/>
    <row r="61731" ht="15.75" customHeight="1"/>
    <row r="61733" ht="15.75" customHeight="1"/>
    <row r="61735" ht="15.75" customHeight="1"/>
    <row r="61737" ht="15.75" customHeight="1"/>
    <row r="61739" ht="15.75" customHeight="1"/>
    <row r="61741" ht="15.75" customHeight="1"/>
    <row r="61743" ht="15.75" customHeight="1"/>
    <row r="61745" ht="15.75" customHeight="1"/>
    <row r="61747" ht="15.75" customHeight="1"/>
    <row r="61749" ht="15.75" customHeight="1"/>
    <row r="61751" ht="15.75" customHeight="1"/>
    <row r="61753" ht="15.75" customHeight="1"/>
    <row r="61755" ht="15.75" customHeight="1"/>
    <row r="61757" ht="15.75" customHeight="1"/>
    <row r="61759" ht="15.75" customHeight="1"/>
    <row r="61761" ht="15.75" customHeight="1"/>
    <row r="61763" ht="15.75" customHeight="1"/>
    <row r="61765" ht="15.75" customHeight="1"/>
    <row r="61767" ht="15.75" customHeight="1"/>
    <row r="61769" ht="15.75" customHeight="1"/>
    <row r="61771" ht="15.75" customHeight="1"/>
    <row r="61773" ht="15.75" customHeight="1"/>
    <row r="61775" ht="15.75" customHeight="1"/>
    <row r="61777" ht="15.75" customHeight="1"/>
    <row r="61779" ht="15.75" customHeight="1"/>
    <row r="61781" ht="15.75" customHeight="1"/>
    <row r="61783" ht="15.75" customHeight="1"/>
    <row r="61785" ht="15.75" customHeight="1"/>
    <row r="61787" ht="15.75" customHeight="1"/>
    <row r="61789" ht="15.75" customHeight="1"/>
    <row r="61791" ht="15.75" customHeight="1"/>
    <row r="61793" ht="15.75" customHeight="1"/>
    <row r="61795" ht="15.75" customHeight="1"/>
    <row r="61797" ht="15.75" customHeight="1"/>
    <row r="61799" ht="15.75" customHeight="1"/>
    <row r="61801" ht="15.75" customHeight="1"/>
    <row r="61803" ht="15.75" customHeight="1"/>
    <row r="61805" ht="15.75" customHeight="1"/>
    <row r="61807" ht="15.75" customHeight="1"/>
    <row r="61809" ht="15.75" customHeight="1"/>
    <row r="61811" ht="15.75" customHeight="1"/>
    <row r="61813" ht="15.75" customHeight="1"/>
    <row r="61815" ht="15.75" customHeight="1"/>
    <row r="61817" ht="15.75" customHeight="1"/>
    <row r="61819" ht="15.75" customHeight="1"/>
    <row r="61821" ht="15.75" customHeight="1"/>
    <row r="61823" ht="15.75" customHeight="1"/>
    <row r="61825" ht="15.75" customHeight="1"/>
    <row r="61827" ht="15.75" customHeight="1"/>
    <row r="61829" ht="15.75" customHeight="1"/>
    <row r="61831" ht="15.75" customHeight="1"/>
    <row r="61833" ht="15.75" customHeight="1"/>
    <row r="61835" ht="15.75" customHeight="1"/>
    <row r="61837" ht="15.75" customHeight="1"/>
    <row r="61839" ht="15.75" customHeight="1"/>
    <row r="61841" ht="15.75" customHeight="1"/>
    <row r="61843" ht="15.75" customHeight="1"/>
    <row r="61845" ht="15.75" customHeight="1"/>
    <row r="61847" ht="15.75" customHeight="1"/>
    <row r="61849" ht="15.75" customHeight="1"/>
    <row r="61851" ht="15.75" customHeight="1"/>
    <row r="61853" ht="15.75" customHeight="1"/>
    <row r="61855" ht="15.75" customHeight="1"/>
    <row r="61857" ht="15.75" customHeight="1"/>
    <row r="61859" ht="15.75" customHeight="1"/>
    <row r="61861" ht="15.75" customHeight="1"/>
    <row r="61863" ht="15.75" customHeight="1"/>
    <row r="61865" ht="15.75" customHeight="1"/>
    <row r="61867" ht="15.75" customHeight="1"/>
    <row r="61869" ht="15.75" customHeight="1"/>
    <row r="61871" ht="15.75" customHeight="1"/>
    <row r="61873" ht="15.75" customHeight="1"/>
    <row r="61875" ht="15.75" customHeight="1"/>
    <row r="61877" ht="15.75" customHeight="1"/>
    <row r="61879" ht="15.75" customHeight="1"/>
    <row r="61881" ht="15.75" customHeight="1"/>
    <row r="61883" ht="15.75" customHeight="1"/>
    <row r="61885" ht="15.75" customHeight="1"/>
    <row r="61887" ht="15.75" customHeight="1"/>
    <row r="61889" ht="15.75" customHeight="1"/>
    <row r="61891" ht="15.75" customHeight="1"/>
    <row r="61893" ht="15.75" customHeight="1"/>
    <row r="61895" ht="15.75" customHeight="1"/>
    <row r="61897" ht="15.75" customHeight="1"/>
    <row r="61899" ht="15.75" customHeight="1"/>
    <row r="61901" ht="15.75" customHeight="1"/>
    <row r="61903" ht="15.75" customHeight="1"/>
    <row r="61905" ht="15.75" customHeight="1"/>
    <row r="61907" ht="15.75" customHeight="1"/>
    <row r="61909" ht="15.75" customHeight="1"/>
    <row r="61911" ht="15.75" customHeight="1"/>
    <row r="61913" ht="15.75" customHeight="1"/>
    <row r="61915" ht="15.75" customHeight="1"/>
    <row r="61917" ht="15.75" customHeight="1"/>
    <row r="61919" ht="15.75" customHeight="1"/>
    <row r="61921" ht="15.75" customHeight="1"/>
    <row r="61923" ht="15.75" customHeight="1"/>
    <row r="61925" ht="15.75" customHeight="1"/>
    <row r="61927" ht="15.75" customHeight="1"/>
    <row r="61929" ht="15.75" customHeight="1"/>
    <row r="61931" ht="15.75" customHeight="1"/>
    <row r="61933" ht="15.75" customHeight="1"/>
    <row r="61935" ht="15.75" customHeight="1"/>
    <row r="61937" ht="15.75" customHeight="1"/>
    <row r="61939" ht="15.75" customHeight="1"/>
    <row r="61941" ht="15.75" customHeight="1"/>
    <row r="61943" ht="15.75" customHeight="1"/>
    <row r="61945" ht="15.75" customHeight="1"/>
    <row r="61947" ht="15.75" customHeight="1"/>
    <row r="61949" ht="15.75" customHeight="1"/>
    <row r="61951" ht="15.75" customHeight="1"/>
    <row r="61953" ht="15.75" customHeight="1"/>
    <row r="61955" ht="15.75" customHeight="1"/>
    <row r="61957" ht="15.75" customHeight="1"/>
    <row r="61959" ht="15.75" customHeight="1"/>
    <row r="61961" ht="15.75" customHeight="1"/>
    <row r="61963" ht="15.75" customHeight="1"/>
    <row r="61965" ht="15.75" customHeight="1"/>
    <row r="61967" ht="15.75" customHeight="1"/>
    <row r="61969" ht="15.75" customHeight="1"/>
    <row r="61971" ht="15.75" customHeight="1"/>
    <row r="61973" ht="15.75" customHeight="1"/>
    <row r="61975" ht="15.75" customHeight="1"/>
    <row r="61977" ht="15.75" customHeight="1"/>
    <row r="61979" ht="15.75" customHeight="1"/>
    <row r="61981" ht="15.75" customHeight="1"/>
    <row r="61983" ht="15.75" customHeight="1"/>
    <row r="61985" ht="15.75" customHeight="1"/>
    <row r="61987" ht="15.75" customHeight="1"/>
    <row r="61989" ht="15.75" customHeight="1"/>
    <row r="61991" ht="15.75" customHeight="1"/>
    <row r="61993" ht="15.75" customHeight="1"/>
    <row r="61995" ht="15.75" customHeight="1"/>
    <row r="61997" ht="15.75" customHeight="1"/>
    <row r="61999" ht="15.75" customHeight="1"/>
    <row r="62001" ht="15.75" customHeight="1"/>
    <row r="62003" ht="15.75" customHeight="1"/>
    <row r="62005" ht="15.75" customHeight="1"/>
    <row r="62007" ht="15.75" customHeight="1"/>
    <row r="62009" ht="15.75" customHeight="1"/>
    <row r="62011" ht="15.75" customHeight="1"/>
    <row r="62013" ht="15.75" customHeight="1"/>
    <row r="62015" ht="15.75" customHeight="1"/>
    <row r="62017" ht="15.75" customHeight="1"/>
    <row r="62019" ht="15.75" customHeight="1"/>
    <row r="62021" ht="15.75" customHeight="1"/>
    <row r="62023" ht="15.75" customHeight="1"/>
    <row r="62025" ht="15.75" customHeight="1"/>
    <row r="62027" ht="15.75" customHeight="1"/>
    <row r="62029" ht="15.75" customHeight="1"/>
    <row r="62031" ht="15.75" customHeight="1"/>
    <row r="62033" ht="15.75" customHeight="1"/>
    <row r="62035" ht="15.75" customHeight="1"/>
    <row r="62037" ht="15.75" customHeight="1"/>
    <row r="62039" ht="15.75" customHeight="1"/>
    <row r="62041" ht="15.75" customHeight="1"/>
    <row r="62043" ht="15.75" customHeight="1"/>
    <row r="62045" ht="15.75" customHeight="1"/>
    <row r="62047" ht="15.75" customHeight="1"/>
    <row r="62049" ht="15.75" customHeight="1"/>
    <row r="62051" ht="15.75" customHeight="1"/>
    <row r="62053" ht="15.75" customHeight="1"/>
    <row r="62055" ht="15.75" customHeight="1"/>
    <row r="62057" ht="15.75" customHeight="1"/>
    <row r="62059" ht="15.75" customHeight="1"/>
    <row r="62061" ht="15.75" customHeight="1"/>
    <row r="62063" ht="15.75" customHeight="1"/>
    <row r="62065" ht="15.75" customHeight="1"/>
    <row r="62067" ht="15.75" customHeight="1"/>
    <row r="62069" ht="15.75" customHeight="1"/>
    <row r="62071" ht="15.75" customHeight="1"/>
    <row r="62073" ht="15.75" customHeight="1"/>
    <row r="62075" ht="15.75" customHeight="1"/>
    <row r="62077" ht="15.75" customHeight="1"/>
    <row r="62079" ht="15.75" customHeight="1"/>
    <row r="62081" ht="15.75" customHeight="1"/>
    <row r="62083" ht="15.75" customHeight="1"/>
    <row r="62085" ht="15.75" customHeight="1"/>
    <row r="62087" ht="15.75" customHeight="1"/>
    <row r="62089" ht="15.75" customHeight="1"/>
    <row r="62091" ht="15.75" customHeight="1"/>
    <row r="62093" ht="15.75" customHeight="1"/>
    <row r="62095" ht="15.75" customHeight="1"/>
    <row r="62097" ht="15.75" customHeight="1"/>
    <row r="62099" ht="15.75" customHeight="1"/>
    <row r="62101" ht="15.75" customHeight="1"/>
    <row r="62103" ht="15.75" customHeight="1"/>
    <row r="62105" ht="15.75" customHeight="1"/>
    <row r="62107" ht="15.75" customHeight="1"/>
    <row r="62109" ht="15.75" customHeight="1"/>
    <row r="62111" ht="15.75" customHeight="1"/>
    <row r="62113" ht="15.75" customHeight="1"/>
    <row r="62115" ht="15.75" customHeight="1"/>
    <row r="62117" ht="15.75" customHeight="1"/>
    <row r="62119" ht="15.75" customHeight="1"/>
    <row r="62121" ht="15.75" customHeight="1"/>
    <row r="62123" ht="15.75" customHeight="1"/>
    <row r="62125" ht="15.75" customHeight="1"/>
    <row r="62127" ht="15.75" customHeight="1"/>
    <row r="62129" ht="15.75" customHeight="1"/>
    <row r="62131" ht="15.75" customHeight="1"/>
    <row r="62133" ht="15.75" customHeight="1"/>
    <row r="62135" ht="15.75" customHeight="1"/>
    <row r="62137" ht="15.75" customHeight="1"/>
    <row r="62139" ht="15.75" customHeight="1"/>
    <row r="62141" ht="15.75" customHeight="1"/>
    <row r="62143" ht="15.75" customHeight="1"/>
    <row r="62145" ht="15.75" customHeight="1"/>
    <row r="62147" ht="15.75" customHeight="1"/>
    <row r="62149" ht="15.75" customHeight="1"/>
    <row r="62151" ht="15.75" customHeight="1"/>
    <row r="62153" ht="15.75" customHeight="1"/>
    <row r="62155" ht="15.75" customHeight="1"/>
    <row r="62157" ht="15.75" customHeight="1"/>
    <row r="62159" ht="15.75" customHeight="1"/>
    <row r="62161" ht="15.75" customHeight="1"/>
    <row r="62163" ht="15.75" customHeight="1"/>
    <row r="62165" ht="15.75" customHeight="1"/>
    <row r="62167" ht="15.75" customHeight="1"/>
    <row r="62169" ht="15.75" customHeight="1"/>
    <row r="62171" ht="15.75" customHeight="1"/>
    <row r="62173" ht="15.75" customHeight="1"/>
    <row r="62175" ht="15.75" customHeight="1"/>
    <row r="62177" ht="15.75" customHeight="1"/>
    <row r="62179" ht="15.75" customHeight="1"/>
    <row r="62181" ht="15.75" customHeight="1"/>
    <row r="62183" ht="15.75" customHeight="1"/>
    <row r="62185" ht="15.75" customHeight="1"/>
    <row r="62187" ht="15.75" customHeight="1"/>
    <row r="62189" ht="15.75" customHeight="1"/>
    <row r="62191" ht="15.75" customHeight="1"/>
    <row r="62193" ht="15.75" customHeight="1"/>
    <row r="62195" ht="15.75" customHeight="1"/>
    <row r="62197" ht="15.75" customHeight="1"/>
    <row r="62199" ht="15.75" customHeight="1"/>
    <row r="62201" ht="15.75" customHeight="1"/>
    <row r="62203" ht="15.75" customHeight="1"/>
    <row r="62205" ht="15.75" customHeight="1"/>
    <row r="62207" ht="15.75" customHeight="1"/>
    <row r="62209" ht="15.75" customHeight="1"/>
    <row r="62211" ht="15.75" customHeight="1"/>
    <row r="62213" ht="15.75" customHeight="1"/>
    <row r="62215" ht="15.75" customHeight="1"/>
    <row r="62217" ht="15.75" customHeight="1"/>
    <row r="62219" ht="15.75" customHeight="1"/>
    <row r="62221" ht="15.75" customHeight="1"/>
    <row r="62223" ht="15.75" customHeight="1"/>
    <row r="62225" ht="15.75" customHeight="1"/>
    <row r="62227" ht="15.75" customHeight="1"/>
    <row r="62229" ht="15.75" customHeight="1"/>
    <row r="62231" ht="15.75" customHeight="1"/>
    <row r="62233" ht="15.75" customHeight="1"/>
    <row r="62235" ht="15.75" customHeight="1"/>
    <row r="62237" ht="15.75" customHeight="1"/>
    <row r="62239" ht="15.75" customHeight="1"/>
    <row r="62241" ht="15.75" customHeight="1"/>
    <row r="62243" ht="15.75" customHeight="1"/>
    <row r="62245" ht="15.75" customHeight="1"/>
    <row r="62247" ht="15.75" customHeight="1"/>
    <row r="62249" ht="15.75" customHeight="1"/>
    <row r="62251" ht="15.75" customHeight="1"/>
    <row r="62253" ht="15.75" customHeight="1"/>
    <row r="62255" ht="15.75" customHeight="1"/>
    <row r="62257" ht="15.75" customHeight="1"/>
    <row r="62259" ht="15.75" customHeight="1"/>
    <row r="62261" ht="15.75" customHeight="1"/>
    <row r="62263" ht="15.75" customHeight="1"/>
    <row r="62265" ht="15.75" customHeight="1"/>
    <row r="62267" ht="15.75" customHeight="1"/>
    <row r="62269" ht="15.75" customHeight="1"/>
    <row r="62271" ht="15.75" customHeight="1"/>
    <row r="62273" ht="15.75" customHeight="1"/>
    <row r="62275" ht="15.75" customHeight="1"/>
    <row r="62277" ht="15.75" customHeight="1"/>
    <row r="62279" ht="15.75" customHeight="1"/>
    <row r="62281" ht="15.75" customHeight="1"/>
    <row r="62283" ht="15.75" customHeight="1"/>
    <row r="62285" ht="15.75" customHeight="1"/>
    <row r="62287" ht="15.75" customHeight="1"/>
    <row r="62289" ht="15.75" customHeight="1"/>
    <row r="62291" ht="15.75" customHeight="1"/>
    <row r="62293" ht="15.75" customHeight="1"/>
    <row r="62295" ht="15.75" customHeight="1"/>
    <row r="62297" ht="15.75" customHeight="1"/>
    <row r="62299" ht="15.75" customHeight="1"/>
    <row r="62301" ht="15.75" customHeight="1"/>
    <row r="62303" ht="15.75" customHeight="1"/>
    <row r="62305" ht="15.75" customHeight="1"/>
    <row r="62307" ht="15.75" customHeight="1"/>
    <row r="62309" ht="15.75" customHeight="1"/>
    <row r="62311" ht="15.75" customHeight="1"/>
    <row r="62313" ht="15.75" customHeight="1"/>
    <row r="62315" ht="15.75" customHeight="1"/>
    <row r="62317" ht="15.75" customHeight="1"/>
    <row r="62319" ht="15.75" customHeight="1"/>
    <row r="62321" ht="15.75" customHeight="1"/>
    <row r="62323" ht="15.75" customHeight="1"/>
    <row r="62325" ht="15.75" customHeight="1"/>
    <row r="62327" ht="15.75" customHeight="1"/>
    <row r="62329" ht="15.75" customHeight="1"/>
    <row r="62331" ht="15.75" customHeight="1"/>
    <row r="62333" ht="15.75" customHeight="1"/>
    <row r="62335" ht="15.75" customHeight="1"/>
    <row r="62337" ht="15.75" customHeight="1"/>
    <row r="62339" ht="15.75" customHeight="1"/>
    <row r="62341" ht="15.75" customHeight="1"/>
    <row r="62343" ht="15.75" customHeight="1"/>
    <row r="62345" ht="15.75" customHeight="1"/>
    <row r="62347" ht="15.75" customHeight="1"/>
    <row r="62349" ht="15.75" customHeight="1"/>
    <row r="62351" ht="15.75" customHeight="1"/>
    <row r="62353" ht="15.75" customHeight="1"/>
    <row r="62355" ht="15.75" customHeight="1"/>
    <row r="62357" ht="15.75" customHeight="1"/>
    <row r="62359" ht="15.75" customHeight="1"/>
    <row r="62361" ht="15.75" customHeight="1"/>
    <row r="62363" ht="15.75" customHeight="1"/>
    <row r="62365" ht="15.75" customHeight="1"/>
    <row r="62367" ht="15.75" customHeight="1"/>
    <row r="62369" ht="15.75" customHeight="1"/>
    <row r="62371" ht="15.75" customHeight="1"/>
    <row r="62373" ht="15.75" customHeight="1"/>
    <row r="62375" ht="15.75" customHeight="1"/>
    <row r="62377" ht="15.75" customHeight="1"/>
    <row r="62379" ht="15.75" customHeight="1"/>
    <row r="62381" ht="15.75" customHeight="1"/>
    <row r="62383" ht="15.75" customHeight="1"/>
    <row r="62385" ht="15.75" customHeight="1"/>
    <row r="62387" ht="15.75" customHeight="1"/>
    <row r="62389" ht="15.75" customHeight="1"/>
    <row r="62391" ht="15.75" customHeight="1"/>
    <row r="62393" ht="15.75" customHeight="1"/>
    <row r="62395" ht="15.75" customHeight="1"/>
    <row r="62397" ht="15.75" customHeight="1"/>
    <row r="62399" ht="15.75" customHeight="1"/>
    <row r="62401" ht="15.75" customHeight="1"/>
    <row r="62403" ht="15.75" customHeight="1"/>
    <row r="62405" ht="15.75" customHeight="1"/>
    <row r="62407" ht="15.75" customHeight="1"/>
    <row r="62409" ht="15.75" customHeight="1"/>
    <row r="62411" ht="15.75" customHeight="1"/>
    <row r="62413" ht="15.75" customHeight="1"/>
    <row r="62415" ht="15.75" customHeight="1"/>
    <row r="62417" ht="15.75" customHeight="1"/>
    <row r="62419" ht="15.75" customHeight="1"/>
    <row r="62421" ht="15.75" customHeight="1"/>
    <row r="62423" ht="15.75" customHeight="1"/>
    <row r="62425" ht="15.75" customHeight="1"/>
    <row r="62427" ht="15.75" customHeight="1"/>
    <row r="62429" ht="15.75" customHeight="1"/>
    <row r="62431" ht="15.75" customHeight="1"/>
    <row r="62433" ht="15.75" customHeight="1"/>
    <row r="62435" ht="15.75" customHeight="1"/>
    <row r="62437" ht="15.75" customHeight="1"/>
    <row r="62439" ht="15.75" customHeight="1"/>
    <row r="62441" ht="15.75" customHeight="1"/>
    <row r="62443" ht="15.75" customHeight="1"/>
    <row r="62445" ht="15.75" customHeight="1"/>
    <row r="62447" ht="15.75" customHeight="1"/>
    <row r="62449" ht="15.75" customHeight="1"/>
    <row r="62451" ht="15.75" customHeight="1"/>
    <row r="62453" ht="15.75" customHeight="1"/>
    <row r="62455" ht="15.75" customHeight="1"/>
    <row r="62457" ht="15.75" customHeight="1"/>
    <row r="62459" ht="15.75" customHeight="1"/>
    <row r="62461" ht="15.75" customHeight="1"/>
    <row r="62463" ht="15.75" customHeight="1"/>
    <row r="62465" ht="15.75" customHeight="1"/>
    <row r="62467" ht="15.75" customHeight="1"/>
    <row r="62469" ht="15.75" customHeight="1"/>
    <row r="62471" ht="15.75" customHeight="1"/>
    <row r="62473" ht="15.75" customHeight="1"/>
    <row r="62475" ht="15.75" customHeight="1"/>
    <row r="62477" ht="15.75" customHeight="1"/>
    <row r="62479" ht="15.75" customHeight="1"/>
    <row r="62481" ht="15.75" customHeight="1"/>
    <row r="62483" ht="15.75" customHeight="1"/>
    <row r="62485" ht="15.75" customHeight="1"/>
    <row r="62487" ht="15.75" customHeight="1"/>
    <row r="62489" ht="15.75" customHeight="1"/>
    <row r="62491" ht="15.75" customHeight="1"/>
    <row r="62493" ht="15.75" customHeight="1"/>
    <row r="62495" ht="15.75" customHeight="1"/>
    <row r="62497" ht="15.75" customHeight="1"/>
    <row r="62499" ht="15.75" customHeight="1"/>
    <row r="62501" ht="15.75" customHeight="1"/>
    <row r="62503" ht="15.75" customHeight="1"/>
    <row r="62505" ht="15.75" customHeight="1"/>
    <row r="62507" ht="15.75" customHeight="1"/>
    <row r="62509" ht="15.75" customHeight="1"/>
    <row r="62511" ht="15.75" customHeight="1"/>
    <row r="62513" ht="15.75" customHeight="1"/>
    <row r="62515" ht="15.75" customHeight="1"/>
    <row r="62517" ht="15.75" customHeight="1"/>
    <row r="62519" ht="15.75" customHeight="1"/>
    <row r="62521" ht="15.75" customHeight="1"/>
    <row r="62523" ht="15.75" customHeight="1"/>
    <row r="62525" ht="15.75" customHeight="1"/>
    <row r="62527" ht="15.75" customHeight="1"/>
    <row r="62529" ht="15.75" customHeight="1"/>
    <row r="62531" ht="15.75" customHeight="1"/>
    <row r="62533" ht="15.75" customHeight="1"/>
    <row r="62535" ht="15.75" customHeight="1"/>
    <row r="62537" ht="15.75" customHeight="1"/>
    <row r="62539" ht="15.75" customHeight="1"/>
    <row r="62541" ht="15.75" customHeight="1"/>
    <row r="62543" ht="15.75" customHeight="1"/>
    <row r="62545" ht="15.75" customHeight="1"/>
    <row r="62547" ht="15.75" customHeight="1"/>
    <row r="62549" ht="15.75" customHeight="1"/>
    <row r="62551" ht="15.75" customHeight="1"/>
    <row r="62553" ht="15.75" customHeight="1"/>
    <row r="62555" ht="15.75" customHeight="1"/>
    <row r="62557" ht="15.75" customHeight="1"/>
    <row r="62559" ht="15.75" customHeight="1"/>
    <row r="62561" ht="15.75" customHeight="1"/>
    <row r="62563" ht="15.75" customHeight="1"/>
    <row r="62565" ht="15.75" customHeight="1"/>
    <row r="62567" ht="15.75" customHeight="1"/>
    <row r="62569" ht="15.75" customHeight="1"/>
    <row r="62571" ht="15.75" customHeight="1"/>
    <row r="62573" ht="15.75" customHeight="1"/>
    <row r="62575" ht="15.75" customHeight="1"/>
    <row r="62577" ht="15.75" customHeight="1"/>
    <row r="62579" ht="15.75" customHeight="1"/>
    <row r="62581" ht="15.75" customHeight="1"/>
    <row r="62583" ht="15.75" customHeight="1"/>
    <row r="62585" ht="15.75" customHeight="1"/>
    <row r="62587" ht="15.75" customHeight="1"/>
    <row r="62589" ht="15.75" customHeight="1"/>
    <row r="62591" ht="15.75" customHeight="1"/>
    <row r="62593" ht="15.75" customHeight="1"/>
    <row r="62595" ht="15.75" customHeight="1"/>
    <row r="62597" ht="15.75" customHeight="1"/>
    <row r="62599" ht="15.75" customHeight="1"/>
    <row r="62601" ht="15.75" customHeight="1"/>
    <row r="62603" ht="15.75" customHeight="1"/>
    <row r="62605" ht="15.75" customHeight="1"/>
    <row r="62607" ht="15.75" customHeight="1"/>
    <row r="62609" ht="15.75" customHeight="1"/>
    <row r="62611" ht="15.75" customHeight="1"/>
    <row r="62613" ht="15.75" customHeight="1"/>
    <row r="62615" ht="15.75" customHeight="1"/>
    <row r="62617" ht="15.75" customHeight="1"/>
    <row r="62619" ht="15.75" customHeight="1"/>
    <row r="62621" ht="15.75" customHeight="1"/>
    <row r="62623" ht="15.75" customHeight="1"/>
    <row r="62625" ht="15.75" customHeight="1"/>
    <row r="62627" ht="15.75" customHeight="1"/>
    <row r="62629" ht="15.75" customHeight="1"/>
    <row r="62631" ht="15.75" customHeight="1"/>
    <row r="62633" ht="15.75" customHeight="1"/>
    <row r="62635" ht="15.75" customHeight="1"/>
    <row r="62637" ht="15.75" customHeight="1"/>
    <row r="62639" ht="15.75" customHeight="1"/>
    <row r="62641" ht="15.75" customHeight="1"/>
    <row r="62643" ht="15.75" customHeight="1"/>
    <row r="62645" ht="15.75" customHeight="1"/>
    <row r="62647" ht="15.75" customHeight="1"/>
    <row r="62649" ht="15.75" customHeight="1"/>
    <row r="62651" ht="15.75" customHeight="1"/>
    <row r="62653" ht="15.75" customHeight="1"/>
    <row r="62655" ht="15.75" customHeight="1"/>
    <row r="62657" ht="15.75" customHeight="1"/>
    <row r="62659" ht="15.75" customHeight="1"/>
    <row r="62661" ht="15.75" customHeight="1"/>
    <row r="62663" ht="15.75" customHeight="1"/>
    <row r="62665" ht="15.75" customHeight="1"/>
    <row r="62667" ht="15.75" customHeight="1"/>
    <row r="62669" ht="15.75" customHeight="1"/>
    <row r="62671" ht="15.75" customHeight="1"/>
    <row r="62673" ht="15.75" customHeight="1"/>
    <row r="62675" ht="15.75" customHeight="1"/>
    <row r="62677" ht="15.75" customHeight="1"/>
    <row r="62679" ht="15.75" customHeight="1"/>
    <row r="62681" ht="15.75" customHeight="1"/>
    <row r="62683" ht="15.75" customHeight="1"/>
    <row r="62685" ht="15.75" customHeight="1"/>
    <row r="62687" ht="15.75" customHeight="1"/>
    <row r="62689" ht="15.75" customHeight="1"/>
    <row r="62691" ht="15.75" customHeight="1"/>
    <row r="62693" ht="15.75" customHeight="1"/>
    <row r="62695" ht="15.75" customHeight="1"/>
    <row r="62697" ht="15.75" customHeight="1"/>
    <row r="62699" ht="15.75" customHeight="1"/>
    <row r="62701" ht="15.75" customHeight="1"/>
    <row r="62703" ht="15.75" customHeight="1"/>
    <row r="62705" ht="15.75" customHeight="1"/>
    <row r="62707" ht="15.75" customHeight="1"/>
    <row r="62709" ht="15.75" customHeight="1"/>
    <row r="62711" ht="15.75" customHeight="1"/>
    <row r="62713" ht="15.75" customHeight="1"/>
    <row r="62715" ht="15.75" customHeight="1"/>
    <row r="62717" ht="15.75" customHeight="1"/>
    <row r="62719" ht="15.75" customHeight="1"/>
    <row r="62721" ht="15.75" customHeight="1"/>
    <row r="62723" ht="15.75" customHeight="1"/>
    <row r="62725" ht="15.75" customHeight="1"/>
    <row r="62727" ht="15.75" customHeight="1"/>
    <row r="62729" ht="15.75" customHeight="1"/>
    <row r="62731" ht="15.75" customHeight="1"/>
    <row r="62733" ht="15.75" customHeight="1"/>
    <row r="62735" ht="15.75" customHeight="1"/>
    <row r="62737" ht="15.75" customHeight="1"/>
    <row r="62739" ht="15.75" customHeight="1"/>
    <row r="62741" ht="15.75" customHeight="1"/>
    <row r="62743" ht="15.75" customHeight="1"/>
    <row r="62745" ht="15.75" customHeight="1"/>
    <row r="62747" ht="15.75" customHeight="1"/>
    <row r="62749" ht="15.75" customHeight="1"/>
    <row r="62751" ht="15.75" customHeight="1"/>
    <row r="62753" ht="15.75" customHeight="1"/>
    <row r="62755" ht="15.75" customHeight="1"/>
    <row r="62757" ht="15.75" customHeight="1"/>
    <row r="62759" ht="15.75" customHeight="1"/>
    <row r="62761" ht="15.75" customHeight="1"/>
    <row r="62763" ht="15.75" customHeight="1"/>
    <row r="62765" ht="15.75" customHeight="1"/>
    <row r="62767" ht="15.75" customHeight="1"/>
    <row r="62769" ht="15.75" customHeight="1"/>
    <row r="62771" ht="15.75" customHeight="1"/>
    <row r="62773" ht="15.75" customHeight="1"/>
    <row r="62775" ht="15.75" customHeight="1"/>
    <row r="62777" ht="15.75" customHeight="1"/>
    <row r="62779" ht="15.75" customHeight="1"/>
    <row r="62781" ht="15.75" customHeight="1"/>
    <row r="62783" ht="15.75" customHeight="1"/>
    <row r="62785" ht="15.75" customHeight="1"/>
    <row r="62787" ht="15.75" customHeight="1"/>
    <row r="62789" ht="15.75" customHeight="1"/>
    <row r="62791" ht="15.75" customHeight="1"/>
    <row r="62793" ht="15.75" customHeight="1"/>
    <row r="62795" ht="15.75" customHeight="1"/>
    <row r="62797" ht="15.75" customHeight="1"/>
    <row r="62799" ht="15.75" customHeight="1"/>
    <row r="62801" ht="15.75" customHeight="1"/>
    <row r="62803" ht="15.75" customHeight="1"/>
    <row r="62805" ht="15.75" customHeight="1"/>
    <row r="62807" ht="15.75" customHeight="1"/>
    <row r="62809" ht="15.75" customHeight="1"/>
    <row r="62811" ht="15.75" customHeight="1"/>
    <row r="62813" ht="15.75" customHeight="1"/>
    <row r="62815" ht="15.75" customHeight="1"/>
    <row r="62817" ht="15.75" customHeight="1"/>
    <row r="62819" ht="15.75" customHeight="1"/>
    <row r="62821" ht="15.75" customHeight="1"/>
    <row r="62823" ht="15.75" customHeight="1"/>
    <row r="62825" ht="15.75" customHeight="1"/>
    <row r="62827" ht="15.75" customHeight="1"/>
    <row r="62829" ht="15.75" customHeight="1"/>
    <row r="62831" ht="15.75" customHeight="1"/>
    <row r="62833" ht="15.75" customHeight="1"/>
    <row r="62835" ht="15.75" customHeight="1"/>
    <row r="62837" ht="15.75" customHeight="1"/>
    <row r="62839" ht="15.75" customHeight="1"/>
    <row r="62841" ht="15.75" customHeight="1"/>
    <row r="62843" ht="15.75" customHeight="1"/>
    <row r="62845" ht="15.75" customHeight="1"/>
    <row r="62847" ht="15.75" customHeight="1"/>
    <row r="62849" ht="15.75" customHeight="1"/>
    <row r="62851" ht="15.75" customHeight="1"/>
    <row r="62853" ht="15.75" customHeight="1"/>
    <row r="62855" ht="15.75" customHeight="1"/>
    <row r="62857" ht="15.75" customHeight="1"/>
    <row r="62859" ht="15.75" customHeight="1"/>
    <row r="62861" ht="15.75" customHeight="1"/>
    <row r="62863" ht="15.75" customHeight="1"/>
    <row r="62865" ht="15.75" customHeight="1"/>
    <row r="62867" ht="15.75" customHeight="1"/>
    <row r="62869" ht="15.75" customHeight="1"/>
    <row r="62871" ht="15.75" customHeight="1"/>
    <row r="62873" ht="15.75" customHeight="1"/>
    <row r="62875" ht="15.75" customHeight="1"/>
    <row r="62877" ht="15.75" customHeight="1"/>
    <row r="62879" ht="15.75" customHeight="1"/>
    <row r="62881" ht="15.75" customHeight="1"/>
    <row r="62883" ht="15.75" customHeight="1"/>
    <row r="62885" ht="15.75" customHeight="1"/>
    <row r="62887" ht="15.75" customHeight="1"/>
    <row r="62889" ht="15.75" customHeight="1"/>
    <row r="62891" ht="15.75" customHeight="1"/>
    <row r="62893" ht="15.75" customHeight="1"/>
    <row r="62895" ht="15.75" customHeight="1"/>
    <row r="62897" ht="15.75" customHeight="1"/>
    <row r="62899" ht="15.75" customHeight="1"/>
    <row r="62901" ht="15.75" customHeight="1"/>
    <row r="62903" ht="15.75" customHeight="1"/>
    <row r="62905" ht="15.75" customHeight="1"/>
    <row r="62907" ht="15.75" customHeight="1"/>
    <row r="62909" ht="15.75" customHeight="1"/>
    <row r="62911" ht="15.75" customHeight="1"/>
    <row r="62913" ht="15.75" customHeight="1"/>
    <row r="62915" ht="15.75" customHeight="1"/>
    <row r="62917" ht="15.75" customHeight="1"/>
    <row r="62919" ht="15.75" customHeight="1"/>
    <row r="62921" ht="15.75" customHeight="1"/>
    <row r="62923" ht="15.75" customHeight="1"/>
    <row r="62925" ht="15.75" customHeight="1"/>
    <row r="62927" ht="15.75" customHeight="1"/>
    <row r="62929" ht="15.75" customHeight="1"/>
    <row r="62931" ht="15.75" customHeight="1"/>
    <row r="62933" ht="15.75" customHeight="1"/>
    <row r="62935" ht="15.75" customHeight="1"/>
    <row r="62937" ht="15.75" customHeight="1"/>
    <row r="62939" ht="15.75" customHeight="1"/>
    <row r="62941" ht="15.75" customHeight="1"/>
    <row r="62943" ht="15.75" customHeight="1"/>
    <row r="62945" ht="15.75" customHeight="1"/>
    <row r="62947" ht="15.75" customHeight="1"/>
    <row r="62949" ht="15.75" customHeight="1"/>
    <row r="62951" ht="15.75" customHeight="1"/>
    <row r="62953" ht="15.75" customHeight="1"/>
    <row r="62955" ht="15.75" customHeight="1"/>
    <row r="62957" ht="15.75" customHeight="1"/>
    <row r="62959" ht="15.75" customHeight="1"/>
    <row r="62961" ht="15.75" customHeight="1"/>
    <row r="62963" ht="15.75" customHeight="1"/>
    <row r="62965" ht="15.75" customHeight="1"/>
    <row r="62967" ht="15.75" customHeight="1"/>
    <row r="62969" ht="15.75" customHeight="1"/>
    <row r="62971" ht="15.75" customHeight="1"/>
    <row r="62973" ht="15.75" customHeight="1"/>
    <row r="62975" ht="15.75" customHeight="1"/>
    <row r="62977" ht="15.75" customHeight="1"/>
    <row r="62979" ht="15.75" customHeight="1"/>
    <row r="62981" ht="15.75" customHeight="1"/>
    <row r="62983" ht="15.75" customHeight="1"/>
    <row r="62985" ht="15.75" customHeight="1"/>
    <row r="62987" ht="15.75" customHeight="1"/>
    <row r="62989" ht="15.75" customHeight="1"/>
    <row r="62991" ht="15.75" customHeight="1"/>
    <row r="62993" ht="15.75" customHeight="1"/>
    <row r="62995" ht="15.75" customHeight="1"/>
    <row r="62997" ht="15.75" customHeight="1"/>
    <row r="62999" ht="15.75" customHeight="1"/>
    <row r="63001" ht="15.75" customHeight="1"/>
    <row r="63003" ht="15.75" customHeight="1"/>
    <row r="63005" ht="15.75" customHeight="1"/>
    <row r="63007" ht="15.75" customHeight="1"/>
    <row r="63009" ht="15.75" customHeight="1"/>
    <row r="63011" ht="15.75" customHeight="1"/>
    <row r="63013" ht="15.75" customHeight="1"/>
    <row r="63015" ht="15.75" customHeight="1"/>
    <row r="63017" ht="15.75" customHeight="1"/>
    <row r="63019" ht="15.75" customHeight="1"/>
    <row r="63021" ht="15.75" customHeight="1"/>
    <row r="63023" ht="15.75" customHeight="1"/>
    <row r="63025" ht="15.75" customHeight="1"/>
    <row r="63027" ht="15.75" customHeight="1"/>
    <row r="63029" ht="15.75" customHeight="1"/>
    <row r="63031" ht="15.75" customHeight="1"/>
    <row r="63033" ht="15.75" customHeight="1"/>
    <row r="63035" ht="15.75" customHeight="1"/>
    <row r="63037" ht="15.75" customHeight="1"/>
    <row r="63039" ht="15.75" customHeight="1"/>
    <row r="63041" ht="15.75" customHeight="1"/>
    <row r="63043" ht="15.75" customHeight="1"/>
    <row r="63045" ht="15.75" customHeight="1"/>
    <row r="63047" ht="15.75" customHeight="1"/>
    <row r="63049" ht="15.75" customHeight="1"/>
    <row r="63051" ht="15.75" customHeight="1"/>
    <row r="63053" ht="15.75" customHeight="1"/>
    <row r="63055" ht="15.75" customHeight="1"/>
    <row r="63057" ht="15.75" customHeight="1"/>
    <row r="63059" ht="15.75" customHeight="1"/>
    <row r="63061" ht="15.75" customHeight="1"/>
    <row r="63063" ht="15.75" customHeight="1"/>
    <row r="63065" ht="15.75" customHeight="1"/>
    <row r="63067" ht="15.75" customHeight="1"/>
    <row r="63069" ht="15.75" customHeight="1"/>
    <row r="63071" ht="15.75" customHeight="1"/>
    <row r="63073" ht="15.75" customHeight="1"/>
    <row r="63075" ht="15.75" customHeight="1"/>
    <row r="63077" ht="15.75" customHeight="1"/>
    <row r="63079" ht="15.75" customHeight="1"/>
    <row r="63081" ht="15.75" customHeight="1"/>
    <row r="63083" ht="15.75" customHeight="1"/>
    <row r="63085" ht="15.75" customHeight="1"/>
    <row r="63087" ht="15.75" customHeight="1"/>
    <row r="63089" ht="15.75" customHeight="1"/>
    <row r="63091" ht="15.75" customHeight="1"/>
    <row r="63093" ht="15.75" customHeight="1"/>
    <row r="63095" ht="15.75" customHeight="1"/>
    <row r="63097" ht="15.75" customHeight="1"/>
    <row r="63099" ht="15.75" customHeight="1"/>
    <row r="63101" ht="15.75" customHeight="1"/>
    <row r="63103" ht="15.75" customHeight="1"/>
    <row r="63105" ht="15.75" customHeight="1"/>
    <row r="63107" ht="15.75" customHeight="1"/>
    <row r="63109" ht="15.75" customHeight="1"/>
    <row r="63111" ht="15.75" customHeight="1"/>
    <row r="63113" ht="15.75" customHeight="1"/>
    <row r="63115" ht="15.75" customHeight="1"/>
    <row r="63117" ht="15.75" customHeight="1"/>
    <row r="63119" ht="15.75" customHeight="1"/>
    <row r="63121" ht="15.75" customHeight="1"/>
    <row r="63123" ht="15.75" customHeight="1"/>
    <row r="63125" ht="15.75" customHeight="1"/>
    <row r="63127" ht="15.75" customHeight="1"/>
    <row r="63129" ht="15.75" customHeight="1"/>
    <row r="63131" ht="15.75" customHeight="1"/>
    <row r="63133" ht="15.75" customHeight="1"/>
    <row r="63135" ht="15.75" customHeight="1"/>
    <row r="63137" ht="15.75" customHeight="1"/>
    <row r="63139" ht="15.75" customHeight="1"/>
    <row r="63141" ht="15.75" customHeight="1"/>
    <row r="63143" ht="15.75" customHeight="1"/>
    <row r="63145" ht="15.75" customHeight="1"/>
    <row r="63147" ht="15.75" customHeight="1"/>
    <row r="63149" ht="15.75" customHeight="1"/>
    <row r="63151" ht="15.75" customHeight="1"/>
    <row r="63153" ht="15.75" customHeight="1"/>
    <row r="63155" ht="15.75" customHeight="1"/>
    <row r="63157" ht="15.75" customHeight="1"/>
    <row r="63159" ht="15.75" customHeight="1"/>
    <row r="63161" ht="15.75" customHeight="1"/>
    <row r="63163" ht="15.75" customHeight="1"/>
    <row r="63165" ht="15.75" customHeight="1"/>
    <row r="63167" ht="15.75" customHeight="1"/>
    <row r="63169" ht="15.75" customHeight="1"/>
    <row r="63171" ht="15.75" customHeight="1"/>
    <row r="63173" ht="15.75" customHeight="1"/>
    <row r="63175" ht="15.75" customHeight="1"/>
    <row r="63177" ht="15.75" customHeight="1"/>
    <row r="63179" ht="15.75" customHeight="1"/>
    <row r="63181" ht="15.75" customHeight="1"/>
    <row r="63183" ht="15.75" customHeight="1"/>
    <row r="63185" ht="15.75" customHeight="1"/>
    <row r="63187" ht="15.75" customHeight="1"/>
    <row r="63189" ht="15.75" customHeight="1"/>
    <row r="63191" ht="15.75" customHeight="1"/>
    <row r="63193" ht="15.75" customHeight="1"/>
    <row r="63195" ht="15.75" customHeight="1"/>
    <row r="63197" ht="15.75" customHeight="1"/>
    <row r="63199" ht="15.75" customHeight="1"/>
    <row r="63201" ht="15.75" customHeight="1"/>
    <row r="63203" ht="15.75" customHeight="1"/>
    <row r="63205" ht="15.75" customHeight="1"/>
    <row r="63207" ht="15.75" customHeight="1"/>
    <row r="63209" ht="15.75" customHeight="1"/>
    <row r="63211" ht="15.75" customHeight="1"/>
    <row r="63213" ht="15.75" customHeight="1"/>
    <row r="63215" ht="15.75" customHeight="1"/>
    <row r="63217" ht="15.75" customHeight="1"/>
    <row r="63219" ht="15.75" customHeight="1"/>
    <row r="63221" ht="15.75" customHeight="1"/>
    <row r="63223" ht="15.75" customHeight="1"/>
    <row r="63225" ht="15.75" customHeight="1"/>
    <row r="63227" ht="15.75" customHeight="1"/>
    <row r="63229" ht="15.75" customHeight="1"/>
    <row r="63231" ht="15.75" customHeight="1"/>
    <row r="63233" ht="15.75" customHeight="1"/>
    <row r="63235" ht="15.75" customHeight="1"/>
    <row r="63237" ht="15.75" customHeight="1"/>
    <row r="63239" ht="15.75" customHeight="1"/>
    <row r="63241" ht="15.75" customHeight="1"/>
    <row r="63243" ht="15.75" customHeight="1"/>
    <row r="63245" ht="15.75" customHeight="1"/>
    <row r="63247" ht="15.75" customHeight="1"/>
    <row r="63249" ht="15.75" customHeight="1"/>
    <row r="63251" ht="15.75" customHeight="1"/>
    <row r="63253" ht="15.75" customHeight="1"/>
    <row r="63255" ht="15.75" customHeight="1"/>
    <row r="63257" ht="15.75" customHeight="1"/>
    <row r="63259" ht="15.75" customHeight="1"/>
    <row r="63261" ht="15.75" customHeight="1"/>
    <row r="63263" ht="15.75" customHeight="1"/>
    <row r="63265" ht="15.75" customHeight="1"/>
    <row r="63267" ht="15.75" customHeight="1"/>
    <row r="63269" ht="15.75" customHeight="1"/>
    <row r="63271" ht="15.75" customHeight="1"/>
    <row r="63273" ht="15.75" customHeight="1"/>
    <row r="63275" ht="15.75" customHeight="1"/>
    <row r="63277" ht="15.75" customHeight="1"/>
    <row r="63279" ht="15.75" customHeight="1"/>
    <row r="63281" ht="15.75" customHeight="1"/>
    <row r="63283" ht="15.75" customHeight="1"/>
    <row r="63285" ht="15.75" customHeight="1"/>
    <row r="63287" ht="15.75" customHeight="1"/>
    <row r="63289" ht="15.75" customHeight="1"/>
    <row r="63291" ht="15.75" customHeight="1"/>
    <row r="63293" ht="15.75" customHeight="1"/>
    <row r="63295" ht="15.75" customHeight="1"/>
    <row r="63297" ht="15.75" customHeight="1"/>
    <row r="63299" ht="15.75" customHeight="1"/>
    <row r="63301" ht="15.75" customHeight="1"/>
    <row r="63303" ht="15.75" customHeight="1"/>
    <row r="63305" ht="15.75" customHeight="1"/>
    <row r="63307" ht="15.75" customHeight="1"/>
    <row r="63309" ht="15.75" customHeight="1"/>
    <row r="63311" ht="15.75" customHeight="1"/>
    <row r="63313" ht="15.75" customHeight="1"/>
    <row r="63315" ht="15.75" customHeight="1"/>
    <row r="63317" ht="15.75" customHeight="1"/>
    <row r="63319" ht="15.75" customHeight="1"/>
    <row r="63321" ht="15.75" customHeight="1"/>
    <row r="63323" ht="15.75" customHeight="1"/>
    <row r="63325" ht="15.75" customHeight="1"/>
    <row r="63327" ht="15.75" customHeight="1"/>
    <row r="63329" ht="15.75" customHeight="1"/>
    <row r="63331" ht="15.75" customHeight="1"/>
    <row r="63333" ht="15.75" customHeight="1"/>
    <row r="63335" ht="15.75" customHeight="1"/>
    <row r="63337" ht="15.75" customHeight="1"/>
    <row r="63339" ht="15.75" customHeight="1"/>
    <row r="63341" ht="15.75" customHeight="1"/>
    <row r="63343" ht="15.75" customHeight="1"/>
    <row r="63345" ht="15.75" customHeight="1"/>
    <row r="63347" ht="15.75" customHeight="1"/>
    <row r="63349" ht="15.75" customHeight="1"/>
    <row r="63351" ht="15.75" customHeight="1"/>
    <row r="63353" ht="15.75" customHeight="1"/>
    <row r="63355" ht="15.75" customHeight="1"/>
    <row r="63357" ht="15.75" customHeight="1"/>
    <row r="63359" ht="15.75" customHeight="1"/>
    <row r="63361" ht="15.75" customHeight="1"/>
    <row r="63363" ht="15.75" customHeight="1"/>
    <row r="63365" ht="15.75" customHeight="1"/>
    <row r="63367" ht="15.75" customHeight="1"/>
    <row r="63369" ht="15.75" customHeight="1"/>
    <row r="63371" ht="15.75" customHeight="1"/>
    <row r="63373" ht="15.75" customHeight="1"/>
    <row r="63375" ht="15.75" customHeight="1"/>
    <row r="63377" ht="15.75" customHeight="1"/>
    <row r="63379" ht="15.75" customHeight="1"/>
    <row r="63381" ht="15.75" customHeight="1"/>
    <row r="63383" ht="15.75" customHeight="1"/>
    <row r="63385" ht="15.75" customHeight="1"/>
    <row r="63387" ht="15.75" customHeight="1"/>
    <row r="63389" ht="15.75" customHeight="1"/>
    <row r="63391" ht="15.75" customHeight="1"/>
    <row r="63393" ht="15.75" customHeight="1"/>
    <row r="63395" ht="15.75" customHeight="1"/>
    <row r="63397" ht="15.75" customHeight="1"/>
    <row r="63399" ht="15.75" customHeight="1"/>
    <row r="63401" ht="15.75" customHeight="1"/>
    <row r="63403" ht="15.75" customHeight="1"/>
    <row r="63405" ht="15.75" customHeight="1"/>
    <row r="63407" ht="15.75" customHeight="1"/>
    <row r="63409" ht="15.75" customHeight="1"/>
    <row r="63411" ht="15.75" customHeight="1"/>
    <row r="63413" ht="15.75" customHeight="1"/>
    <row r="63415" ht="15.75" customHeight="1"/>
    <row r="63417" ht="15.75" customHeight="1"/>
    <row r="63419" ht="15.75" customHeight="1"/>
    <row r="63421" ht="15.75" customHeight="1"/>
    <row r="63423" ht="15.75" customHeight="1"/>
    <row r="63425" ht="15.75" customHeight="1"/>
    <row r="63427" ht="15.75" customHeight="1"/>
    <row r="63429" ht="15.75" customHeight="1"/>
    <row r="63431" ht="15.75" customHeight="1"/>
    <row r="63433" ht="15.75" customHeight="1"/>
    <row r="63435" ht="15.75" customHeight="1"/>
    <row r="63437" ht="15.75" customHeight="1"/>
    <row r="63439" ht="15.75" customHeight="1"/>
    <row r="63441" ht="15.75" customHeight="1"/>
    <row r="63443" ht="15.75" customHeight="1"/>
    <row r="63445" ht="15.75" customHeight="1"/>
    <row r="63447" ht="15.75" customHeight="1"/>
    <row r="63449" ht="15.75" customHeight="1"/>
    <row r="63451" ht="15.75" customHeight="1"/>
    <row r="63453" ht="15.75" customHeight="1"/>
    <row r="63455" ht="15.75" customHeight="1"/>
    <row r="63457" ht="15.75" customHeight="1"/>
    <row r="63459" ht="15.75" customHeight="1"/>
    <row r="63461" ht="15.75" customHeight="1"/>
    <row r="63463" ht="15.75" customHeight="1"/>
    <row r="63465" ht="15.75" customHeight="1"/>
    <row r="63467" ht="15.75" customHeight="1"/>
    <row r="63469" ht="15.75" customHeight="1"/>
    <row r="63471" ht="15.75" customHeight="1"/>
    <row r="63473" ht="15.75" customHeight="1"/>
    <row r="63475" ht="15.75" customHeight="1"/>
    <row r="63477" ht="15.75" customHeight="1"/>
    <row r="63479" ht="15.75" customHeight="1"/>
    <row r="63481" ht="15.75" customHeight="1"/>
    <row r="63483" ht="15.75" customHeight="1"/>
    <row r="63485" ht="15.75" customHeight="1"/>
    <row r="63487" ht="15.75" customHeight="1"/>
    <row r="63489" ht="15.75" customHeight="1"/>
    <row r="63491" ht="15.75" customHeight="1"/>
    <row r="63493" ht="15.75" customHeight="1"/>
    <row r="63495" ht="15.75" customHeight="1"/>
    <row r="63497" ht="15.75" customHeight="1"/>
    <row r="63499" ht="15.75" customHeight="1"/>
    <row r="63501" ht="15.75" customHeight="1"/>
    <row r="63503" ht="15.75" customHeight="1"/>
    <row r="63505" ht="15.75" customHeight="1"/>
    <row r="63507" ht="15.75" customHeight="1"/>
    <row r="63509" ht="15.75" customHeight="1"/>
    <row r="63511" ht="15.75" customHeight="1"/>
    <row r="63513" ht="15.75" customHeight="1"/>
    <row r="63515" ht="15.75" customHeight="1"/>
    <row r="63517" ht="15.75" customHeight="1"/>
    <row r="63519" ht="15.75" customHeight="1"/>
    <row r="63521" ht="15.75" customHeight="1"/>
    <row r="63523" ht="15.75" customHeight="1"/>
    <row r="63525" ht="15.75" customHeight="1"/>
    <row r="63527" ht="15.75" customHeight="1"/>
    <row r="63529" ht="15.75" customHeight="1"/>
    <row r="63531" ht="15.75" customHeight="1"/>
    <row r="63533" ht="15.75" customHeight="1"/>
    <row r="63535" ht="15.75" customHeight="1"/>
    <row r="63537" ht="15.75" customHeight="1"/>
    <row r="63539" ht="15.75" customHeight="1"/>
    <row r="63541" ht="15.75" customHeight="1"/>
    <row r="63543" ht="15.75" customHeight="1"/>
    <row r="63545" ht="15.75" customHeight="1"/>
    <row r="63547" ht="15.75" customHeight="1"/>
    <row r="63549" ht="15.75" customHeight="1"/>
    <row r="63551" ht="15.75" customHeight="1"/>
    <row r="63553" ht="15.75" customHeight="1"/>
    <row r="63555" ht="15.75" customHeight="1"/>
    <row r="63557" ht="15.75" customHeight="1"/>
    <row r="63559" ht="15.75" customHeight="1"/>
    <row r="63561" ht="15.75" customHeight="1"/>
    <row r="63563" ht="15.75" customHeight="1"/>
    <row r="63565" ht="15.75" customHeight="1"/>
    <row r="63567" ht="15.75" customHeight="1"/>
    <row r="63569" ht="15.75" customHeight="1"/>
    <row r="63571" ht="15.75" customHeight="1"/>
    <row r="63573" ht="15.75" customHeight="1"/>
    <row r="63575" ht="15.75" customHeight="1"/>
    <row r="63577" ht="15.75" customHeight="1"/>
    <row r="63579" ht="15.75" customHeight="1"/>
    <row r="63581" ht="15.75" customHeight="1"/>
    <row r="63583" ht="15.75" customHeight="1"/>
    <row r="63585" ht="15.75" customHeight="1"/>
    <row r="63587" ht="15.75" customHeight="1"/>
    <row r="63589" ht="15.75" customHeight="1"/>
    <row r="63591" ht="15.75" customHeight="1"/>
    <row r="63593" ht="15.75" customHeight="1"/>
    <row r="63595" ht="15.75" customHeight="1"/>
    <row r="63597" ht="15.75" customHeight="1"/>
    <row r="63599" ht="15.75" customHeight="1"/>
    <row r="63601" ht="15.75" customHeight="1"/>
    <row r="63603" ht="15.75" customHeight="1"/>
    <row r="63605" ht="15.75" customHeight="1"/>
    <row r="63607" ht="15.75" customHeight="1"/>
    <row r="63609" ht="15.75" customHeight="1"/>
    <row r="63611" ht="15.75" customHeight="1"/>
    <row r="63613" ht="15.75" customHeight="1"/>
    <row r="63615" ht="15.75" customHeight="1"/>
    <row r="63617" ht="15.75" customHeight="1"/>
    <row r="63619" ht="15.75" customHeight="1"/>
    <row r="63621" ht="15.75" customHeight="1"/>
    <row r="63623" ht="15.75" customHeight="1"/>
    <row r="63625" ht="15.75" customHeight="1"/>
    <row r="63627" ht="15.75" customHeight="1"/>
    <row r="63629" ht="15.75" customHeight="1"/>
    <row r="63631" ht="15.75" customHeight="1"/>
    <row r="63633" ht="15.75" customHeight="1"/>
    <row r="63635" ht="15.75" customHeight="1"/>
    <row r="63637" ht="15.75" customHeight="1"/>
    <row r="63639" ht="15.75" customHeight="1"/>
    <row r="63641" ht="15.75" customHeight="1"/>
    <row r="63643" ht="15.75" customHeight="1"/>
    <row r="63645" ht="15.75" customHeight="1"/>
    <row r="63647" ht="15.75" customHeight="1"/>
    <row r="63649" ht="15.75" customHeight="1"/>
    <row r="63651" ht="15.75" customHeight="1"/>
    <row r="63653" ht="15.75" customHeight="1"/>
    <row r="63655" ht="15.75" customHeight="1"/>
    <row r="63657" ht="15.75" customHeight="1"/>
    <row r="63659" ht="15.75" customHeight="1"/>
    <row r="63661" ht="15.75" customHeight="1"/>
    <row r="63663" ht="15.75" customHeight="1"/>
    <row r="63665" ht="15.75" customHeight="1"/>
    <row r="63667" ht="15.75" customHeight="1"/>
    <row r="63669" ht="15.75" customHeight="1"/>
    <row r="63671" ht="15.75" customHeight="1"/>
    <row r="63673" ht="15.75" customHeight="1"/>
    <row r="63675" ht="15.75" customHeight="1"/>
    <row r="63677" ht="15.75" customHeight="1"/>
    <row r="63679" ht="15.75" customHeight="1"/>
    <row r="63681" ht="15.75" customHeight="1"/>
    <row r="63683" ht="15.75" customHeight="1"/>
    <row r="63685" ht="15.75" customHeight="1"/>
    <row r="63687" ht="15.75" customHeight="1"/>
    <row r="63689" ht="15.75" customHeight="1"/>
    <row r="63691" ht="15.75" customHeight="1"/>
    <row r="63693" ht="15.75" customHeight="1"/>
    <row r="63695" ht="15.75" customHeight="1"/>
    <row r="63697" ht="15.75" customHeight="1"/>
    <row r="63699" ht="15.75" customHeight="1"/>
    <row r="63701" ht="15.75" customHeight="1"/>
    <row r="63703" ht="15.75" customHeight="1"/>
    <row r="63705" ht="15.75" customHeight="1"/>
    <row r="63707" ht="15.75" customHeight="1"/>
    <row r="63709" ht="15.75" customHeight="1"/>
    <row r="63711" ht="15.75" customHeight="1"/>
    <row r="63713" ht="15.75" customHeight="1"/>
    <row r="63715" ht="15.75" customHeight="1"/>
    <row r="63717" ht="15.75" customHeight="1"/>
    <row r="63719" ht="15.75" customHeight="1"/>
    <row r="63721" ht="15.75" customHeight="1"/>
    <row r="63723" ht="15.75" customHeight="1"/>
    <row r="63725" ht="15.75" customHeight="1"/>
    <row r="63727" ht="15.75" customHeight="1"/>
    <row r="63729" ht="15.75" customHeight="1"/>
    <row r="63731" ht="15.75" customHeight="1"/>
    <row r="63733" ht="15.75" customHeight="1"/>
    <row r="63735" ht="15.75" customHeight="1"/>
    <row r="63737" ht="15.75" customHeight="1"/>
    <row r="63739" ht="15.75" customHeight="1"/>
    <row r="63741" ht="15.75" customHeight="1"/>
    <row r="63743" ht="15.75" customHeight="1"/>
    <row r="63745" ht="15.75" customHeight="1"/>
    <row r="63747" ht="15.75" customHeight="1"/>
    <row r="63749" ht="15.75" customHeight="1"/>
    <row r="63751" ht="15.75" customHeight="1"/>
    <row r="63753" ht="15.75" customHeight="1"/>
    <row r="63755" ht="15.75" customHeight="1"/>
    <row r="63757" ht="15.75" customHeight="1"/>
    <row r="63759" ht="15.75" customHeight="1"/>
    <row r="63761" ht="15.75" customHeight="1"/>
    <row r="63763" ht="15.75" customHeight="1"/>
    <row r="63765" ht="15.75" customHeight="1"/>
    <row r="63767" ht="15.75" customHeight="1"/>
    <row r="63769" ht="15.75" customHeight="1"/>
    <row r="63771" ht="15.75" customHeight="1"/>
    <row r="63773" ht="15.75" customHeight="1"/>
    <row r="63775" ht="15.75" customHeight="1"/>
    <row r="63777" ht="15.75" customHeight="1"/>
    <row r="63779" ht="15.75" customHeight="1"/>
    <row r="63781" ht="15.75" customHeight="1"/>
    <row r="63783" ht="15.75" customHeight="1"/>
    <row r="63785" ht="15.75" customHeight="1"/>
    <row r="63787" ht="15.75" customHeight="1"/>
    <row r="63789" ht="15.75" customHeight="1"/>
    <row r="63791" ht="15.75" customHeight="1"/>
    <row r="63793" ht="15.75" customHeight="1"/>
    <row r="63795" ht="15.75" customHeight="1"/>
    <row r="63797" ht="15.75" customHeight="1"/>
    <row r="63799" ht="15.75" customHeight="1"/>
    <row r="63801" ht="15.75" customHeight="1"/>
    <row r="63803" ht="15.75" customHeight="1"/>
    <row r="63805" ht="15.75" customHeight="1"/>
    <row r="63807" ht="15.75" customHeight="1"/>
    <row r="63809" ht="15.75" customHeight="1"/>
    <row r="63811" ht="15.75" customHeight="1"/>
    <row r="63813" ht="15.75" customHeight="1"/>
    <row r="63815" ht="15.75" customHeight="1"/>
    <row r="63817" ht="15.75" customHeight="1"/>
    <row r="63819" ht="15.75" customHeight="1"/>
    <row r="63821" ht="15.75" customHeight="1"/>
    <row r="63823" ht="15.75" customHeight="1"/>
    <row r="63825" ht="15.75" customHeight="1"/>
    <row r="63827" ht="15.75" customHeight="1"/>
    <row r="63829" ht="15.75" customHeight="1"/>
    <row r="63831" ht="15.75" customHeight="1"/>
    <row r="63833" ht="15.75" customHeight="1"/>
    <row r="63835" ht="15.75" customHeight="1"/>
    <row r="63837" ht="15.75" customHeight="1"/>
    <row r="63839" ht="15.75" customHeight="1"/>
    <row r="63841" ht="15.75" customHeight="1"/>
    <row r="63843" ht="15.75" customHeight="1"/>
    <row r="63845" ht="15.75" customHeight="1"/>
    <row r="63847" ht="15.75" customHeight="1"/>
    <row r="63849" ht="15.75" customHeight="1"/>
    <row r="63851" ht="15.75" customHeight="1"/>
    <row r="63853" ht="15.75" customHeight="1"/>
    <row r="63855" ht="15.75" customHeight="1"/>
    <row r="63857" ht="15.75" customHeight="1"/>
    <row r="63859" ht="15.75" customHeight="1"/>
    <row r="63861" ht="15.75" customHeight="1"/>
    <row r="63863" ht="15.75" customHeight="1"/>
    <row r="63865" ht="15.75" customHeight="1"/>
    <row r="63867" ht="15.75" customHeight="1"/>
    <row r="63869" ht="15.75" customHeight="1"/>
    <row r="63871" ht="15.75" customHeight="1"/>
    <row r="63873" ht="15.75" customHeight="1"/>
    <row r="63875" ht="15.75" customHeight="1"/>
    <row r="63877" ht="15.75" customHeight="1"/>
    <row r="63879" ht="15.75" customHeight="1"/>
    <row r="63881" ht="15.75" customHeight="1"/>
    <row r="63883" ht="15.75" customHeight="1"/>
    <row r="63885" ht="15.75" customHeight="1"/>
    <row r="63887" ht="15.75" customHeight="1"/>
    <row r="63889" ht="15.75" customHeight="1"/>
    <row r="63891" ht="15.75" customHeight="1"/>
    <row r="63893" ht="15.75" customHeight="1"/>
    <row r="63895" ht="15.75" customHeight="1"/>
    <row r="63897" ht="15.75" customHeight="1"/>
    <row r="63899" ht="15.75" customHeight="1"/>
    <row r="63901" ht="15.75" customHeight="1"/>
    <row r="63903" ht="15.75" customHeight="1"/>
    <row r="63905" ht="15.75" customHeight="1"/>
    <row r="63907" ht="15.75" customHeight="1"/>
    <row r="63909" ht="15.75" customHeight="1"/>
    <row r="63911" ht="15.75" customHeight="1"/>
    <row r="63913" ht="15.75" customHeight="1"/>
    <row r="63915" ht="15.75" customHeight="1"/>
    <row r="63917" ht="15.75" customHeight="1"/>
    <row r="63919" ht="15.75" customHeight="1"/>
    <row r="63921" ht="15.75" customHeight="1"/>
    <row r="63923" ht="15.75" customHeight="1"/>
    <row r="63925" ht="15.75" customHeight="1"/>
    <row r="63927" ht="15.75" customHeight="1"/>
    <row r="63929" ht="15.75" customHeight="1"/>
    <row r="63931" ht="15.75" customHeight="1"/>
    <row r="63933" ht="15.75" customHeight="1"/>
    <row r="63935" ht="15.75" customHeight="1"/>
    <row r="63937" ht="15.75" customHeight="1"/>
    <row r="63939" ht="15.75" customHeight="1"/>
    <row r="63941" ht="15.75" customHeight="1"/>
    <row r="63943" ht="15.75" customHeight="1"/>
    <row r="63945" ht="15.75" customHeight="1"/>
    <row r="63947" ht="15.75" customHeight="1"/>
    <row r="63949" ht="15.75" customHeight="1"/>
    <row r="63951" ht="15.75" customHeight="1"/>
    <row r="63953" ht="15.75" customHeight="1"/>
    <row r="63955" ht="15.75" customHeight="1"/>
    <row r="63957" ht="15.75" customHeight="1"/>
    <row r="63959" ht="15.75" customHeight="1"/>
    <row r="63961" ht="15.75" customHeight="1"/>
    <row r="63963" ht="15.75" customHeight="1"/>
    <row r="63965" ht="15.75" customHeight="1"/>
    <row r="63967" ht="15.75" customHeight="1"/>
    <row r="63969" ht="15.75" customHeight="1"/>
    <row r="63971" ht="15.75" customHeight="1"/>
    <row r="63973" ht="15.75" customHeight="1"/>
    <row r="63975" ht="15.75" customHeight="1"/>
    <row r="63977" ht="15.75" customHeight="1"/>
    <row r="63979" ht="15.75" customHeight="1"/>
    <row r="63981" ht="15.75" customHeight="1"/>
    <row r="63983" ht="15.75" customHeight="1"/>
    <row r="63985" ht="15.75" customHeight="1"/>
    <row r="63987" ht="15.75" customHeight="1"/>
    <row r="63989" ht="15.75" customHeight="1"/>
    <row r="63991" ht="15.75" customHeight="1"/>
    <row r="63993" ht="15.75" customHeight="1"/>
    <row r="63995" ht="15.75" customHeight="1"/>
    <row r="63997" ht="15.75" customHeight="1"/>
    <row r="63999" ht="15.75" customHeight="1"/>
    <row r="64001" ht="15.75" customHeight="1"/>
    <row r="64003" ht="15.75" customHeight="1"/>
    <row r="64005" ht="15.75" customHeight="1"/>
    <row r="64007" ht="15.75" customHeight="1"/>
    <row r="64009" ht="15.75" customHeight="1"/>
    <row r="64011" ht="15.75" customHeight="1"/>
    <row r="64013" ht="15.75" customHeight="1"/>
    <row r="64015" ht="15.75" customHeight="1"/>
    <row r="64017" ht="15.75" customHeight="1"/>
    <row r="64019" ht="15.75" customHeight="1"/>
    <row r="64021" ht="15.75" customHeight="1"/>
    <row r="64023" ht="15.75" customHeight="1"/>
    <row r="64025" ht="15.75" customHeight="1"/>
    <row r="64027" ht="15.75" customHeight="1"/>
    <row r="64029" ht="15.75" customHeight="1"/>
    <row r="64031" ht="15.75" customHeight="1"/>
    <row r="64033" ht="15.75" customHeight="1"/>
    <row r="64035" ht="15.75" customHeight="1"/>
    <row r="64037" ht="15.75" customHeight="1"/>
    <row r="64039" ht="15.75" customHeight="1"/>
    <row r="64041" ht="15.75" customHeight="1"/>
    <row r="64043" ht="15.75" customHeight="1"/>
    <row r="64045" ht="15.75" customHeight="1"/>
    <row r="64047" ht="15.75" customHeight="1"/>
    <row r="64049" ht="15.75" customHeight="1"/>
    <row r="64051" ht="15.75" customHeight="1"/>
    <row r="64053" ht="15.75" customHeight="1"/>
    <row r="64055" ht="15.75" customHeight="1"/>
    <row r="64057" ht="15.75" customHeight="1"/>
    <row r="64059" ht="15.75" customHeight="1"/>
    <row r="64061" ht="15.75" customHeight="1"/>
    <row r="64063" ht="15.75" customHeight="1"/>
    <row r="64065" ht="15.75" customHeight="1"/>
    <row r="64067" ht="15.75" customHeight="1"/>
    <row r="64069" ht="15.75" customHeight="1"/>
    <row r="64071" ht="15.75" customHeight="1"/>
    <row r="64073" ht="15.75" customHeight="1"/>
    <row r="64075" ht="15.75" customHeight="1"/>
    <row r="64077" ht="15.75" customHeight="1"/>
    <row r="64079" ht="15.75" customHeight="1"/>
    <row r="64081" ht="15.75" customHeight="1"/>
    <row r="64083" ht="15.75" customHeight="1"/>
    <row r="64085" ht="15.75" customHeight="1"/>
    <row r="64087" ht="15.75" customHeight="1"/>
    <row r="64089" ht="15.75" customHeight="1"/>
    <row r="64091" ht="15.75" customHeight="1"/>
    <row r="64093" ht="15.75" customHeight="1"/>
    <row r="64095" ht="15.75" customHeight="1"/>
    <row r="64097" ht="15.75" customHeight="1"/>
    <row r="64099" ht="15.75" customHeight="1"/>
    <row r="64101" ht="15.75" customHeight="1"/>
    <row r="64103" ht="15.75" customHeight="1"/>
    <row r="64105" ht="15.75" customHeight="1"/>
    <row r="64107" ht="15.75" customHeight="1"/>
    <row r="64109" ht="15.75" customHeight="1"/>
    <row r="64111" ht="15.75" customHeight="1"/>
    <row r="64113" ht="15.75" customHeight="1"/>
    <row r="64115" ht="15.75" customHeight="1"/>
    <row r="64117" ht="15.75" customHeight="1"/>
    <row r="64119" ht="15.75" customHeight="1"/>
    <row r="64121" ht="15.75" customHeight="1"/>
    <row r="64123" ht="15.75" customHeight="1"/>
    <row r="64125" ht="15.75" customHeight="1"/>
    <row r="64127" ht="15.75" customHeight="1"/>
    <row r="64129" ht="15.75" customHeight="1"/>
    <row r="64131" ht="15.75" customHeight="1"/>
    <row r="64133" ht="15.75" customHeight="1"/>
    <row r="64135" ht="15.75" customHeight="1"/>
    <row r="64137" ht="15.75" customHeight="1"/>
    <row r="64139" ht="15.75" customHeight="1"/>
    <row r="64141" ht="15.75" customHeight="1"/>
    <row r="64143" ht="15.75" customHeight="1"/>
    <row r="64145" ht="15.75" customHeight="1"/>
    <row r="64147" ht="15.75" customHeight="1"/>
    <row r="64149" ht="15.75" customHeight="1"/>
    <row r="64151" ht="15.75" customHeight="1"/>
    <row r="64153" ht="15.75" customHeight="1"/>
    <row r="64155" ht="15.75" customHeight="1"/>
    <row r="64157" ht="15.75" customHeight="1"/>
    <row r="64159" ht="15.75" customHeight="1"/>
    <row r="64161" ht="15.75" customHeight="1"/>
    <row r="64163" ht="15.75" customHeight="1"/>
    <row r="64165" ht="15.75" customHeight="1"/>
    <row r="64167" ht="15.75" customHeight="1"/>
    <row r="64169" ht="15.75" customHeight="1"/>
    <row r="64171" ht="15.75" customHeight="1"/>
    <row r="64173" ht="15.75" customHeight="1"/>
    <row r="64175" ht="15.75" customHeight="1"/>
    <row r="64177" ht="15.75" customHeight="1"/>
    <row r="64179" ht="15.75" customHeight="1"/>
    <row r="64181" ht="15.75" customHeight="1"/>
    <row r="64183" ht="15.75" customHeight="1"/>
    <row r="64185" ht="15.75" customHeight="1"/>
    <row r="64187" ht="15.75" customHeight="1"/>
    <row r="64189" ht="15.75" customHeight="1"/>
    <row r="64191" ht="15.75" customHeight="1"/>
    <row r="64193" ht="15.75" customHeight="1"/>
    <row r="64195" ht="15.75" customHeight="1"/>
    <row r="64197" ht="15.75" customHeight="1"/>
    <row r="64199" ht="15.75" customHeight="1"/>
    <row r="64201" ht="15.75" customHeight="1"/>
    <row r="64203" ht="15.75" customHeight="1"/>
    <row r="64205" ht="15.75" customHeight="1"/>
    <row r="64207" ht="15.75" customHeight="1"/>
    <row r="64209" ht="15.75" customHeight="1"/>
    <row r="64211" ht="15.75" customHeight="1"/>
    <row r="64213" ht="15.75" customHeight="1"/>
    <row r="64215" ht="15.75" customHeight="1"/>
    <row r="64217" ht="15.75" customHeight="1"/>
    <row r="64219" ht="15.75" customHeight="1"/>
    <row r="64221" ht="15.75" customHeight="1"/>
    <row r="64223" ht="15.75" customHeight="1"/>
    <row r="64225" ht="15.75" customHeight="1"/>
    <row r="64227" ht="15.75" customHeight="1"/>
    <row r="64229" ht="15.75" customHeight="1"/>
    <row r="64231" ht="15.75" customHeight="1"/>
    <row r="64233" ht="15.75" customHeight="1"/>
    <row r="64235" ht="15.75" customHeight="1"/>
    <row r="64237" ht="15.75" customHeight="1"/>
    <row r="64239" ht="15.75" customHeight="1"/>
    <row r="64241" ht="15.75" customHeight="1"/>
    <row r="64243" ht="15.75" customHeight="1"/>
    <row r="64245" ht="15.75" customHeight="1"/>
    <row r="64247" ht="15.75" customHeight="1"/>
    <row r="64249" ht="15.75" customHeight="1"/>
    <row r="64251" ht="15.75" customHeight="1"/>
    <row r="64253" ht="15.75" customHeight="1"/>
    <row r="64255" ht="15.75" customHeight="1"/>
    <row r="64257" ht="15.75" customHeight="1"/>
    <row r="64259" ht="15.75" customHeight="1"/>
    <row r="64261" ht="15.75" customHeight="1"/>
    <row r="64263" ht="15.75" customHeight="1"/>
    <row r="64265" ht="15.75" customHeight="1"/>
    <row r="64267" ht="15.75" customHeight="1"/>
    <row r="64269" ht="15.75" customHeight="1"/>
    <row r="64271" ht="15.75" customHeight="1"/>
    <row r="64273" ht="15.75" customHeight="1"/>
    <row r="64275" ht="15.75" customHeight="1"/>
    <row r="64277" ht="15.75" customHeight="1"/>
    <row r="64279" ht="15.75" customHeight="1"/>
    <row r="64281" ht="15.75" customHeight="1"/>
    <row r="64283" ht="15.75" customHeight="1"/>
    <row r="64285" ht="15.75" customHeight="1"/>
    <row r="64287" ht="15.75" customHeight="1"/>
    <row r="64289" ht="15.75" customHeight="1"/>
    <row r="64291" ht="15.75" customHeight="1"/>
    <row r="64293" ht="15.75" customHeight="1"/>
    <row r="64295" ht="15.75" customHeight="1"/>
    <row r="64297" ht="15.75" customHeight="1"/>
    <row r="64299" ht="15.75" customHeight="1"/>
    <row r="64301" ht="15.75" customHeight="1"/>
    <row r="64303" ht="15.75" customHeight="1"/>
    <row r="64305" ht="15.75" customHeight="1"/>
    <row r="64307" ht="15.75" customHeight="1"/>
    <row r="64309" ht="15.75" customHeight="1"/>
    <row r="64311" ht="15.75" customHeight="1"/>
    <row r="64313" ht="15.75" customHeight="1"/>
    <row r="64315" ht="15.75" customHeight="1"/>
    <row r="64317" ht="15.75" customHeight="1"/>
    <row r="64319" ht="15.75" customHeight="1"/>
    <row r="64321" ht="15.75" customHeight="1"/>
    <row r="64323" ht="15.75" customHeight="1"/>
    <row r="64325" ht="15.75" customHeight="1"/>
    <row r="64327" ht="15.75" customHeight="1"/>
    <row r="64329" ht="15.75" customHeight="1"/>
    <row r="64331" ht="15.75" customHeight="1"/>
    <row r="64333" ht="15.75" customHeight="1"/>
    <row r="64335" ht="15.75" customHeight="1"/>
    <row r="64337" ht="15.75" customHeight="1"/>
    <row r="64339" ht="15.75" customHeight="1"/>
    <row r="64341" ht="15.75" customHeight="1"/>
    <row r="64343" ht="15.75" customHeight="1"/>
    <row r="64345" ht="15.75" customHeight="1"/>
    <row r="64347" ht="15.75" customHeight="1"/>
    <row r="64349" ht="15.75" customHeight="1"/>
    <row r="64351" ht="15.75" customHeight="1"/>
    <row r="64353" ht="15.75" customHeight="1"/>
    <row r="64355" ht="15.75" customHeight="1"/>
    <row r="64357" ht="15.75" customHeight="1"/>
    <row r="64359" ht="15.75" customHeight="1"/>
    <row r="64361" ht="15.75" customHeight="1"/>
    <row r="64363" ht="15.75" customHeight="1"/>
    <row r="64365" ht="15.75" customHeight="1"/>
    <row r="64367" ht="15.75" customHeight="1"/>
    <row r="64369" ht="15.75" customHeight="1"/>
    <row r="64371" ht="15.75" customHeight="1"/>
    <row r="64373" ht="15.75" customHeight="1"/>
    <row r="64375" ht="15.75" customHeight="1"/>
    <row r="64377" ht="15.75" customHeight="1"/>
    <row r="64379" ht="15.75" customHeight="1"/>
    <row r="64381" ht="15.75" customHeight="1"/>
    <row r="64383" ht="15.75" customHeight="1"/>
    <row r="64385" ht="15.75" customHeight="1"/>
    <row r="64387" ht="15.75" customHeight="1"/>
    <row r="64389" ht="15.75" customHeight="1"/>
    <row r="64391" ht="15.75" customHeight="1"/>
    <row r="64393" ht="15.75" customHeight="1"/>
    <row r="64395" ht="15.75" customHeight="1"/>
    <row r="64397" ht="15.75" customHeight="1"/>
    <row r="64399" ht="15.75" customHeight="1"/>
    <row r="64401" ht="15.75" customHeight="1"/>
    <row r="64403" ht="15.75" customHeight="1"/>
    <row r="64405" ht="15.75" customHeight="1"/>
    <row r="64407" ht="15.75" customHeight="1"/>
    <row r="64409" ht="15.75" customHeight="1"/>
    <row r="64411" ht="15.75" customHeight="1"/>
    <row r="64413" ht="15.75" customHeight="1"/>
    <row r="64415" ht="15.75" customHeight="1"/>
    <row r="64417" ht="15.75" customHeight="1"/>
    <row r="64419" ht="15.75" customHeight="1"/>
    <row r="64421" ht="15.75" customHeight="1"/>
    <row r="64423" ht="15.75" customHeight="1"/>
    <row r="64425" ht="15.75" customHeight="1"/>
    <row r="64427" ht="15.75" customHeight="1"/>
    <row r="64429" ht="15.75" customHeight="1"/>
    <row r="64431" ht="15.75" customHeight="1"/>
    <row r="64433" ht="15.75" customHeight="1"/>
    <row r="64435" ht="15.75" customHeight="1"/>
    <row r="64437" ht="15.75" customHeight="1"/>
    <row r="64439" ht="15.75" customHeight="1"/>
    <row r="64441" ht="15.75" customHeight="1"/>
    <row r="64443" ht="15.75" customHeight="1"/>
    <row r="64445" ht="15.75" customHeight="1"/>
    <row r="64447" ht="15.75" customHeight="1"/>
    <row r="64449" ht="15.75" customHeight="1"/>
    <row r="64451" ht="15.75" customHeight="1"/>
    <row r="64453" ht="15.75" customHeight="1"/>
    <row r="64455" ht="15.75" customHeight="1"/>
    <row r="64457" ht="15.75" customHeight="1"/>
    <row r="64459" ht="15.75" customHeight="1"/>
    <row r="64461" ht="15.75" customHeight="1"/>
    <row r="64463" ht="15.75" customHeight="1"/>
    <row r="64465" ht="15.75" customHeight="1"/>
    <row r="64467" ht="15.75" customHeight="1"/>
    <row r="64469" ht="15.75" customHeight="1"/>
    <row r="64471" ht="15.75" customHeight="1"/>
    <row r="64473" ht="15.75" customHeight="1"/>
    <row r="64475" ht="15.75" customHeight="1"/>
    <row r="64477" ht="15.75" customHeight="1"/>
    <row r="64479" ht="15.75" customHeight="1"/>
    <row r="64481" ht="15.75" customHeight="1"/>
    <row r="64483" ht="15.75" customHeight="1"/>
    <row r="64485" ht="15.75" customHeight="1"/>
    <row r="64487" ht="15.75" customHeight="1"/>
    <row r="64489" ht="15.75" customHeight="1"/>
    <row r="64491" ht="15.75" customHeight="1"/>
    <row r="64493" ht="15.75" customHeight="1"/>
    <row r="64495" ht="15.75" customHeight="1"/>
    <row r="64497" ht="15.75" customHeight="1"/>
    <row r="64499" ht="15.75" customHeight="1"/>
    <row r="64501" ht="15.75" customHeight="1"/>
    <row r="64503" ht="15.75" customHeight="1"/>
    <row r="64505" ht="15.75" customHeight="1"/>
    <row r="64507" ht="15.75" customHeight="1"/>
    <row r="64509" ht="15.75" customHeight="1"/>
    <row r="64511" ht="15.75" customHeight="1"/>
    <row r="64513" ht="15.75" customHeight="1"/>
    <row r="64515" ht="15.75" customHeight="1"/>
    <row r="64517" ht="15.75" customHeight="1"/>
    <row r="64519" ht="15.75" customHeight="1"/>
    <row r="64521" ht="15.75" customHeight="1"/>
    <row r="64523" ht="15.75" customHeight="1"/>
    <row r="64525" ht="15.75" customHeight="1"/>
    <row r="64527" ht="15.75" customHeight="1"/>
    <row r="64529" ht="15.75" customHeight="1"/>
    <row r="64531" ht="15.75" customHeight="1"/>
    <row r="64533" ht="15.75" customHeight="1"/>
    <row r="64535" ht="15.75" customHeight="1"/>
    <row r="64537" ht="15.75" customHeight="1"/>
    <row r="64539" ht="15.75" customHeight="1"/>
    <row r="64541" ht="15.75" customHeight="1"/>
    <row r="64543" ht="15.75" customHeight="1"/>
    <row r="64545" ht="15.75" customHeight="1"/>
    <row r="64547" ht="15.75" customHeight="1"/>
    <row r="64549" ht="15.75" customHeight="1"/>
    <row r="64551" ht="15.75" customHeight="1"/>
    <row r="64553" ht="15.75" customHeight="1"/>
    <row r="64555" ht="15.75" customHeight="1"/>
    <row r="64557" ht="15.75" customHeight="1"/>
    <row r="64559" ht="15.75" customHeight="1"/>
    <row r="64561" ht="15.75" customHeight="1"/>
    <row r="64563" ht="15.75" customHeight="1"/>
    <row r="64565" ht="15.75" customHeight="1"/>
    <row r="64567" ht="15.75" customHeight="1"/>
    <row r="64569" ht="15.75" customHeight="1"/>
    <row r="64571" ht="15.75" customHeight="1"/>
    <row r="64573" ht="15.75" customHeight="1"/>
    <row r="64575" ht="15.75" customHeight="1"/>
    <row r="64577" ht="15.75" customHeight="1"/>
    <row r="64579" ht="15.75" customHeight="1"/>
    <row r="64581" ht="15.75" customHeight="1"/>
    <row r="64583" ht="15.75" customHeight="1"/>
    <row r="64585" ht="15.75" customHeight="1"/>
    <row r="64587" ht="15.75" customHeight="1"/>
    <row r="64589" ht="15.75" customHeight="1"/>
    <row r="64591" ht="15.75" customHeight="1"/>
    <row r="64593" ht="15.75" customHeight="1"/>
    <row r="64595" ht="15.75" customHeight="1"/>
    <row r="64597" ht="15.75" customHeight="1"/>
    <row r="64599" ht="15.75" customHeight="1"/>
    <row r="64601" ht="15.75" customHeight="1"/>
    <row r="64603" ht="15.75" customHeight="1"/>
    <row r="64605" ht="15.75" customHeight="1"/>
    <row r="64607" ht="15.75" customHeight="1"/>
    <row r="64609" ht="15.75" customHeight="1"/>
    <row r="64611" ht="15.75" customHeight="1"/>
    <row r="64613" ht="15.75" customHeight="1"/>
    <row r="64615" ht="15.75" customHeight="1"/>
    <row r="64617" ht="15.75" customHeight="1"/>
    <row r="64619" ht="15.75" customHeight="1"/>
    <row r="64621" ht="15.75" customHeight="1"/>
    <row r="64623" ht="15.75" customHeight="1"/>
    <row r="64625" ht="15.75" customHeight="1"/>
    <row r="64627" ht="15.75" customHeight="1"/>
    <row r="64629" ht="15.75" customHeight="1"/>
    <row r="64631" ht="15.75" customHeight="1"/>
    <row r="64633" ht="15.75" customHeight="1"/>
    <row r="64635" ht="15.75" customHeight="1"/>
    <row r="64637" ht="15.75" customHeight="1"/>
    <row r="64639" ht="15.75" customHeight="1"/>
    <row r="64641" ht="15.75" customHeight="1"/>
    <row r="64643" ht="15.75" customHeight="1"/>
    <row r="64645" ht="15.75" customHeight="1"/>
    <row r="64647" ht="15.75" customHeight="1"/>
    <row r="64649" ht="15.75" customHeight="1"/>
    <row r="64651" ht="15.75" customHeight="1"/>
    <row r="64653" ht="15.75" customHeight="1"/>
    <row r="64655" ht="15.75" customHeight="1"/>
    <row r="64657" ht="15.75" customHeight="1"/>
    <row r="64659" ht="15.75" customHeight="1"/>
    <row r="64661" ht="15.75" customHeight="1"/>
    <row r="64663" ht="15.75" customHeight="1"/>
    <row r="64665" ht="15.75" customHeight="1"/>
    <row r="64667" ht="15.75" customHeight="1"/>
    <row r="64669" ht="15.75" customHeight="1"/>
    <row r="64671" ht="15.75" customHeight="1"/>
    <row r="64673" ht="15.75" customHeight="1"/>
    <row r="64675" ht="15.75" customHeight="1"/>
    <row r="64677" ht="15.75" customHeight="1"/>
    <row r="64679" ht="15.75" customHeight="1"/>
    <row r="64681" ht="15.75" customHeight="1"/>
    <row r="64683" ht="15.75" customHeight="1"/>
    <row r="64685" ht="15.75" customHeight="1"/>
    <row r="64687" ht="15.75" customHeight="1"/>
    <row r="64689" ht="15.75" customHeight="1"/>
    <row r="64691" ht="15.75" customHeight="1"/>
    <row r="64693" ht="15.75" customHeight="1"/>
    <row r="64695" ht="15.75" customHeight="1"/>
    <row r="64697" ht="15.75" customHeight="1"/>
    <row r="64699" ht="15.75" customHeight="1"/>
    <row r="64701" ht="15.75" customHeight="1"/>
    <row r="64703" ht="15.75" customHeight="1"/>
    <row r="64705" ht="15.75" customHeight="1"/>
    <row r="64707" ht="15.75" customHeight="1"/>
    <row r="64709" ht="15.75" customHeight="1"/>
    <row r="64711" ht="15.75" customHeight="1"/>
    <row r="64713" ht="15.75" customHeight="1"/>
    <row r="64715" ht="15.75" customHeight="1"/>
    <row r="64717" ht="15.75" customHeight="1"/>
    <row r="64719" ht="15.75" customHeight="1"/>
    <row r="64721" ht="15.75" customHeight="1"/>
    <row r="64723" ht="15.75" customHeight="1"/>
    <row r="64725" ht="15.75" customHeight="1"/>
    <row r="64727" ht="15.75" customHeight="1"/>
    <row r="64729" ht="15.75" customHeight="1"/>
    <row r="64731" ht="15.75" customHeight="1"/>
    <row r="64733" ht="15.75" customHeight="1"/>
    <row r="64735" ht="15.75" customHeight="1"/>
    <row r="64737" ht="15.75" customHeight="1"/>
    <row r="64739" ht="15.75" customHeight="1"/>
    <row r="64741" ht="15.75" customHeight="1"/>
    <row r="64743" ht="15.75" customHeight="1"/>
    <row r="64745" ht="15.75" customHeight="1"/>
    <row r="64747" ht="15.75" customHeight="1"/>
    <row r="64749" ht="15.75" customHeight="1"/>
    <row r="64751" ht="15.75" customHeight="1"/>
    <row r="64753" ht="15.75" customHeight="1"/>
    <row r="64755" ht="15.75" customHeight="1"/>
    <row r="64757" ht="15.75" customHeight="1"/>
    <row r="64759" ht="15.75" customHeight="1"/>
    <row r="64761" ht="15.75" customHeight="1"/>
    <row r="64763" ht="15.75" customHeight="1"/>
    <row r="64765" ht="15.75" customHeight="1"/>
    <row r="64767" ht="15.75" customHeight="1"/>
    <row r="64769" ht="15.75" customHeight="1"/>
    <row r="64771" ht="15.75" customHeight="1"/>
    <row r="64773" ht="15.75" customHeight="1"/>
    <row r="64775" ht="15.75" customHeight="1"/>
    <row r="64777" ht="15.75" customHeight="1"/>
    <row r="64779" ht="15.75" customHeight="1"/>
    <row r="64781" ht="15.75" customHeight="1"/>
    <row r="64783" ht="15.75" customHeight="1"/>
    <row r="64785" ht="15.75" customHeight="1"/>
    <row r="64787" ht="15.75" customHeight="1"/>
    <row r="64789" ht="15.75" customHeight="1"/>
    <row r="64791" ht="15.75" customHeight="1"/>
    <row r="64793" ht="15.75" customHeight="1"/>
    <row r="64795" ht="15.75" customHeight="1"/>
    <row r="64797" ht="15.75" customHeight="1"/>
    <row r="64799" ht="15.75" customHeight="1"/>
    <row r="64801" ht="15.75" customHeight="1"/>
    <row r="64803" ht="15.75" customHeight="1"/>
    <row r="64805" ht="15.75" customHeight="1"/>
    <row r="64807" ht="15.75" customHeight="1"/>
    <row r="64809" ht="15.75" customHeight="1"/>
    <row r="64811" ht="15.75" customHeight="1"/>
    <row r="64813" ht="15.75" customHeight="1"/>
    <row r="64815" ht="15.75" customHeight="1"/>
    <row r="64817" ht="15.75" customHeight="1"/>
    <row r="64819" ht="15.75" customHeight="1"/>
    <row r="64821" ht="15.75" customHeight="1"/>
    <row r="64823" ht="15.75" customHeight="1"/>
    <row r="64825" ht="15.75" customHeight="1"/>
    <row r="64827" ht="15.75" customHeight="1"/>
    <row r="64829" ht="15.75" customHeight="1"/>
    <row r="64831" ht="15.75" customHeight="1"/>
    <row r="64833" ht="15.75" customHeight="1"/>
    <row r="64835" ht="15.75" customHeight="1"/>
    <row r="64837" ht="15.75" customHeight="1"/>
    <row r="64839" ht="15.75" customHeight="1"/>
    <row r="64841" ht="15.75" customHeight="1"/>
    <row r="64843" ht="15.75" customHeight="1"/>
    <row r="64845" ht="15.75" customHeight="1"/>
    <row r="64847" ht="15.75" customHeight="1"/>
    <row r="64849" ht="15.75" customHeight="1"/>
    <row r="64851" ht="15.75" customHeight="1"/>
    <row r="64853" ht="15.75" customHeight="1"/>
    <row r="64855" ht="15.75" customHeight="1"/>
    <row r="64857" ht="15.75" customHeight="1"/>
    <row r="64859" ht="15.75" customHeight="1"/>
    <row r="64861" ht="15.75" customHeight="1"/>
    <row r="64863" ht="15.75" customHeight="1"/>
    <row r="64865" ht="15.75" customHeight="1"/>
    <row r="64867" ht="15.75" customHeight="1"/>
    <row r="64869" ht="15.75" customHeight="1"/>
    <row r="64871" ht="15.75" customHeight="1"/>
    <row r="64873" ht="15.75" customHeight="1"/>
    <row r="64875" ht="15.75" customHeight="1"/>
    <row r="64877" ht="15.75" customHeight="1"/>
    <row r="64879" ht="15.75" customHeight="1"/>
    <row r="64881" ht="15.75" customHeight="1"/>
    <row r="64883" ht="15.75" customHeight="1"/>
    <row r="64885" ht="15.75" customHeight="1"/>
    <row r="64887" ht="15.75" customHeight="1"/>
    <row r="64889" ht="15.75" customHeight="1"/>
    <row r="64891" ht="15.75" customHeight="1"/>
    <row r="64893" ht="15.75" customHeight="1"/>
    <row r="64895" ht="15.75" customHeight="1"/>
    <row r="64897" ht="15.75" customHeight="1"/>
    <row r="64899" ht="15.75" customHeight="1"/>
    <row r="64901" ht="15.75" customHeight="1"/>
    <row r="64903" ht="15.75" customHeight="1"/>
    <row r="64905" ht="15.75" customHeight="1"/>
    <row r="64907" ht="15.75" customHeight="1"/>
    <row r="64909" ht="15.75" customHeight="1"/>
    <row r="64911" ht="15.75" customHeight="1"/>
    <row r="64913" ht="15.75" customHeight="1"/>
    <row r="64915" ht="15.75" customHeight="1"/>
    <row r="64917" ht="15.75" customHeight="1"/>
    <row r="64919" ht="15.75" customHeight="1"/>
    <row r="64921" ht="15.75" customHeight="1"/>
    <row r="64923" ht="15.75" customHeight="1"/>
    <row r="64925" ht="15.75" customHeight="1"/>
    <row r="64927" ht="15.75" customHeight="1"/>
    <row r="64929" ht="15.75" customHeight="1"/>
    <row r="64931" ht="15.75" customHeight="1"/>
    <row r="64933" ht="15.75" customHeight="1"/>
    <row r="64935" ht="15.75" customHeight="1"/>
    <row r="64937" ht="15.75" customHeight="1"/>
    <row r="64939" ht="15.75" customHeight="1"/>
    <row r="64941" ht="15.75" customHeight="1"/>
    <row r="64943" ht="15.75" customHeight="1"/>
    <row r="64945" ht="15.75" customHeight="1"/>
    <row r="64947" ht="15.75" customHeight="1"/>
    <row r="64949" ht="15.75" customHeight="1"/>
    <row r="64951" ht="15.75" customHeight="1"/>
    <row r="64953" ht="15.75" customHeight="1"/>
    <row r="64955" ht="15.75" customHeight="1"/>
    <row r="64957" ht="15.75" customHeight="1"/>
    <row r="64959" ht="15.75" customHeight="1"/>
    <row r="64961" ht="15.75" customHeight="1"/>
    <row r="64963" ht="15.75" customHeight="1"/>
    <row r="64965" ht="15.75" customHeight="1"/>
    <row r="64967" ht="15.75" customHeight="1"/>
    <row r="64969" ht="15.75" customHeight="1"/>
    <row r="64971" ht="15.75" customHeight="1"/>
    <row r="64973" ht="15.75" customHeight="1"/>
    <row r="64975" ht="15.75" customHeight="1"/>
    <row r="64977" ht="15.75" customHeight="1"/>
    <row r="64979" ht="15.75" customHeight="1"/>
    <row r="64981" ht="15.75" customHeight="1"/>
    <row r="64983" ht="15.75" customHeight="1"/>
    <row r="64985" ht="15.75" customHeight="1"/>
    <row r="64987" ht="15.75" customHeight="1"/>
    <row r="64989" ht="15.75" customHeight="1"/>
    <row r="64991" ht="15.75" customHeight="1"/>
    <row r="64993" ht="15.75" customHeight="1"/>
    <row r="64995" ht="15.75" customHeight="1"/>
    <row r="64997" ht="15.75" customHeight="1"/>
    <row r="64999" ht="15.75" customHeight="1"/>
    <row r="65001" ht="15.75" customHeight="1"/>
    <row r="65003" ht="15.75" customHeight="1"/>
    <row r="65005" ht="15.75" customHeight="1"/>
    <row r="65007" ht="15.75" customHeight="1"/>
    <row r="65009" ht="15.75" customHeight="1"/>
    <row r="65011" ht="15.75" customHeight="1"/>
    <row r="65013" ht="15.75" customHeight="1"/>
    <row r="65015" ht="15.75" customHeight="1"/>
    <row r="65017" ht="15.75" customHeight="1"/>
    <row r="65019" ht="15.75" customHeight="1"/>
    <row r="65021" ht="15.75" customHeight="1"/>
    <row r="65023" ht="15.75" customHeight="1"/>
    <row r="65025" ht="15.75" customHeight="1"/>
    <row r="65027" ht="15.75" customHeight="1"/>
    <row r="65029" ht="15.75" customHeight="1"/>
    <row r="65031" ht="15.75" customHeight="1"/>
    <row r="65033" ht="15.75" customHeight="1"/>
    <row r="65035" ht="15.75" customHeight="1"/>
    <row r="65037" ht="15.75" customHeight="1"/>
    <row r="65039" ht="15.75" customHeight="1"/>
    <row r="65041" ht="15.75" customHeight="1"/>
    <row r="65043" ht="15.75" customHeight="1"/>
    <row r="65045" ht="15.75" customHeight="1"/>
    <row r="65047" ht="15.75" customHeight="1"/>
    <row r="65049" ht="15.75" customHeight="1"/>
    <row r="65051" ht="15.75" customHeight="1"/>
    <row r="65053" ht="15.75" customHeight="1"/>
    <row r="65055" ht="15.75" customHeight="1"/>
    <row r="65057" ht="15.75" customHeight="1"/>
    <row r="65059" ht="15.75" customHeight="1"/>
    <row r="65061" ht="15.75" customHeight="1"/>
    <row r="65063" ht="15.75" customHeight="1"/>
    <row r="65065" ht="15.75" customHeight="1"/>
    <row r="65067" ht="15.75" customHeight="1"/>
    <row r="65069" ht="15.75" customHeight="1"/>
    <row r="65071" ht="15.75" customHeight="1"/>
    <row r="65073" ht="15.75" customHeight="1"/>
    <row r="65075" ht="15.75" customHeight="1"/>
    <row r="65077" ht="15.75" customHeight="1"/>
    <row r="65079" ht="15.75" customHeight="1"/>
    <row r="65081" ht="15.75" customHeight="1"/>
    <row r="65083" ht="15.75" customHeight="1"/>
    <row r="65085" ht="15.75" customHeight="1"/>
    <row r="65087" ht="15.75" customHeight="1"/>
    <row r="65089" ht="15.75" customHeight="1"/>
    <row r="65091" ht="15.75" customHeight="1"/>
    <row r="65093" ht="15.75" customHeight="1"/>
    <row r="65095" ht="15.75" customHeight="1"/>
    <row r="65097" ht="15.75" customHeight="1"/>
    <row r="65099" ht="15.75" customHeight="1"/>
    <row r="65101" ht="15.75" customHeight="1"/>
    <row r="65103" ht="15.75" customHeight="1"/>
    <row r="65105" ht="15.75" customHeight="1"/>
    <row r="65107" ht="15.75" customHeight="1"/>
    <row r="65109" ht="15.75" customHeight="1"/>
    <row r="65111" ht="15.75" customHeight="1"/>
    <row r="65113" ht="15.75" customHeight="1"/>
    <row r="65115" ht="15.75" customHeight="1"/>
    <row r="65117" ht="15.75" customHeight="1"/>
    <row r="65119" ht="15.75" customHeight="1"/>
    <row r="65121" ht="15.75" customHeight="1"/>
    <row r="65123" ht="15.75" customHeight="1"/>
    <row r="65125" ht="15.75" customHeight="1"/>
    <row r="65127" ht="15.75" customHeight="1"/>
    <row r="65129" ht="15.75" customHeight="1"/>
    <row r="65131" ht="15.75" customHeight="1"/>
    <row r="65133" ht="15.75" customHeight="1"/>
    <row r="65135" ht="15.75" customHeight="1"/>
    <row r="65137" ht="15.75" customHeight="1"/>
    <row r="65139" ht="15.75" customHeight="1"/>
    <row r="65141" ht="15.75" customHeight="1"/>
    <row r="65143" ht="15.75" customHeight="1"/>
    <row r="65145" ht="15.75" customHeight="1"/>
    <row r="65147" ht="15.75" customHeight="1"/>
    <row r="65149" ht="15.75" customHeight="1"/>
    <row r="65151" ht="15.75" customHeight="1"/>
    <row r="65153" ht="15.75" customHeight="1"/>
    <row r="65155" ht="15.75" customHeight="1"/>
    <row r="65157" ht="15.75" customHeight="1"/>
    <row r="65159" ht="15.75" customHeight="1"/>
    <row r="65161" ht="15.75" customHeight="1"/>
    <row r="65163" ht="15.75" customHeight="1"/>
    <row r="65165" ht="15.75" customHeight="1"/>
    <row r="65167" ht="15.75" customHeight="1"/>
    <row r="65169" ht="15.75" customHeight="1"/>
    <row r="65171" ht="15.75" customHeight="1"/>
    <row r="65173" ht="15.75" customHeight="1"/>
    <row r="65175" ht="15.75" customHeight="1"/>
    <row r="65177" ht="15.75" customHeight="1"/>
    <row r="65179" ht="15.75" customHeight="1"/>
    <row r="65181" ht="15.75" customHeight="1"/>
    <row r="65183" ht="15.75" customHeight="1"/>
    <row r="65185" ht="15.75" customHeight="1"/>
    <row r="65187" ht="15.75" customHeight="1"/>
    <row r="65189" ht="15.75" customHeight="1"/>
    <row r="65191" ht="15.75" customHeight="1"/>
    <row r="65193" ht="15.75" customHeight="1"/>
    <row r="65195" ht="15.75" customHeight="1"/>
    <row r="65197" ht="15.75" customHeight="1"/>
    <row r="65199" ht="15.75" customHeight="1"/>
    <row r="65201" ht="15.75" customHeight="1"/>
    <row r="65203" ht="15.75" customHeight="1"/>
    <row r="65205" ht="15.75" customHeight="1"/>
    <row r="65207" ht="15.75" customHeight="1"/>
    <row r="65209" ht="15.75" customHeight="1"/>
    <row r="65211" ht="15.75" customHeight="1"/>
    <row r="65213" ht="15.75" customHeight="1"/>
    <row r="65215" ht="15.75" customHeight="1"/>
    <row r="65217" ht="15.75" customHeight="1"/>
    <row r="65219" ht="15.75" customHeight="1"/>
    <row r="65221" ht="15.75" customHeight="1"/>
    <row r="65223" ht="15.75" customHeight="1"/>
    <row r="65225" ht="15.75" customHeight="1"/>
    <row r="65227" ht="15.75" customHeight="1"/>
    <row r="65229" ht="15.75" customHeight="1"/>
    <row r="65231" ht="15.75" customHeight="1"/>
    <row r="65233" ht="15.75" customHeight="1"/>
    <row r="65235" ht="15.75" customHeight="1"/>
    <row r="65237" ht="15.75" customHeight="1"/>
    <row r="65239" ht="15.75" customHeight="1"/>
    <row r="65241" ht="15.75" customHeight="1"/>
    <row r="65243" ht="15.75" customHeight="1"/>
    <row r="65245" ht="15.75" customHeight="1"/>
    <row r="65247" ht="15.75" customHeight="1"/>
    <row r="65249" ht="15.75" customHeight="1"/>
    <row r="65251" ht="15.75" customHeight="1"/>
    <row r="65253" ht="15.75" customHeight="1"/>
    <row r="65255" ht="15.75" customHeight="1"/>
    <row r="65257" ht="15.75" customHeight="1"/>
    <row r="65259" ht="15.75" customHeight="1"/>
    <row r="65261" ht="15.75" customHeight="1"/>
    <row r="65263" ht="15.75" customHeight="1"/>
    <row r="65265" ht="15.75" customHeight="1"/>
    <row r="65267" ht="15.75" customHeight="1"/>
    <row r="65269" ht="15.75" customHeight="1"/>
    <row r="65271" ht="15.75" customHeight="1"/>
    <row r="65273" ht="15.75" customHeight="1"/>
    <row r="65275" ht="15.75" customHeight="1"/>
    <row r="65277" ht="15.75" customHeight="1"/>
    <row r="65279" ht="15.75" customHeight="1"/>
    <row r="65281" ht="15.75" customHeight="1"/>
    <row r="65283" ht="15.75" customHeight="1"/>
    <row r="65285" ht="15.75" customHeight="1"/>
    <row r="65287" ht="15.75" customHeight="1"/>
    <row r="65289" ht="15.75" customHeight="1"/>
    <row r="65291" ht="15.75" customHeight="1"/>
    <row r="65293" ht="15.75" customHeight="1"/>
    <row r="65295" ht="15.75" customHeight="1"/>
    <row r="65297" ht="15.75" customHeight="1"/>
    <row r="65299" ht="15.75" customHeight="1"/>
    <row r="65301" ht="15.75" customHeight="1"/>
    <row r="65303" ht="15.75" customHeight="1"/>
    <row r="65305" ht="15.75" customHeight="1"/>
    <row r="65307" ht="15.75" customHeight="1"/>
    <row r="65309" ht="15.75" customHeight="1"/>
    <row r="65311" ht="15.75" customHeight="1"/>
    <row r="65313" ht="15.75" customHeight="1"/>
    <row r="65315" ht="15.75" customHeight="1"/>
    <row r="65317" ht="15.75" customHeight="1"/>
    <row r="65319" ht="15.75" customHeight="1"/>
    <row r="65321" ht="15.75" customHeight="1"/>
    <row r="65323" ht="15.75" customHeight="1"/>
    <row r="65325" ht="15.75" customHeight="1"/>
    <row r="65327" ht="15.75" customHeight="1"/>
    <row r="65329" ht="15.75" customHeight="1"/>
    <row r="65331" ht="15.75" customHeight="1"/>
    <row r="65333" ht="15.75" customHeight="1"/>
    <row r="65335" ht="15.75" customHeight="1"/>
    <row r="65337" ht="15.75" customHeight="1"/>
    <row r="65339" ht="15.75" customHeight="1"/>
    <row r="65341" ht="15.75" customHeight="1"/>
    <row r="65343" ht="15.75" customHeight="1"/>
    <row r="65345" ht="15.75" customHeight="1"/>
    <row r="65347" ht="15.75" customHeight="1"/>
    <row r="65349" ht="15.75" customHeight="1"/>
    <row r="65351" ht="15.75" customHeight="1"/>
    <row r="65353" ht="15.75" customHeight="1"/>
    <row r="65355" ht="15.75" customHeight="1"/>
    <row r="65357" ht="15.75" customHeight="1"/>
    <row r="65359" ht="15.75" customHeight="1"/>
    <row r="65361" ht="15.75" customHeight="1"/>
    <row r="65363" ht="15.75" customHeight="1"/>
    <row r="65365" ht="15.75" customHeight="1"/>
    <row r="65367" ht="15.75" customHeight="1"/>
    <row r="65369" ht="15.75" customHeight="1"/>
    <row r="65371" ht="15.75" customHeight="1"/>
    <row r="65373" ht="15.75" customHeight="1"/>
    <row r="65375" ht="15.75" customHeight="1"/>
    <row r="65377" ht="15.75" customHeight="1"/>
    <row r="65379" ht="15.75" customHeight="1"/>
    <row r="65381" ht="15.75" customHeight="1"/>
    <row r="65383" ht="15.75" customHeight="1"/>
    <row r="65385" ht="15.75" customHeight="1"/>
    <row r="65387" ht="15.75" customHeight="1"/>
    <row r="65389" ht="15.75" customHeight="1"/>
    <row r="65391" ht="15.75" customHeight="1"/>
    <row r="65393" ht="15.75" customHeight="1"/>
    <row r="65395" ht="15.75" customHeight="1"/>
    <row r="65397" ht="15.75" customHeight="1"/>
    <row r="65399" ht="15.75" customHeight="1"/>
    <row r="65401" ht="15.75" customHeight="1"/>
    <row r="65403" ht="15.75" customHeight="1"/>
    <row r="65405" ht="15.75" customHeight="1"/>
    <row r="65407" ht="15.75" customHeight="1"/>
    <row r="65409" ht="15.75" customHeight="1"/>
    <row r="65411" ht="15.75" customHeight="1"/>
    <row r="65413" ht="15.75" customHeight="1"/>
    <row r="65415" ht="15.75" customHeight="1"/>
    <row r="65417" ht="15.75" customHeight="1"/>
    <row r="65419" ht="15.75" customHeight="1"/>
    <row r="65421" ht="15.75" customHeight="1"/>
    <row r="65423" ht="15.75" customHeight="1"/>
    <row r="65425" ht="15.75" customHeight="1"/>
    <row r="65427" ht="15.75" customHeight="1"/>
    <row r="65429" ht="15.75" customHeight="1"/>
    <row r="65431" ht="15.75" customHeight="1"/>
    <row r="65433" ht="15.75" customHeight="1"/>
    <row r="65435" ht="15.75" customHeight="1"/>
    <row r="65437" ht="15.75" customHeight="1"/>
    <row r="65439" ht="15.75" customHeight="1"/>
    <row r="65441" ht="15.75" customHeight="1"/>
    <row r="65443" ht="15.75" customHeight="1"/>
    <row r="65445" ht="15.75" customHeight="1"/>
    <row r="65447" ht="15.75" customHeight="1"/>
    <row r="65449" ht="15.75" customHeight="1"/>
    <row r="65451" ht="15.75" customHeight="1"/>
    <row r="65453" ht="15.75" customHeight="1"/>
    <row r="65455" ht="15.75" customHeight="1"/>
    <row r="65457" ht="15.75" customHeight="1"/>
    <row r="65459" ht="15.75" customHeight="1"/>
    <row r="65461" ht="15.75" customHeight="1"/>
    <row r="65463" ht="15.75" customHeight="1"/>
    <row r="65465" ht="15.75" customHeight="1"/>
    <row r="65467" ht="15.75" customHeight="1"/>
    <row r="65469" ht="15.75" customHeight="1"/>
    <row r="65471" ht="15.75" customHeight="1"/>
    <row r="65473" ht="15.75" customHeight="1"/>
    <row r="65475" ht="15.75" customHeight="1"/>
    <row r="65477" ht="15.75" customHeight="1"/>
    <row r="65479" ht="15.75" customHeight="1"/>
    <row r="65481" ht="15.75" customHeight="1"/>
    <row r="65483" ht="15.75" customHeight="1"/>
    <row r="65485" ht="15.75" customHeight="1"/>
    <row r="65487" ht="15.75" customHeight="1"/>
    <row r="65489" ht="15.75" customHeight="1"/>
    <row r="65491" ht="15.75" customHeight="1"/>
    <row r="65493" ht="15.75" customHeight="1"/>
    <row r="65495" ht="15.75" customHeight="1"/>
    <row r="65497" ht="15.75" customHeight="1"/>
    <row r="65499" ht="15.75" customHeight="1"/>
    <row r="65501" ht="15.75" customHeight="1"/>
    <row r="65503" ht="15.75" customHeight="1"/>
    <row r="65505" ht="15.75" customHeight="1"/>
    <row r="65507" ht="15.75" customHeight="1"/>
    <row r="65509" ht="15.75" customHeight="1"/>
    <row r="65511" ht="15.75" customHeight="1"/>
    <row r="65513" ht="15.75" customHeight="1"/>
    <row r="65515" ht="15.75" customHeight="1"/>
    <row r="65517" ht="15.75" customHeight="1"/>
    <row r="65519" ht="15.75" customHeight="1"/>
    <row r="65521" ht="15.75" customHeight="1"/>
    <row r="65523" ht="15.75" customHeight="1"/>
    <row r="65525" ht="15.75" customHeight="1"/>
    <row r="65527" ht="15.75" customHeight="1"/>
    <row r="65529" ht="15.75" customHeight="1"/>
    <row r="65531" ht="15.75" customHeight="1"/>
    <row r="65533" ht="15.75" customHeight="1"/>
    <row r="65535" ht="15.75" customHeight="1"/>
    <row r="65537" ht="15.75" customHeight="1"/>
  </sheetData>
  <mergeCells count="47">
    <mergeCell ref="A22:C22"/>
    <mergeCell ref="A17:C17"/>
    <mergeCell ref="A7:C7"/>
    <mergeCell ref="A55:P55"/>
    <mergeCell ref="A34:B34"/>
    <mergeCell ref="A13:C13"/>
    <mergeCell ref="A14:C14"/>
    <mergeCell ref="A15:C15"/>
    <mergeCell ref="A16:C16"/>
    <mergeCell ref="A19:C19"/>
    <mergeCell ref="A24:C24"/>
    <mergeCell ref="A27:C27"/>
    <mergeCell ref="A33:C33"/>
    <mergeCell ref="A23:C23"/>
    <mergeCell ref="Q55:AG55"/>
    <mergeCell ref="A49:C49"/>
    <mergeCell ref="A50:B50"/>
    <mergeCell ref="A54:B54"/>
    <mergeCell ref="A48:B48"/>
    <mergeCell ref="A3:C6"/>
    <mergeCell ref="E3:E6"/>
    <mergeCell ref="A21:C21"/>
    <mergeCell ref="A10:C10"/>
    <mergeCell ref="A11:C11"/>
    <mergeCell ref="A12:C12"/>
    <mergeCell ref="A8:C8"/>
    <mergeCell ref="A9:C9"/>
    <mergeCell ref="A18:C18"/>
    <mergeCell ref="A20:C20"/>
    <mergeCell ref="F3:F6"/>
    <mergeCell ref="Y4:Y5"/>
    <mergeCell ref="Q3:R3"/>
    <mergeCell ref="K4:M5"/>
    <mergeCell ref="G3:G6"/>
    <mergeCell ref="H3:H6"/>
    <mergeCell ref="I3:I6"/>
    <mergeCell ref="J3:J6"/>
    <mergeCell ref="K3:P3"/>
    <mergeCell ref="Q5:R5"/>
    <mergeCell ref="AG4:AG6"/>
    <mergeCell ref="N5:P5"/>
    <mergeCell ref="S5:T5"/>
    <mergeCell ref="U5:W5"/>
    <mergeCell ref="AE4:AF5"/>
    <mergeCell ref="N4:P4"/>
    <mergeCell ref="Q4:X4"/>
    <mergeCell ref="Z4:AD5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AZ207"/>
  <sheetViews>
    <sheetView view="pageBreakPreview" zoomScaleNormal="100" workbookViewId="0">
      <selection activeCell="A33" sqref="A33:C33"/>
    </sheetView>
  </sheetViews>
  <sheetFormatPr defaultRowHeight="15.75"/>
  <cols>
    <col min="1" max="1" width="2.28515625" style="767" customWidth="1"/>
    <col min="2" max="2" width="17.28515625" style="767" customWidth="1"/>
    <col min="3" max="3" width="2.28515625" style="767" customWidth="1"/>
    <col min="4" max="4" width="1.7109375" style="768" customWidth="1"/>
    <col min="5" max="5" width="10.5703125" style="747" hidden="1" customWidth="1"/>
    <col min="6" max="6" width="7.5703125" style="747" customWidth="1"/>
    <col min="7" max="7" width="7" style="747" customWidth="1"/>
    <col min="8" max="8" width="7.140625" style="747" customWidth="1"/>
    <col min="9" max="9" width="8.42578125" style="747" customWidth="1"/>
    <col min="10" max="10" width="7.42578125" style="747" customWidth="1"/>
    <col min="11" max="11" width="5.5703125" style="747" customWidth="1"/>
    <col min="12" max="12" width="6.42578125" style="747" customWidth="1"/>
    <col min="13" max="13" width="5.5703125" style="747" customWidth="1"/>
    <col min="14" max="14" width="7.85546875" style="747" customWidth="1"/>
    <col min="15" max="15" width="9.28515625" style="747" customWidth="1"/>
    <col min="16" max="16" width="8.85546875" style="747" customWidth="1"/>
    <col min="17" max="18" width="8.7109375" style="747" customWidth="1"/>
    <col min="19" max="19" width="5.28515625" style="747" customWidth="1"/>
    <col min="20" max="20" width="5.42578125" style="747" customWidth="1"/>
    <col min="21" max="22" width="5.140625" style="747" customWidth="1"/>
    <col min="23" max="24" width="5.28515625" style="747" customWidth="1"/>
    <col min="25" max="25" width="6.85546875" style="747" customWidth="1"/>
    <col min="26" max="26" width="7" style="747" customWidth="1"/>
    <col min="27" max="27" width="6.85546875" style="747" customWidth="1"/>
    <col min="28" max="28" width="5" style="747" customWidth="1"/>
    <col min="29" max="29" width="6.85546875" style="747" customWidth="1"/>
    <col min="30" max="30" width="7.42578125" style="747" customWidth="1"/>
    <col min="31" max="31" width="6.85546875" style="747" customWidth="1"/>
    <col min="32" max="32" width="5.85546875" style="747" customWidth="1"/>
    <col min="33" max="33" width="4.5703125" style="747" customWidth="1"/>
    <col min="34" max="52" width="9.140625" style="747"/>
    <col min="53" max="53" width="9.7109375" style="747" bestFit="1" customWidth="1"/>
    <col min="54" max="16384" width="9.140625" style="747"/>
  </cols>
  <sheetData>
    <row r="1" spans="1:50" s="782" customFormat="1" ht="35.1" customHeight="1">
      <c r="A1" s="950"/>
      <c r="B1" s="950"/>
      <c r="C1" s="950"/>
      <c r="D1" s="950"/>
      <c r="E1" s="950"/>
      <c r="F1" s="885"/>
      <c r="G1" s="885"/>
      <c r="H1" s="885"/>
      <c r="I1" s="885"/>
      <c r="J1" s="885"/>
      <c r="N1" s="885"/>
      <c r="O1" s="886"/>
      <c r="P1" s="885" t="s">
        <v>632</v>
      </c>
      <c r="Q1" s="886" t="s">
        <v>24</v>
      </c>
      <c r="U1" s="885"/>
      <c r="X1" s="885"/>
      <c r="Y1" s="886"/>
      <c r="AB1" s="886"/>
      <c r="AC1" s="886"/>
      <c r="AD1" s="886"/>
      <c r="AE1" s="886"/>
      <c r="AF1" s="886"/>
      <c r="AG1" s="886"/>
    </row>
    <row r="2" spans="1:50" ht="15.75" customHeight="1" thickBot="1">
      <c r="A2" s="747"/>
      <c r="B2" s="748"/>
      <c r="C2" s="748"/>
      <c r="D2" s="749"/>
      <c r="J2" s="750"/>
      <c r="K2" s="750"/>
      <c r="L2" s="750"/>
      <c r="M2" s="750"/>
      <c r="N2" s="750"/>
      <c r="O2" s="750"/>
      <c r="P2" s="750"/>
      <c r="Q2" s="752"/>
      <c r="R2" s="750"/>
      <c r="S2" s="750"/>
      <c r="T2" s="750"/>
      <c r="U2" s="750"/>
      <c r="V2" s="750"/>
      <c r="W2" s="750"/>
      <c r="X2" s="750"/>
      <c r="Y2" s="750"/>
      <c r="Z2" s="750"/>
      <c r="AA2" s="750"/>
      <c r="AB2" s="750"/>
      <c r="AC2" s="750"/>
      <c r="AD2" s="750"/>
      <c r="AE2" s="750"/>
      <c r="AF2" s="750"/>
      <c r="AG2" s="752" t="s">
        <v>517</v>
      </c>
    </row>
    <row r="3" spans="1:50" s="951" customFormat="1" ht="16.5" customHeight="1">
      <c r="A3" s="1327" t="s">
        <v>25</v>
      </c>
      <c r="B3" s="1327"/>
      <c r="C3" s="1327"/>
      <c r="D3" s="753"/>
      <c r="E3" s="1428" t="s">
        <v>3</v>
      </c>
      <c r="F3" s="1417" t="s">
        <v>26</v>
      </c>
      <c r="G3" s="1421" t="s">
        <v>3</v>
      </c>
      <c r="H3" s="1421" t="s">
        <v>455</v>
      </c>
      <c r="I3" s="1421" t="s">
        <v>475</v>
      </c>
      <c r="J3" s="1423" t="s">
        <v>456</v>
      </c>
      <c r="K3" s="1426" t="s">
        <v>507</v>
      </c>
      <c r="L3" s="1427"/>
      <c r="M3" s="1427"/>
      <c r="N3" s="1427"/>
      <c r="O3" s="1427"/>
      <c r="P3" s="1427"/>
      <c r="Q3" s="1420" t="s">
        <v>515</v>
      </c>
      <c r="R3" s="1420"/>
      <c r="U3" s="952"/>
      <c r="V3" s="952"/>
      <c r="W3" s="952"/>
      <c r="Z3" s="952"/>
      <c r="AA3" s="952"/>
      <c r="AB3" s="952"/>
      <c r="AC3" s="952"/>
      <c r="AD3" s="952"/>
      <c r="AE3" s="952"/>
      <c r="AF3" s="952"/>
      <c r="AG3" s="952"/>
    </row>
    <row r="4" spans="1:50" s="951" customFormat="1" ht="19.5" customHeight="1">
      <c r="A4" s="1328"/>
      <c r="B4" s="1328"/>
      <c r="C4" s="1328"/>
      <c r="D4" s="754"/>
      <c r="E4" s="1429"/>
      <c r="F4" s="1403"/>
      <c r="G4" s="1422"/>
      <c r="H4" s="1422"/>
      <c r="I4" s="1422"/>
      <c r="J4" s="1424"/>
      <c r="K4" s="1402" t="s">
        <v>535</v>
      </c>
      <c r="L4" s="1415"/>
      <c r="M4" s="1409"/>
      <c r="N4" s="1411" t="s">
        <v>457</v>
      </c>
      <c r="O4" s="1412"/>
      <c r="P4" s="1412"/>
      <c r="Q4" s="1413" t="s">
        <v>508</v>
      </c>
      <c r="R4" s="1413"/>
      <c r="S4" s="1413"/>
      <c r="T4" s="1413"/>
      <c r="U4" s="1413"/>
      <c r="V4" s="1413"/>
      <c r="W4" s="1413"/>
      <c r="X4" s="1414"/>
      <c r="Y4" s="1418" t="s">
        <v>454</v>
      </c>
      <c r="Z4" s="1402" t="s">
        <v>453</v>
      </c>
      <c r="AA4" s="1415"/>
      <c r="AB4" s="1415"/>
      <c r="AC4" s="1415"/>
      <c r="AD4" s="1409"/>
      <c r="AE4" s="1402" t="s">
        <v>458</v>
      </c>
      <c r="AF4" s="1409"/>
      <c r="AG4" s="1402" t="s">
        <v>146</v>
      </c>
    </row>
    <row r="5" spans="1:50" s="951" customFormat="1" ht="38.25" customHeight="1">
      <c r="A5" s="1328"/>
      <c r="B5" s="1328"/>
      <c r="C5" s="1328"/>
      <c r="D5" s="754"/>
      <c r="E5" s="1429"/>
      <c r="F5" s="1403"/>
      <c r="G5" s="1422"/>
      <c r="H5" s="1422"/>
      <c r="I5" s="1422"/>
      <c r="J5" s="1424"/>
      <c r="K5" s="1404"/>
      <c r="L5" s="1416"/>
      <c r="M5" s="1410"/>
      <c r="N5" s="1405" t="s">
        <v>509</v>
      </c>
      <c r="O5" s="1405"/>
      <c r="P5" s="1405"/>
      <c r="Q5" s="1405" t="s">
        <v>513</v>
      </c>
      <c r="R5" s="1405"/>
      <c r="S5" s="1406" t="s">
        <v>510</v>
      </c>
      <c r="T5" s="1407"/>
      <c r="U5" s="1408" t="s">
        <v>511</v>
      </c>
      <c r="V5" s="1406"/>
      <c r="W5" s="1407"/>
      <c r="X5" s="954" t="s">
        <v>512</v>
      </c>
      <c r="Y5" s="1419"/>
      <c r="Z5" s="1404"/>
      <c r="AA5" s="1416"/>
      <c r="AB5" s="1416"/>
      <c r="AC5" s="1416"/>
      <c r="AD5" s="1410"/>
      <c r="AE5" s="1404"/>
      <c r="AF5" s="1410"/>
      <c r="AG5" s="1403"/>
    </row>
    <row r="6" spans="1:50" s="957" customFormat="1" ht="86.25" customHeight="1">
      <c r="A6" s="1329"/>
      <c r="B6" s="1329"/>
      <c r="C6" s="1329"/>
      <c r="D6" s="755"/>
      <c r="E6" s="1430"/>
      <c r="F6" s="1404"/>
      <c r="G6" s="1419"/>
      <c r="H6" s="1419"/>
      <c r="I6" s="1419"/>
      <c r="J6" s="1425"/>
      <c r="K6" s="955" t="s">
        <v>452</v>
      </c>
      <c r="L6" s="955" t="s">
        <v>533</v>
      </c>
      <c r="M6" s="955" t="s">
        <v>534</v>
      </c>
      <c r="N6" s="955" t="s">
        <v>460</v>
      </c>
      <c r="O6" s="956" t="s">
        <v>466</v>
      </c>
      <c r="P6" s="956" t="s">
        <v>463</v>
      </c>
      <c r="Q6" s="956" t="s">
        <v>465</v>
      </c>
      <c r="R6" s="956" t="s">
        <v>467</v>
      </c>
      <c r="S6" s="956" t="s">
        <v>468</v>
      </c>
      <c r="T6" s="956" t="s">
        <v>1125</v>
      </c>
      <c r="U6" s="956" t="s">
        <v>462</v>
      </c>
      <c r="V6" s="956" t="s">
        <v>464</v>
      </c>
      <c r="W6" s="956" t="s">
        <v>459</v>
      </c>
      <c r="X6" s="956" t="s">
        <v>461</v>
      </c>
      <c r="Y6" s="956" t="s">
        <v>469</v>
      </c>
      <c r="Z6" s="956" t="s">
        <v>470</v>
      </c>
      <c r="AA6" s="956" t="s">
        <v>635</v>
      </c>
      <c r="AB6" s="956" t="s">
        <v>471</v>
      </c>
      <c r="AC6" s="956" t="s">
        <v>636</v>
      </c>
      <c r="AD6" s="956" t="s">
        <v>637</v>
      </c>
      <c r="AE6" s="956" t="s">
        <v>472</v>
      </c>
      <c r="AF6" s="956" t="s">
        <v>473</v>
      </c>
      <c r="AG6" s="1404"/>
    </row>
    <row r="7" spans="1:50" s="897" customFormat="1" ht="24.95" hidden="1" customHeight="1">
      <c r="A7" s="1401" t="s">
        <v>938</v>
      </c>
      <c r="B7" s="1401"/>
      <c r="C7" s="1401"/>
      <c r="D7" s="756"/>
      <c r="E7" s="896" t="s">
        <v>16</v>
      </c>
      <c r="F7" s="896" t="s">
        <v>16</v>
      </c>
      <c r="G7" s="896"/>
      <c r="H7" s="896" t="s">
        <v>16</v>
      </c>
      <c r="I7" s="896"/>
      <c r="J7" s="896"/>
      <c r="K7" s="896"/>
      <c r="L7" s="896"/>
      <c r="M7" s="896"/>
      <c r="N7" s="896"/>
      <c r="O7" s="896"/>
      <c r="P7" s="896"/>
      <c r="Q7" s="896" t="s">
        <v>16</v>
      </c>
      <c r="R7" s="896"/>
      <c r="S7" s="896" t="s">
        <v>16</v>
      </c>
      <c r="T7" s="896"/>
      <c r="U7" s="896"/>
      <c r="V7" s="896"/>
      <c r="W7" s="896"/>
      <c r="X7" s="896"/>
      <c r="Y7" s="896"/>
      <c r="Z7" s="896"/>
      <c r="AA7" s="896"/>
      <c r="AB7" s="896"/>
      <c r="AC7" s="896"/>
      <c r="AD7" s="896"/>
      <c r="AE7" s="896"/>
      <c r="AF7" s="958" t="s">
        <v>16</v>
      </c>
    </row>
    <row r="8" spans="1:50" s="897" customFormat="1" ht="24.95" hidden="1" customHeight="1">
      <c r="A8" s="1389" t="s">
        <v>879</v>
      </c>
      <c r="B8" s="1389"/>
      <c r="C8" s="1389"/>
      <c r="D8" s="898"/>
      <c r="E8" s="899" t="s">
        <v>16</v>
      </c>
      <c r="F8" s="896" t="s">
        <v>16</v>
      </c>
      <c r="G8" s="896"/>
      <c r="H8" s="896" t="s">
        <v>16</v>
      </c>
      <c r="I8" s="896"/>
      <c r="J8" s="896"/>
      <c r="K8" s="896"/>
      <c r="L8" s="896"/>
      <c r="M8" s="896"/>
      <c r="N8" s="896"/>
      <c r="O8" s="896"/>
      <c r="P8" s="896"/>
      <c r="Q8" s="896" t="s">
        <v>16</v>
      </c>
      <c r="R8" s="896"/>
      <c r="S8" s="896" t="s">
        <v>16</v>
      </c>
      <c r="T8" s="896"/>
      <c r="U8" s="896"/>
      <c r="V8" s="896"/>
      <c r="W8" s="896"/>
      <c r="X8" s="896"/>
      <c r="Y8" s="896"/>
      <c r="Z8" s="896"/>
      <c r="AA8" s="896"/>
      <c r="AB8" s="896"/>
      <c r="AC8" s="896"/>
      <c r="AD8" s="896"/>
      <c r="AE8" s="896"/>
      <c r="AF8" s="896" t="s">
        <v>16</v>
      </c>
    </row>
    <row r="9" spans="1:50" s="897" customFormat="1" ht="24.95" hidden="1" customHeight="1">
      <c r="A9" s="1389" t="s">
        <v>880</v>
      </c>
      <c r="B9" s="1389"/>
      <c r="C9" s="1389"/>
      <c r="D9" s="898"/>
      <c r="E9" s="900">
        <v>17631</v>
      </c>
      <c r="F9" s="896" t="s">
        <v>16</v>
      </c>
      <c r="G9" s="896"/>
      <c r="H9" s="896" t="s">
        <v>16</v>
      </c>
      <c r="I9" s="896"/>
      <c r="J9" s="896"/>
      <c r="K9" s="896"/>
      <c r="L9" s="896"/>
      <c r="M9" s="896"/>
      <c r="N9" s="896"/>
      <c r="O9" s="896"/>
      <c r="P9" s="896"/>
      <c r="Q9" s="896" t="s">
        <v>16</v>
      </c>
      <c r="R9" s="896"/>
      <c r="S9" s="896" t="s">
        <v>16</v>
      </c>
      <c r="T9" s="896"/>
      <c r="U9" s="896"/>
      <c r="V9" s="896"/>
      <c r="W9" s="896"/>
      <c r="X9" s="896"/>
      <c r="Y9" s="896"/>
      <c r="Z9" s="896"/>
      <c r="AA9" s="896"/>
      <c r="AB9" s="896"/>
      <c r="AC9" s="896"/>
      <c r="AD9" s="896"/>
      <c r="AE9" s="896"/>
      <c r="AF9" s="896" t="s">
        <v>16</v>
      </c>
    </row>
    <row r="10" spans="1:50" s="897" customFormat="1" ht="19.5" hidden="1" customHeight="1">
      <c r="A10" s="1389" t="s">
        <v>881</v>
      </c>
      <c r="B10" s="1389"/>
      <c r="C10" s="1389"/>
      <c r="D10" s="898"/>
      <c r="E10" s="901"/>
      <c r="F10" s="902" t="s">
        <v>17</v>
      </c>
      <c r="G10" s="903"/>
      <c r="H10" s="904" t="s">
        <v>17</v>
      </c>
      <c r="I10" s="904"/>
      <c r="J10" s="904"/>
      <c r="K10" s="904"/>
      <c r="L10" s="904"/>
      <c r="M10" s="904"/>
      <c r="N10" s="904" t="s">
        <v>17</v>
      </c>
      <c r="O10" s="904"/>
      <c r="P10" s="904" t="s">
        <v>17</v>
      </c>
      <c r="Q10" s="904" t="s">
        <v>17</v>
      </c>
      <c r="R10" s="904" t="s">
        <v>17</v>
      </c>
      <c r="S10" s="904" t="s">
        <v>17</v>
      </c>
      <c r="T10" s="904" t="s">
        <v>17</v>
      </c>
      <c r="U10" s="904" t="s">
        <v>17</v>
      </c>
      <c r="V10" s="904" t="s">
        <v>17</v>
      </c>
      <c r="W10" s="904" t="s">
        <v>17</v>
      </c>
      <c r="X10" s="904" t="s">
        <v>17</v>
      </c>
      <c r="Y10" s="904"/>
      <c r="Z10" s="904" t="s">
        <v>17</v>
      </c>
      <c r="AA10" s="904"/>
      <c r="AB10" s="904"/>
      <c r="AC10" s="904"/>
      <c r="AD10" s="904"/>
      <c r="AE10" s="904" t="s">
        <v>17</v>
      </c>
      <c r="AF10" s="904" t="s">
        <v>17</v>
      </c>
    </row>
    <row r="11" spans="1:50" s="897" customFormat="1" ht="19.5" hidden="1" customHeight="1">
      <c r="A11" s="1389" t="s">
        <v>882</v>
      </c>
      <c r="B11" s="1389"/>
      <c r="C11" s="1389"/>
      <c r="D11" s="898"/>
      <c r="E11" s="901"/>
      <c r="F11" s="905" t="s">
        <v>17</v>
      </c>
      <c r="G11" s="904"/>
      <c r="H11" s="904" t="s">
        <v>17</v>
      </c>
      <c r="I11" s="904"/>
      <c r="J11" s="904"/>
      <c r="K11" s="904"/>
      <c r="L11" s="904"/>
      <c r="M11" s="904"/>
      <c r="N11" s="904" t="s">
        <v>17</v>
      </c>
      <c r="O11" s="904"/>
      <c r="P11" s="904" t="s">
        <v>17</v>
      </c>
      <c r="Q11" s="904" t="s">
        <v>17</v>
      </c>
      <c r="R11" s="904" t="s">
        <v>17</v>
      </c>
      <c r="S11" s="904" t="s">
        <v>17</v>
      </c>
      <c r="T11" s="904" t="s">
        <v>17</v>
      </c>
      <c r="U11" s="904" t="s">
        <v>17</v>
      </c>
      <c r="V11" s="904" t="s">
        <v>17</v>
      </c>
      <c r="W11" s="904" t="s">
        <v>17</v>
      </c>
      <c r="X11" s="904" t="s">
        <v>17</v>
      </c>
      <c r="Y11" s="904"/>
      <c r="Z11" s="904" t="s">
        <v>17</v>
      </c>
      <c r="AA11" s="904"/>
      <c r="AB11" s="904"/>
      <c r="AC11" s="904"/>
      <c r="AD11" s="904"/>
      <c r="AE11" s="904" t="s">
        <v>17</v>
      </c>
      <c r="AF11" s="904" t="s">
        <v>17</v>
      </c>
    </row>
    <row r="12" spans="1:50" s="897" customFormat="1" ht="19.5" hidden="1" customHeight="1">
      <c r="A12" s="1389" t="s">
        <v>883</v>
      </c>
      <c r="B12" s="1389"/>
      <c r="C12" s="1389"/>
      <c r="D12" s="898"/>
      <c r="E12" s="901"/>
      <c r="F12" s="905" t="s">
        <v>17</v>
      </c>
      <c r="G12" s="904"/>
      <c r="H12" s="904" t="s">
        <v>17</v>
      </c>
      <c r="I12" s="904"/>
      <c r="J12" s="904"/>
      <c r="K12" s="904"/>
      <c r="L12" s="904"/>
      <c r="M12" s="904"/>
      <c r="N12" s="904" t="s">
        <v>17</v>
      </c>
      <c r="O12" s="904" t="s">
        <v>17</v>
      </c>
      <c r="P12" s="904" t="s">
        <v>17</v>
      </c>
      <c r="Q12" s="904" t="s">
        <v>17</v>
      </c>
      <c r="R12" s="904" t="s">
        <v>17</v>
      </c>
      <c r="S12" s="904" t="s">
        <v>17</v>
      </c>
      <c r="T12" s="904" t="s">
        <v>17</v>
      </c>
      <c r="U12" s="904" t="s">
        <v>17</v>
      </c>
      <c r="V12" s="904" t="s">
        <v>17</v>
      </c>
      <c r="W12" s="904" t="s">
        <v>17</v>
      </c>
      <c r="X12" s="904" t="s">
        <v>17</v>
      </c>
      <c r="Y12" s="904"/>
      <c r="Z12" s="904" t="s">
        <v>17</v>
      </c>
      <c r="AA12" s="904"/>
      <c r="AB12" s="904"/>
      <c r="AC12" s="904"/>
      <c r="AD12" s="904"/>
      <c r="AE12" s="904" t="s">
        <v>17</v>
      </c>
      <c r="AF12" s="904" t="s">
        <v>17</v>
      </c>
    </row>
    <row r="13" spans="1:50" s="897" customFormat="1" ht="19.5" hidden="1" customHeight="1">
      <c r="A13" s="1389" t="s">
        <v>884</v>
      </c>
      <c r="B13" s="1389"/>
      <c r="C13" s="1389"/>
      <c r="D13" s="898"/>
      <c r="E13" s="901"/>
      <c r="F13" s="905" t="s">
        <v>17</v>
      </c>
      <c r="G13" s="904"/>
      <c r="H13" s="904" t="s">
        <v>17</v>
      </c>
      <c r="I13" s="904"/>
      <c r="J13" s="904"/>
      <c r="K13" s="904"/>
      <c r="L13" s="904"/>
      <c r="M13" s="904"/>
      <c r="N13" s="904" t="s">
        <v>17</v>
      </c>
      <c r="O13" s="904" t="s">
        <v>17</v>
      </c>
      <c r="P13" s="904" t="s">
        <v>17</v>
      </c>
      <c r="Q13" s="904" t="s">
        <v>17</v>
      </c>
      <c r="R13" s="904" t="s">
        <v>17</v>
      </c>
      <c r="S13" s="904" t="s">
        <v>17</v>
      </c>
      <c r="T13" s="904" t="s">
        <v>17</v>
      </c>
      <c r="U13" s="904" t="s">
        <v>17</v>
      </c>
      <c r="V13" s="904" t="s">
        <v>17</v>
      </c>
      <c r="W13" s="904" t="s">
        <v>17</v>
      </c>
      <c r="X13" s="904" t="s">
        <v>17</v>
      </c>
      <c r="Y13" s="904"/>
      <c r="Z13" s="904" t="s">
        <v>17</v>
      </c>
      <c r="AA13" s="904"/>
      <c r="AB13" s="904"/>
      <c r="AC13" s="904"/>
      <c r="AD13" s="904"/>
      <c r="AE13" s="904" t="s">
        <v>17</v>
      </c>
      <c r="AF13" s="904" t="s">
        <v>17</v>
      </c>
    </row>
    <row r="14" spans="1:50" s="961" customFormat="1" ht="12.6" hidden="1" customHeight="1">
      <c r="A14" s="1435" t="s">
        <v>1126</v>
      </c>
      <c r="B14" s="1435"/>
      <c r="C14" s="1435"/>
      <c r="D14" s="959"/>
      <c r="E14" s="960"/>
      <c r="F14" s="906">
        <v>0</v>
      </c>
      <c r="G14" s="906">
        <v>0</v>
      </c>
      <c r="H14" s="906">
        <v>0</v>
      </c>
      <c r="I14" s="906">
        <v>0</v>
      </c>
      <c r="J14" s="906">
        <v>0</v>
      </c>
      <c r="K14" s="906">
        <v>0</v>
      </c>
      <c r="L14" s="906">
        <v>0</v>
      </c>
      <c r="M14" s="906">
        <v>0</v>
      </c>
      <c r="N14" s="906">
        <v>0</v>
      </c>
      <c r="O14" s="906">
        <v>0</v>
      </c>
      <c r="P14" s="906">
        <v>0</v>
      </c>
      <c r="Q14" s="906">
        <v>0</v>
      </c>
      <c r="R14" s="906">
        <v>0</v>
      </c>
      <c r="S14" s="906">
        <v>0</v>
      </c>
      <c r="T14" s="906">
        <v>0</v>
      </c>
      <c r="U14" s="906">
        <v>0</v>
      </c>
      <c r="V14" s="906">
        <v>0</v>
      </c>
      <c r="W14" s="906">
        <v>0</v>
      </c>
      <c r="X14" s="906">
        <v>0</v>
      </c>
      <c r="Y14" s="906">
        <v>0</v>
      </c>
      <c r="Z14" s="906">
        <v>0</v>
      </c>
      <c r="AA14" s="906">
        <v>0</v>
      </c>
      <c r="AB14" s="906">
        <v>0</v>
      </c>
      <c r="AC14" s="906"/>
      <c r="AD14" s="906"/>
      <c r="AE14" s="906">
        <v>0</v>
      </c>
      <c r="AF14" s="906">
        <v>0</v>
      </c>
      <c r="AG14" s="906">
        <v>0</v>
      </c>
    </row>
    <row r="15" spans="1:50" s="961" customFormat="1" ht="12.6" hidden="1" customHeight="1">
      <c r="A15" s="1435" t="s">
        <v>1127</v>
      </c>
      <c r="B15" s="1435"/>
      <c r="C15" s="1435"/>
      <c r="D15" s="962"/>
      <c r="E15" s="960"/>
      <c r="F15" s="963">
        <v>13306.805675435782</v>
      </c>
      <c r="G15" s="906">
        <v>0</v>
      </c>
      <c r="H15" s="906">
        <v>0</v>
      </c>
      <c r="I15" s="906">
        <v>0</v>
      </c>
      <c r="J15" s="906">
        <v>0</v>
      </c>
      <c r="K15" s="906">
        <v>0</v>
      </c>
      <c r="L15" s="906">
        <v>0</v>
      </c>
      <c r="M15" s="906">
        <v>0</v>
      </c>
      <c r="N15" s="906">
        <v>89.387306497404097</v>
      </c>
      <c r="O15" s="906">
        <v>0</v>
      </c>
      <c r="P15" s="906">
        <v>3.1301727917989415</v>
      </c>
      <c r="Q15" s="906">
        <v>11.986427230317434</v>
      </c>
      <c r="R15" s="906">
        <v>22.066757638551582</v>
      </c>
      <c r="S15" s="906">
        <v>3.5477033907083655</v>
      </c>
      <c r="T15" s="906">
        <v>2.9313453169358898</v>
      </c>
      <c r="U15" s="906">
        <v>5.9867719100767083</v>
      </c>
      <c r="V15" s="906">
        <v>2.0183679973985429</v>
      </c>
      <c r="W15" s="906">
        <v>10.468433554229703</v>
      </c>
      <c r="X15" s="906">
        <v>13.078611808773944</v>
      </c>
      <c r="Y15" s="906">
        <v>0</v>
      </c>
      <c r="Z15" s="906">
        <v>12.696113554332074</v>
      </c>
      <c r="AA15" s="906">
        <v>0</v>
      </c>
      <c r="AB15" s="906">
        <v>0</v>
      </c>
      <c r="AC15" s="906"/>
      <c r="AD15" s="906"/>
      <c r="AE15" s="906">
        <v>12.293131397638376</v>
      </c>
      <c r="AF15" s="906">
        <v>3.1448369015796138</v>
      </c>
      <c r="AG15" s="906">
        <v>0.96448994730876114</v>
      </c>
      <c r="AH15" s="963">
        <v>13367.838154574758</v>
      </c>
      <c r="AI15" s="998">
        <v>12599.531255358484</v>
      </c>
      <c r="AJ15" s="998">
        <v>883.41804494600865</v>
      </c>
      <c r="AK15" s="998">
        <v>1447.0469988801751</v>
      </c>
      <c r="AL15" s="998">
        <v>1187.1049677341509</v>
      </c>
      <c r="AM15" s="998">
        <v>7310.4628424750572</v>
      </c>
      <c r="AN15" s="998">
        <v>3239.0396497430406</v>
      </c>
      <c r="AO15" s="999" t="s">
        <v>17</v>
      </c>
      <c r="AP15" s="999" t="s">
        <v>17</v>
      </c>
      <c r="AQ15" s="998">
        <v>3340.247919224948</v>
      </c>
      <c r="AR15" s="998">
        <v>417.36532794567876</v>
      </c>
      <c r="AS15" s="998">
        <v>577.20029491135983</v>
      </c>
      <c r="AT15" s="998">
        <v>5358.0444905130062</v>
      </c>
      <c r="AU15" s="998">
        <v>2177.2015078924701</v>
      </c>
      <c r="AV15" s="998">
        <v>545.45012967914283</v>
      </c>
      <c r="AW15" s="998">
        <v>157.84997267647904</v>
      </c>
      <c r="AX15" s="999" t="s">
        <v>17</v>
      </c>
    </row>
    <row r="16" spans="1:50" s="961" customFormat="1" ht="12.6" hidden="1" customHeight="1">
      <c r="A16" s="1435" t="s">
        <v>1128</v>
      </c>
      <c r="B16" s="1435"/>
      <c r="C16" s="1435"/>
      <c r="D16" s="962"/>
      <c r="E16" s="960"/>
      <c r="F16" s="963">
        <v>13388.599999999999</v>
      </c>
      <c r="G16" s="906">
        <v>100</v>
      </c>
      <c r="H16" s="906">
        <v>44.272023183540469</v>
      </c>
      <c r="I16" s="906">
        <v>55.727976816459531</v>
      </c>
      <c r="J16" s="965">
        <v>7461.1959040484999</v>
      </c>
      <c r="K16" s="906">
        <v>0</v>
      </c>
      <c r="L16" s="906">
        <v>0</v>
      </c>
      <c r="M16" s="906">
        <v>0</v>
      </c>
      <c r="N16" s="906">
        <v>72.754071584010973</v>
      </c>
      <c r="O16" s="906">
        <v>0</v>
      </c>
      <c r="P16" s="906">
        <v>4.3047699876458649</v>
      </c>
      <c r="Q16" s="906">
        <v>16.421158869775205</v>
      </c>
      <c r="R16" s="906">
        <v>22.684663361883505</v>
      </c>
      <c r="S16" s="906">
        <v>20.746540945309274</v>
      </c>
      <c r="T16" s="906">
        <v>16.892983622879608</v>
      </c>
      <c r="U16" s="906">
        <v>5.2556807693969301</v>
      </c>
      <c r="V16" s="906">
        <v>10.182572879320325</v>
      </c>
      <c r="W16" s="906">
        <v>5.4286107867814311</v>
      </c>
      <c r="X16" s="906">
        <v>3.2758190174816906</v>
      </c>
      <c r="Y16" s="906">
        <v>0</v>
      </c>
      <c r="Z16" s="906">
        <v>4.4201943725553878</v>
      </c>
      <c r="AA16" s="906">
        <v>0</v>
      </c>
      <c r="AB16" s="906">
        <v>0</v>
      </c>
      <c r="AC16" s="906"/>
      <c r="AD16" s="906"/>
      <c r="AE16" s="906">
        <v>1.7472881448277373</v>
      </c>
      <c r="AF16" s="906">
        <v>4.2554360848153694</v>
      </c>
      <c r="AG16" s="906">
        <v>2.2085581196620341</v>
      </c>
      <c r="AH16" s="963">
        <v>13388.6</v>
      </c>
      <c r="AI16" s="998">
        <v>8956.0728250925367</v>
      </c>
      <c r="AJ16" s="998">
        <v>848.13627467630045</v>
      </c>
      <c r="AK16" s="998">
        <v>798.93390243048646</v>
      </c>
      <c r="AL16" s="998">
        <v>1193.7879841147126</v>
      </c>
      <c r="AM16" s="998">
        <v>7631.3040880926319</v>
      </c>
      <c r="AN16" s="998">
        <v>4269.0925521257805</v>
      </c>
      <c r="AO16" s="998">
        <v>6560.5479960436405</v>
      </c>
      <c r="AP16" s="998">
        <v>3794.2716396473397</v>
      </c>
      <c r="AQ16" s="998">
        <v>915.78481916101828</v>
      </c>
      <c r="AR16" s="998">
        <v>405.81454825509616</v>
      </c>
      <c r="AS16" s="998">
        <v>979.81202462332044</v>
      </c>
      <c r="AT16" s="998">
        <v>4539.8352830272597</v>
      </c>
      <c r="AU16" s="998">
        <v>2946.567972025879</v>
      </c>
      <c r="AV16" s="998">
        <v>610.24731472935059</v>
      </c>
      <c r="AW16" s="998">
        <v>281.05015962073503</v>
      </c>
      <c r="AX16" s="998">
        <v>1429.6512567674386</v>
      </c>
    </row>
    <row r="17" spans="1:52" s="961" customFormat="1" ht="12.6" hidden="1" customHeight="1">
      <c r="A17" s="1431" t="s">
        <v>1129</v>
      </c>
      <c r="B17" s="1431"/>
      <c r="C17" s="1431"/>
      <c r="D17" s="962"/>
      <c r="E17" s="960"/>
      <c r="F17" s="963">
        <v>13660.999999999885</v>
      </c>
      <c r="G17" s="906">
        <v>100</v>
      </c>
      <c r="H17" s="906">
        <v>47.415059761583208</v>
      </c>
      <c r="I17" s="906">
        <v>52.584940238416792</v>
      </c>
      <c r="J17" s="965">
        <v>7183.6286859700576</v>
      </c>
      <c r="K17" s="906">
        <v>0</v>
      </c>
      <c r="L17" s="906">
        <v>0</v>
      </c>
      <c r="M17" s="906">
        <v>0</v>
      </c>
      <c r="N17" s="906">
        <v>68.691447203025845</v>
      </c>
      <c r="O17" s="906">
        <v>0</v>
      </c>
      <c r="P17" s="906">
        <v>7.6578695783354647</v>
      </c>
      <c r="Q17" s="906">
        <v>15.204715246898267</v>
      </c>
      <c r="R17" s="906">
        <v>18.162671037116887</v>
      </c>
      <c r="S17" s="906">
        <v>16.682481326325536</v>
      </c>
      <c r="T17" s="906">
        <v>16.500962201156188</v>
      </c>
      <c r="U17" s="906">
        <v>4.6452452624764202</v>
      </c>
      <c r="V17" s="906">
        <v>10.691681021899779</v>
      </c>
      <c r="W17" s="906">
        <v>5.2410202996180804</v>
      </c>
      <c r="X17" s="906">
        <v>4.1944641418398678</v>
      </c>
      <c r="Y17" s="906">
        <v>0</v>
      </c>
      <c r="Z17" s="906">
        <v>3.3024016868467041</v>
      </c>
      <c r="AA17" s="906">
        <v>0</v>
      </c>
      <c r="AB17" s="906">
        <v>0</v>
      </c>
      <c r="AC17" s="906"/>
      <c r="AD17" s="906"/>
      <c r="AE17" s="906">
        <v>2.1423933103548416</v>
      </c>
      <c r="AF17" s="906">
        <v>3.6455837980908412</v>
      </c>
      <c r="AG17" s="906">
        <v>3.0668664652815281</v>
      </c>
      <c r="AH17" s="963">
        <v>13614.999999999931</v>
      </c>
      <c r="AI17" s="998">
        <v>6208.8754923766355</v>
      </c>
      <c r="AJ17" s="998">
        <v>726.70773988136023</v>
      </c>
      <c r="AK17" s="998">
        <v>899.08522919191864</v>
      </c>
      <c r="AL17" s="998">
        <v>1170.8292747509465</v>
      </c>
      <c r="AM17" s="998">
        <v>6616.4607880449976</v>
      </c>
      <c r="AN17" s="998">
        <v>3658.9872463208699</v>
      </c>
      <c r="AO17" s="998">
        <v>4548.580960655544</v>
      </c>
      <c r="AP17" s="998">
        <v>3236.9764726313228</v>
      </c>
      <c r="AQ17" s="998">
        <v>677.33698172718414</v>
      </c>
      <c r="AR17" s="998">
        <v>408.84061304301656</v>
      </c>
      <c r="AS17" s="998">
        <v>834.20278449536477</v>
      </c>
      <c r="AT17" s="998">
        <v>3337.1163438485778</v>
      </c>
      <c r="AU17" s="998">
        <v>2050.4619203690763</v>
      </c>
      <c r="AV17" s="998">
        <v>348.96462808718405</v>
      </c>
      <c r="AW17" s="998">
        <v>211.03810501929698</v>
      </c>
      <c r="AX17" s="998">
        <v>523.17302965315491</v>
      </c>
      <c r="AY17" s="961">
        <v>210.85260118563642</v>
      </c>
      <c r="AZ17" s="961">
        <v>4078.4578609230357</v>
      </c>
    </row>
    <row r="18" spans="1:52" s="961" customFormat="1" ht="12.6" hidden="1" customHeight="1">
      <c r="A18" s="1431" t="s">
        <v>1130</v>
      </c>
      <c r="B18" s="1431"/>
      <c r="C18" s="1431"/>
      <c r="D18" s="962"/>
      <c r="E18" s="960"/>
      <c r="F18" s="942">
        <v>13884.2158</v>
      </c>
      <c r="G18" s="943">
        <v>100</v>
      </c>
      <c r="H18" s="943">
        <v>41.530432140000002</v>
      </c>
      <c r="I18" s="943">
        <v>58.469567859999998</v>
      </c>
      <c r="J18" s="966">
        <v>8118.0409790098411</v>
      </c>
      <c r="K18" s="943">
        <v>0</v>
      </c>
      <c r="L18" s="943">
        <v>0</v>
      </c>
      <c r="M18" s="943">
        <v>0</v>
      </c>
      <c r="N18" s="943">
        <v>69.649666513247894</v>
      </c>
      <c r="O18" s="943">
        <v>22.360448489132022</v>
      </c>
      <c r="P18" s="943">
        <v>6.894324655904831</v>
      </c>
      <c r="Q18" s="943">
        <v>13.586593478058738</v>
      </c>
      <c r="R18" s="943">
        <v>12.767295419244322</v>
      </c>
      <c r="S18" s="943">
        <v>16.583388136761723</v>
      </c>
      <c r="T18" s="943">
        <v>15.616586956853213</v>
      </c>
      <c r="U18" s="943">
        <v>4.4420642710275153</v>
      </c>
      <c r="V18" s="943">
        <v>12.367962034214292</v>
      </c>
      <c r="W18" s="943">
        <v>6.3407367585057637</v>
      </c>
      <c r="X18" s="943">
        <v>5.5282894858677745</v>
      </c>
      <c r="Y18" s="943">
        <v>0</v>
      </c>
      <c r="Z18" s="943">
        <v>2.1946525381094335</v>
      </c>
      <c r="AA18" s="943">
        <v>0</v>
      </c>
      <c r="AB18" s="943">
        <v>0</v>
      </c>
      <c r="AC18" s="943">
        <v>0</v>
      </c>
      <c r="AD18" s="943">
        <v>0</v>
      </c>
      <c r="AE18" s="943">
        <v>3.8619273316467315</v>
      </c>
      <c r="AF18" s="943">
        <v>5.5833632242395934</v>
      </c>
      <c r="AG18" s="943">
        <v>1.762135304142662</v>
      </c>
      <c r="AH18" s="963"/>
      <c r="AI18" s="998"/>
      <c r="AJ18" s="998"/>
      <c r="AK18" s="998"/>
      <c r="AL18" s="998"/>
      <c r="AM18" s="998"/>
      <c r="AN18" s="998"/>
      <c r="AO18" s="998"/>
      <c r="AP18" s="998"/>
      <c r="AQ18" s="998"/>
      <c r="AR18" s="998"/>
      <c r="AS18" s="998"/>
      <c r="AT18" s="998"/>
      <c r="AU18" s="998"/>
      <c r="AV18" s="998"/>
      <c r="AW18" s="998"/>
      <c r="AX18" s="998"/>
    </row>
    <row r="19" spans="1:52" s="961" customFormat="1" ht="12.6" customHeight="1">
      <c r="A19" s="1431" t="s">
        <v>1131</v>
      </c>
      <c r="B19" s="1431"/>
      <c r="C19" s="1431"/>
      <c r="D19" s="959"/>
      <c r="E19" s="998"/>
      <c r="F19" s="967">
        <v>0</v>
      </c>
      <c r="G19" s="943">
        <v>0</v>
      </c>
      <c r="H19" s="943">
        <v>0</v>
      </c>
      <c r="I19" s="943">
        <v>0</v>
      </c>
      <c r="J19" s="967">
        <v>0</v>
      </c>
      <c r="K19" s="943">
        <v>0</v>
      </c>
      <c r="L19" s="943">
        <v>0</v>
      </c>
      <c r="M19" s="943">
        <v>0</v>
      </c>
      <c r="N19" s="943">
        <v>0</v>
      </c>
      <c r="O19" s="943">
        <v>0</v>
      </c>
      <c r="P19" s="943">
        <v>0</v>
      </c>
      <c r="Q19" s="943">
        <v>0</v>
      </c>
      <c r="R19" s="943">
        <v>0</v>
      </c>
      <c r="S19" s="943">
        <v>0</v>
      </c>
      <c r="T19" s="943">
        <v>0</v>
      </c>
      <c r="U19" s="943">
        <v>0</v>
      </c>
      <c r="V19" s="943">
        <v>0</v>
      </c>
      <c r="W19" s="943">
        <v>0</v>
      </c>
      <c r="X19" s="943">
        <v>0</v>
      </c>
      <c r="Y19" s="943">
        <v>0</v>
      </c>
      <c r="Z19" s="943">
        <v>0</v>
      </c>
      <c r="AA19" s="943">
        <v>0</v>
      </c>
      <c r="AB19" s="943">
        <v>0</v>
      </c>
      <c r="AC19" s="943">
        <v>0</v>
      </c>
      <c r="AD19" s="943">
        <v>0</v>
      </c>
      <c r="AE19" s="943">
        <v>0</v>
      </c>
      <c r="AF19" s="943">
        <v>0</v>
      </c>
      <c r="AG19" s="943">
        <v>0</v>
      </c>
      <c r="AH19" s="965"/>
      <c r="AI19" s="998"/>
      <c r="AJ19" s="998"/>
      <c r="AK19" s="998"/>
      <c r="AL19" s="998"/>
      <c r="AM19" s="998"/>
      <c r="AN19" s="998"/>
      <c r="AO19" s="998"/>
      <c r="AP19" s="998"/>
      <c r="AQ19" s="998"/>
      <c r="AR19" s="998"/>
      <c r="AS19" s="998"/>
      <c r="AT19" s="998"/>
      <c r="AU19" s="998"/>
      <c r="AV19" s="998"/>
      <c r="AW19" s="998"/>
      <c r="AX19" s="998"/>
    </row>
    <row r="20" spans="1:52" s="961" customFormat="1" ht="12.6" customHeight="1">
      <c r="A20" s="1431" t="s">
        <v>1132</v>
      </c>
      <c r="B20" s="1431"/>
      <c r="C20" s="1431"/>
      <c r="D20" s="962"/>
      <c r="E20" s="998"/>
      <c r="F20" s="942">
        <v>14412</v>
      </c>
      <c r="G20" s="943">
        <v>100</v>
      </c>
      <c r="H20" s="943">
        <v>51.891124580000003</v>
      </c>
      <c r="I20" s="943">
        <v>48.108875419999997</v>
      </c>
      <c r="J20" s="966">
        <v>7478.5488750000004</v>
      </c>
      <c r="K20" s="943">
        <v>4.014470084</v>
      </c>
      <c r="L20" s="943">
        <v>0</v>
      </c>
      <c r="M20" s="943">
        <v>0</v>
      </c>
      <c r="N20" s="943">
        <v>28.604024410000001</v>
      </c>
      <c r="O20" s="943">
        <v>21.044419139999999</v>
      </c>
      <c r="P20" s="943">
        <v>14.81223855</v>
      </c>
      <c r="Q20" s="943">
        <v>16.55652138</v>
      </c>
      <c r="R20" s="943">
        <v>15.202936830000001</v>
      </c>
      <c r="S20" s="943">
        <v>19.71199227</v>
      </c>
      <c r="T20" s="943">
        <v>18.76305146</v>
      </c>
      <c r="U20" s="943">
        <v>8.2591403260000007</v>
      </c>
      <c r="V20" s="943">
        <v>16.654632530000001</v>
      </c>
      <c r="W20" s="943">
        <v>8.101260323</v>
      </c>
      <c r="X20" s="943">
        <v>15.266523830000001</v>
      </c>
      <c r="Y20" s="943">
        <v>1.5672649240000001</v>
      </c>
      <c r="Z20" s="943">
        <v>2.687125757</v>
      </c>
      <c r="AA20" s="943">
        <v>1.5167225520000001</v>
      </c>
      <c r="AB20" s="943">
        <v>1.205722416</v>
      </c>
      <c r="AC20" s="943">
        <v>0</v>
      </c>
      <c r="AD20" s="943">
        <v>0</v>
      </c>
      <c r="AE20" s="943">
        <v>4.6942694420000004</v>
      </c>
      <c r="AF20" s="943">
        <v>7.2259872180000002</v>
      </c>
      <c r="AG20" s="943">
        <v>1.1510355640000001</v>
      </c>
      <c r="AH20" s="965"/>
      <c r="AI20" s="998"/>
      <c r="AJ20" s="998"/>
      <c r="AK20" s="998"/>
      <c r="AL20" s="998"/>
      <c r="AM20" s="998"/>
      <c r="AN20" s="998"/>
      <c r="AO20" s="998"/>
      <c r="AP20" s="998"/>
      <c r="AQ20" s="998"/>
      <c r="AR20" s="998"/>
      <c r="AS20" s="998"/>
      <c r="AT20" s="998"/>
      <c r="AU20" s="998"/>
      <c r="AV20" s="998"/>
      <c r="AW20" s="998"/>
      <c r="AX20" s="998"/>
    </row>
    <row r="21" spans="1:52" s="961" customFormat="1" ht="12.6" customHeight="1">
      <c r="A21" s="1431" t="s">
        <v>1133</v>
      </c>
      <c r="B21" s="1431"/>
      <c r="C21" s="1431"/>
      <c r="D21" s="962"/>
      <c r="E21" s="998"/>
      <c r="F21" s="942">
        <v>14563.000000000737</v>
      </c>
      <c r="G21" s="943">
        <v>100</v>
      </c>
      <c r="H21" s="943">
        <v>52.165681420177314</v>
      </c>
      <c r="I21" s="943">
        <v>47.834318579822281</v>
      </c>
      <c r="J21" s="966">
        <f>F21*I21/100</f>
        <v>6966.1118147798707</v>
      </c>
      <c r="K21" s="943">
        <v>6.0716791626035143</v>
      </c>
      <c r="L21" s="943">
        <v>1.6367180344682106</v>
      </c>
      <c r="M21" s="943">
        <v>15.508203207042992</v>
      </c>
      <c r="N21" s="943">
        <v>32.030910567443065</v>
      </c>
      <c r="O21" s="943">
        <v>20.801194088284706</v>
      </c>
      <c r="P21" s="943">
        <v>14.172096921760192</v>
      </c>
      <c r="Q21" s="943">
        <v>18.375296424594957</v>
      </c>
      <c r="R21" s="943">
        <v>16.616321945894853</v>
      </c>
      <c r="S21" s="943">
        <v>19.307149751506991</v>
      </c>
      <c r="T21" s="943">
        <v>14.754122929979196</v>
      </c>
      <c r="U21" s="943">
        <v>8.8058212701939009</v>
      </c>
      <c r="V21" s="943">
        <v>17.314015898672849</v>
      </c>
      <c r="W21" s="943">
        <v>11.923238958217723</v>
      </c>
      <c r="X21" s="943">
        <v>18.405650039304565</v>
      </c>
      <c r="Y21" s="943">
        <v>3.0207159256827705</v>
      </c>
      <c r="Z21" s="943">
        <v>6.12017318166696</v>
      </c>
      <c r="AA21" s="943">
        <v>3.4426512919117895</v>
      </c>
      <c r="AB21" s="943">
        <v>2.8254740410265455</v>
      </c>
      <c r="AC21" s="943">
        <v>0</v>
      </c>
      <c r="AD21" s="943">
        <v>0</v>
      </c>
      <c r="AE21" s="943">
        <v>9.5890676843881781</v>
      </c>
      <c r="AF21" s="943">
        <v>13.545543479815828</v>
      </c>
      <c r="AG21" s="943">
        <v>0.98981581510509475</v>
      </c>
      <c r="AH21" s="965"/>
      <c r="AI21" s="998"/>
      <c r="AJ21" s="998"/>
      <c r="AK21" s="998"/>
      <c r="AL21" s="998"/>
      <c r="AM21" s="998"/>
      <c r="AN21" s="998"/>
      <c r="AO21" s="998"/>
      <c r="AP21" s="998"/>
      <c r="AQ21" s="998"/>
      <c r="AR21" s="998"/>
      <c r="AS21" s="998"/>
      <c r="AT21" s="998"/>
      <c r="AU21" s="998"/>
      <c r="AV21" s="998"/>
      <c r="AW21" s="998"/>
      <c r="AX21" s="998"/>
    </row>
    <row r="22" spans="1:52" s="961" customFormat="1" ht="12.6" customHeight="1">
      <c r="A22" s="1431" t="s">
        <v>1134</v>
      </c>
      <c r="B22" s="1431"/>
      <c r="C22" s="1431"/>
      <c r="D22" s="962"/>
      <c r="E22" s="998"/>
      <c r="F22" s="942">
        <v>14821.000000244734</v>
      </c>
      <c r="G22" s="943">
        <v>100</v>
      </c>
      <c r="H22" s="943">
        <v>60.243738515175465</v>
      </c>
      <c r="I22" s="943">
        <v>39.756261484824563</v>
      </c>
      <c r="J22" s="966">
        <f>F22*I22/100</f>
        <v>5892.2755147631451</v>
      </c>
      <c r="K22" s="943">
        <v>3.7705019543159235</v>
      </c>
      <c r="L22" s="943">
        <v>1.0102541653875741</v>
      </c>
      <c r="M22" s="943">
        <v>11.974840371072153</v>
      </c>
      <c r="N22" s="943">
        <v>14.867202098408759</v>
      </c>
      <c r="O22" s="943">
        <v>17.194150714843822</v>
      </c>
      <c r="P22" s="943">
        <v>9.3366423406646426</v>
      </c>
      <c r="Q22" s="943">
        <v>15.529938316902035</v>
      </c>
      <c r="R22" s="943">
        <v>11.735535755256356</v>
      </c>
      <c r="S22" s="943">
        <v>15.257187245119496</v>
      </c>
      <c r="T22" s="943">
        <v>12.566588289565003</v>
      </c>
      <c r="U22" s="943">
        <v>7.2320503126973419</v>
      </c>
      <c r="V22" s="943">
        <v>15.611832021991225</v>
      </c>
      <c r="W22" s="943">
        <v>10.853754468058083</v>
      </c>
      <c r="X22" s="943">
        <v>21.146324292510787</v>
      </c>
      <c r="Y22" s="943">
        <v>2.3300117236682114</v>
      </c>
      <c r="Z22" s="943">
        <v>3.2774957699106717</v>
      </c>
      <c r="AA22" s="943">
        <v>3.0657678113559728</v>
      </c>
      <c r="AB22" s="943">
        <v>2.0060826134693905</v>
      </c>
      <c r="AC22" s="943">
        <v>5.6772411257670363</v>
      </c>
      <c r="AD22" s="943">
        <v>1.9348047821342444</v>
      </c>
      <c r="AE22" s="943">
        <v>9.3158034841033341</v>
      </c>
      <c r="AF22" s="943">
        <v>12.150438351999535</v>
      </c>
      <c r="AG22" s="943">
        <v>1.0682428392254972</v>
      </c>
      <c r="AH22" s="965"/>
      <c r="AI22" s="998"/>
      <c r="AJ22" s="998"/>
      <c r="AK22" s="998"/>
      <c r="AL22" s="998"/>
      <c r="AM22" s="998"/>
      <c r="AN22" s="998"/>
      <c r="AO22" s="998"/>
      <c r="AP22" s="998"/>
      <c r="AQ22" s="998"/>
      <c r="AR22" s="998"/>
      <c r="AS22" s="998"/>
      <c r="AT22" s="998"/>
      <c r="AU22" s="998"/>
      <c r="AV22" s="998"/>
      <c r="AW22" s="998"/>
      <c r="AX22" s="998"/>
    </row>
    <row r="23" spans="1:52" s="961" customFormat="1" ht="14.45" customHeight="1">
      <c r="A23" s="1431" t="s">
        <v>1135</v>
      </c>
      <c r="B23" s="1431"/>
      <c r="C23" s="1431"/>
      <c r="D23" s="962"/>
      <c r="E23" s="960"/>
      <c r="F23" s="942">
        <v>14935.000010349095</v>
      </c>
      <c r="G23" s="943">
        <v>100</v>
      </c>
      <c r="H23" s="943">
        <v>56.806941568962813</v>
      </c>
      <c r="I23" s="943">
        <v>43.193058431037173</v>
      </c>
      <c r="J23" s="966">
        <f>F23*I23/100</f>
        <v>6450.8832811454931</v>
      </c>
      <c r="K23" s="943">
        <v>6.4571736069790786</v>
      </c>
      <c r="L23" s="943">
        <v>1.9297499948440571</v>
      </c>
      <c r="M23" s="943">
        <v>12.961698228949189</v>
      </c>
      <c r="N23" s="943">
        <v>19.229376589694603</v>
      </c>
      <c r="O23" s="943">
        <v>18.675376241987717</v>
      </c>
      <c r="P23" s="943">
        <v>10.045998704291211</v>
      </c>
      <c r="Q23" s="943">
        <v>17.706794385433469</v>
      </c>
      <c r="R23" s="943">
        <v>13.802904664009644</v>
      </c>
      <c r="S23" s="943">
        <v>17.540971207953124</v>
      </c>
      <c r="T23" s="943">
        <v>13.186066863855713</v>
      </c>
      <c r="U23" s="943">
        <v>8.0678938345049147</v>
      </c>
      <c r="V23" s="943">
        <v>14.424692391614633</v>
      </c>
      <c r="W23" s="943">
        <v>10.438333095389677</v>
      </c>
      <c r="X23" s="943">
        <v>22.533523034165878</v>
      </c>
      <c r="Y23" s="943">
        <v>2.7391325385589691</v>
      </c>
      <c r="Z23" s="943">
        <v>3.7072646784535177</v>
      </c>
      <c r="AA23" s="943">
        <v>2.8145527818007685</v>
      </c>
      <c r="AB23" s="943">
        <v>2.2811354836505373</v>
      </c>
      <c r="AC23" s="943">
        <v>7.545868177039627</v>
      </c>
      <c r="AD23" s="943">
        <v>1.5523305763003821</v>
      </c>
      <c r="AE23" s="943">
        <v>9.4516826828643676</v>
      </c>
      <c r="AF23" s="943">
        <v>12.375920366934045</v>
      </c>
      <c r="AG23" s="943">
        <v>1.2729334758826762</v>
      </c>
      <c r="AI23" s="964"/>
      <c r="AJ23" s="964"/>
      <c r="AK23" s="964"/>
      <c r="AL23" s="964"/>
      <c r="AM23" s="964"/>
      <c r="AN23" s="964"/>
      <c r="AO23" s="964"/>
      <c r="AP23" s="964"/>
      <c r="AQ23" s="964"/>
      <c r="AR23" s="964"/>
      <c r="AS23" s="964"/>
      <c r="AT23" s="964"/>
      <c r="AU23" s="964"/>
      <c r="AV23" s="964"/>
    </row>
    <row r="24" spans="1:52" s="970" customFormat="1" ht="12.6" customHeight="1">
      <c r="A24" s="1436" t="s">
        <v>19</v>
      </c>
      <c r="B24" s="1436"/>
      <c r="C24" s="1436"/>
      <c r="D24" s="959"/>
      <c r="E24" s="906"/>
      <c r="F24" s="944"/>
      <c r="G24" s="945"/>
      <c r="H24" s="943"/>
      <c r="I24" s="943"/>
      <c r="J24" s="1000"/>
      <c r="K24" s="947"/>
      <c r="L24" s="947"/>
      <c r="M24" s="947"/>
      <c r="N24" s="947"/>
      <c r="O24" s="947"/>
      <c r="P24" s="947"/>
      <c r="Q24" s="947"/>
      <c r="R24" s="947"/>
      <c r="S24" s="947"/>
      <c r="T24" s="947"/>
      <c r="U24" s="947"/>
      <c r="V24" s="947"/>
      <c r="W24" s="947"/>
      <c r="X24" s="947"/>
      <c r="Y24" s="947"/>
      <c r="Z24" s="947"/>
      <c r="AA24" s="947"/>
      <c r="AB24" s="947"/>
      <c r="AC24" s="947"/>
      <c r="AD24" s="947"/>
      <c r="AE24" s="947"/>
      <c r="AF24" s="947"/>
      <c r="AG24" s="947"/>
    </row>
    <row r="25" spans="1:52" s="970" customFormat="1" ht="12.6" customHeight="1">
      <c r="A25" s="972"/>
      <c r="B25" s="979" t="s">
        <v>1136</v>
      </c>
      <c r="C25" s="972"/>
      <c r="D25" s="973"/>
      <c r="E25" s="988" t="e">
        <f>Z25/#REF!*100</f>
        <v>#REF!</v>
      </c>
      <c r="F25" s="944">
        <v>12062.189293253257</v>
      </c>
      <c r="G25" s="947">
        <v>100</v>
      </c>
      <c r="H25" s="947">
        <v>58.692959912970117</v>
      </c>
      <c r="I25" s="947">
        <v>41.307040087030167</v>
      </c>
      <c r="J25" s="1000">
        <f t="shared" ref="J25:J30" si="0">F25*I25/100</f>
        <v>4982.5333667375844</v>
      </c>
      <c r="K25" s="947">
        <v>6.5322172435413828</v>
      </c>
      <c r="L25" s="947">
        <v>1.5528445745843247</v>
      </c>
      <c r="M25" s="947">
        <v>12.734940039475331</v>
      </c>
      <c r="N25" s="947">
        <v>19.228444793204389</v>
      </c>
      <c r="O25" s="947">
        <v>17.790546579652894</v>
      </c>
      <c r="P25" s="947">
        <v>8.9395942146622733</v>
      </c>
      <c r="Q25" s="947">
        <v>16.117818540106214</v>
      </c>
      <c r="R25" s="947">
        <v>13.688288790971766</v>
      </c>
      <c r="S25" s="947">
        <v>16.128303918200078</v>
      </c>
      <c r="T25" s="947">
        <v>12.000502830973536</v>
      </c>
      <c r="U25" s="947">
        <v>7.095108513337343</v>
      </c>
      <c r="V25" s="947">
        <v>13.805528142392436</v>
      </c>
      <c r="W25" s="947">
        <v>10.085284368267846</v>
      </c>
      <c r="X25" s="947">
        <v>21.857800159062105</v>
      </c>
      <c r="Y25" s="947">
        <v>2.4252099903967714</v>
      </c>
      <c r="Z25" s="947">
        <v>3.5672816195416552</v>
      </c>
      <c r="AA25" s="947">
        <v>2.4001250447793345</v>
      </c>
      <c r="AB25" s="947">
        <v>2.2467544706589822</v>
      </c>
      <c r="AC25" s="947">
        <v>7.0889052378228348</v>
      </c>
      <c r="AD25" s="947">
        <v>1.3765081729215269</v>
      </c>
      <c r="AE25" s="947">
        <v>9.024193198060642</v>
      </c>
      <c r="AF25" s="947">
        <v>12.225466246133065</v>
      </c>
      <c r="AG25" s="947">
        <v>1.2422802823340002</v>
      </c>
    </row>
    <row r="26" spans="1:52" s="970" customFormat="1" ht="12.6" customHeight="1">
      <c r="A26" s="972"/>
      <c r="B26" s="979" t="s">
        <v>1137</v>
      </c>
      <c r="C26" s="972"/>
      <c r="D26" s="973"/>
      <c r="E26" s="988" t="e">
        <f>Z26/#REF!*100</f>
        <v>#REF!</v>
      </c>
      <c r="F26" s="944">
        <v>1590.7871587611608</v>
      </c>
      <c r="G26" s="947">
        <v>100</v>
      </c>
      <c r="H26" s="947">
        <v>49.913757995510032</v>
      </c>
      <c r="I26" s="947">
        <v>50.08624200449011</v>
      </c>
      <c r="J26" s="1000">
        <f t="shared" si="0"/>
        <v>796.76550611346727</v>
      </c>
      <c r="K26" s="947">
        <v>5.3213684499106151</v>
      </c>
      <c r="L26" s="947">
        <v>2.6541659660951678</v>
      </c>
      <c r="M26" s="947">
        <v>13.456727045723531</v>
      </c>
      <c r="N26" s="947">
        <v>16.875868050548231</v>
      </c>
      <c r="O26" s="947">
        <v>18.460178974815737</v>
      </c>
      <c r="P26" s="947">
        <v>12.422244304051278</v>
      </c>
      <c r="Q26" s="947">
        <v>21.583939739964809</v>
      </c>
      <c r="R26" s="947">
        <v>13.319096210448876</v>
      </c>
      <c r="S26" s="947">
        <v>22.006960845926429</v>
      </c>
      <c r="T26" s="947">
        <v>16.350566825615829</v>
      </c>
      <c r="U26" s="947">
        <v>11.008638212923731</v>
      </c>
      <c r="V26" s="947">
        <v>17.071852157060633</v>
      </c>
      <c r="W26" s="947">
        <v>11.510367583038134</v>
      </c>
      <c r="X26" s="947">
        <v>22.084013494004218</v>
      </c>
      <c r="Y26" s="947">
        <v>4.7888997633710515</v>
      </c>
      <c r="Z26" s="947">
        <v>1.9021218687504438</v>
      </c>
      <c r="AA26" s="947">
        <v>2.4284438572410529</v>
      </c>
      <c r="AB26" s="947">
        <v>1.1902737947013724</v>
      </c>
      <c r="AC26" s="947">
        <v>11.271384714470214</v>
      </c>
      <c r="AD26" s="947">
        <v>1.9958085122340337</v>
      </c>
      <c r="AE26" s="947">
        <v>9.0310648110877949</v>
      </c>
      <c r="AF26" s="947">
        <v>10.423655266002349</v>
      </c>
      <c r="AG26" s="947">
        <v>0.58621141920767061</v>
      </c>
    </row>
    <row r="27" spans="1:52" s="970" customFormat="1" ht="12.6" customHeight="1">
      <c r="A27" s="972"/>
      <c r="B27" s="979" t="s">
        <v>1138</v>
      </c>
      <c r="C27" s="972"/>
      <c r="D27" s="973"/>
      <c r="E27" s="988" t="e">
        <f>Z27/#REF!*100</f>
        <v>#REF!</v>
      </c>
      <c r="F27" s="944">
        <v>967.75941516304442</v>
      </c>
      <c r="G27" s="947">
        <v>100</v>
      </c>
      <c r="H27" s="947">
        <v>49.779962218799405</v>
      </c>
      <c r="I27" s="947">
        <v>50.220037781200546</v>
      </c>
      <c r="J27" s="1000">
        <f t="shared" si="0"/>
        <v>486.00914392600635</v>
      </c>
      <c r="K27" s="947">
        <v>7.5869914346611376</v>
      </c>
      <c r="L27" s="947">
        <v>3.812669282650087</v>
      </c>
      <c r="M27" s="947">
        <v>15.099444163571857</v>
      </c>
      <c r="N27" s="947">
        <v>22.605993336620454</v>
      </c>
      <c r="O27" s="947">
        <v>26.378200733953182</v>
      </c>
      <c r="P27" s="947">
        <v>18.429513895480849</v>
      </c>
      <c r="Q27" s="947">
        <v>28.082651868904993</v>
      </c>
      <c r="R27" s="947">
        <v>16.331295026455201</v>
      </c>
      <c r="S27" s="947">
        <v>26.374406633141717</v>
      </c>
      <c r="T27" s="947">
        <v>20.374140092240633</v>
      </c>
      <c r="U27" s="947">
        <v>13.049481038506482</v>
      </c>
      <c r="V27" s="947">
        <v>18.506033086648639</v>
      </c>
      <c r="W27" s="947">
        <v>13.117448709036854</v>
      </c>
      <c r="X27" s="947">
        <v>29.729215740485191</v>
      </c>
      <c r="Y27" s="947">
        <v>3.4486693812673153</v>
      </c>
      <c r="Z27" s="947">
        <v>7.171314042822079</v>
      </c>
      <c r="AA27" s="947">
        <v>6.6579508737739239</v>
      </c>
      <c r="AB27" s="947">
        <v>3.7969235181626959</v>
      </c>
      <c r="AC27" s="947">
        <v>6.5291372533895107</v>
      </c>
      <c r="AD27" s="947">
        <v>2.1313058898897319</v>
      </c>
      <c r="AE27" s="947">
        <v>14.898600882535794</v>
      </c>
      <c r="AF27" s="947">
        <v>17.222908089738922</v>
      </c>
      <c r="AG27" s="947">
        <v>2.2229148996241945</v>
      </c>
    </row>
    <row r="28" spans="1:52" s="970" customFormat="1" ht="12.6" customHeight="1">
      <c r="A28" s="972"/>
      <c r="B28" s="979" t="s">
        <v>1139</v>
      </c>
      <c r="C28" s="972"/>
      <c r="D28" s="973"/>
      <c r="E28" s="988" t="e">
        <f>Z28/#REF!*100</f>
        <v>#REF!</v>
      </c>
      <c r="F28" s="944">
        <v>217.48097990629876</v>
      </c>
      <c r="G28" s="947">
        <v>100</v>
      </c>
      <c r="H28" s="947">
        <v>44.730677404418522</v>
      </c>
      <c r="I28" s="947">
        <v>55.269322595581457</v>
      </c>
      <c r="J28" s="1000">
        <f t="shared" si="0"/>
        <v>120.20026436844395</v>
      </c>
      <c r="K28" s="947">
        <v>3.3911011451104862</v>
      </c>
      <c r="L28" s="947">
        <v>4.0378301607588698</v>
      </c>
      <c r="M28" s="947">
        <v>10.356252550317434</v>
      </c>
      <c r="N28" s="947">
        <v>17.153323379425451</v>
      </c>
      <c r="O28" s="947">
        <v>24.507136755270697</v>
      </c>
      <c r="P28" s="947">
        <v>12.918052974242434</v>
      </c>
      <c r="Q28" s="947">
        <v>20.793042149659623</v>
      </c>
      <c r="R28" s="947">
        <v>10.313725190294942</v>
      </c>
      <c r="S28" s="947">
        <v>21.607771301516259</v>
      </c>
      <c r="T28" s="947">
        <v>22.779161396488082</v>
      </c>
      <c r="U28" s="947">
        <v>9.979236419390455</v>
      </c>
      <c r="V28" s="947">
        <v>8.4642635292691999</v>
      </c>
      <c r="W28" s="947">
        <v>5.2455912559439941</v>
      </c>
      <c r="X28" s="947">
        <v>25.673740203524687</v>
      </c>
      <c r="Y28" s="947">
        <v>1.379430974282231</v>
      </c>
      <c r="Z28" s="947">
        <v>4.9328181574261754</v>
      </c>
      <c r="AA28" s="947">
        <v>5.4172611350411009</v>
      </c>
      <c r="AB28" s="947">
        <v>0.45981032476074368</v>
      </c>
      <c r="AC28" s="947">
        <v>4.7857809311832504</v>
      </c>
      <c r="AD28" s="947">
        <v>2.4961131484431816</v>
      </c>
      <c r="AE28" s="947">
        <v>7.7574194533142125</v>
      </c>
      <c r="AF28" s="947">
        <v>9.7435387001426701</v>
      </c>
      <c r="AG28" s="947">
        <v>2.9559234732039252</v>
      </c>
    </row>
    <row r="29" spans="1:52" s="970" customFormat="1" ht="12.6" customHeight="1">
      <c r="A29" s="972"/>
      <c r="B29" s="979" t="s">
        <v>1140</v>
      </c>
      <c r="C29" s="972"/>
      <c r="D29" s="973"/>
      <c r="E29" s="988" t="e">
        <f>Z29/#REF!*100</f>
        <v>#REF!</v>
      </c>
      <c r="F29" s="944">
        <v>77.783163265306129</v>
      </c>
      <c r="G29" s="947">
        <v>100</v>
      </c>
      <c r="H29" s="947">
        <v>32.665376668525134</v>
      </c>
      <c r="I29" s="947">
        <v>67.334623331474859</v>
      </c>
      <c r="J29" s="1000">
        <f t="shared" si="0"/>
        <v>52.375</v>
      </c>
      <c r="K29" s="947">
        <v>11.570627398248662</v>
      </c>
      <c r="L29" s="947">
        <v>10.285002131776588</v>
      </c>
      <c r="M29" s="947">
        <v>15.427503197664883</v>
      </c>
      <c r="N29" s="947">
        <v>32.140631661801841</v>
      </c>
      <c r="O29" s="947">
        <v>38.568757994162212</v>
      </c>
      <c r="P29" s="947">
        <v>17.998753730609032</v>
      </c>
      <c r="Q29" s="947">
        <v>39.854383260634279</v>
      </c>
      <c r="R29" s="947">
        <v>15.427503197664883</v>
      </c>
      <c r="S29" s="947">
        <v>23.141254796497325</v>
      </c>
      <c r="T29" s="947">
        <v>14.141877931192809</v>
      </c>
      <c r="U29" s="947">
        <v>24.426880062969399</v>
      </c>
      <c r="V29" s="947">
        <v>17.998753730609032</v>
      </c>
      <c r="W29" s="947">
        <v>17.998753730609032</v>
      </c>
      <c r="X29" s="947">
        <v>35.997507461218063</v>
      </c>
      <c r="Y29" s="947">
        <v>1.2856252664720735</v>
      </c>
      <c r="Z29" s="947">
        <v>12.856252664720737</v>
      </c>
      <c r="AA29" s="947">
        <v>11.570627398248662</v>
      </c>
      <c r="AB29" s="947">
        <v>11.570627398248662</v>
      </c>
      <c r="AC29" s="947">
        <v>20.570004263553177</v>
      </c>
      <c r="AD29" s="947">
        <v>5.1425010658882941</v>
      </c>
      <c r="AE29" s="947">
        <v>21.052113738480209</v>
      </c>
      <c r="AF29" s="947">
        <v>19.284378997081106</v>
      </c>
      <c r="AG29" s="947">
        <v>3.8568757994162208</v>
      </c>
    </row>
    <row r="30" spans="1:52" s="970" customFormat="1" ht="12.6" customHeight="1">
      <c r="A30" s="972"/>
      <c r="B30" s="979" t="s">
        <v>1141</v>
      </c>
      <c r="C30" s="972"/>
      <c r="D30" s="973"/>
      <c r="E30" s="988" t="e">
        <f>Z30/#REF!*100</f>
        <v>#REF!</v>
      </c>
      <c r="F30" s="944">
        <v>19</v>
      </c>
      <c r="G30" s="947">
        <v>100</v>
      </c>
      <c r="H30" s="947">
        <v>31.578947368421051</v>
      </c>
      <c r="I30" s="947">
        <v>68.421052631578945</v>
      </c>
      <c r="J30" s="1000">
        <f t="shared" si="0"/>
        <v>13</v>
      </c>
      <c r="K30" s="947">
        <v>10.526315789473685</v>
      </c>
      <c r="L30" s="947">
        <v>26.315789473684209</v>
      </c>
      <c r="M30" s="947">
        <v>26.315789473684209</v>
      </c>
      <c r="N30" s="947">
        <v>15.789473684210526</v>
      </c>
      <c r="O30" s="947">
        <v>57.89473684210526</v>
      </c>
      <c r="P30" s="947">
        <v>21.05263157894737</v>
      </c>
      <c r="Q30" s="947">
        <v>47.368421052631582</v>
      </c>
      <c r="R30" s="947">
        <v>31.578947368421051</v>
      </c>
      <c r="S30" s="947">
        <v>21.05263157894737</v>
      </c>
      <c r="T30" s="947">
        <v>21.05263157894737</v>
      </c>
      <c r="U30" s="947">
        <v>36.842105263157897</v>
      </c>
      <c r="V30" s="947">
        <v>31.578947368421051</v>
      </c>
      <c r="W30" s="947">
        <v>36.842105263157897</v>
      </c>
      <c r="X30" s="947">
        <v>31.578947368421051</v>
      </c>
      <c r="Y30" s="947">
        <v>15.789473684210526</v>
      </c>
      <c r="Z30" s="947">
        <v>15.789473684210526</v>
      </c>
      <c r="AA30" s="947">
        <v>36.842105263157897</v>
      </c>
      <c r="AB30" s="947">
        <v>21.05263157894737</v>
      </c>
      <c r="AC30" s="947">
        <v>15.789473684210526</v>
      </c>
      <c r="AD30" s="947">
        <v>21.05263157894737</v>
      </c>
      <c r="AE30" s="947">
        <v>10.526315789473685</v>
      </c>
      <c r="AF30" s="947">
        <v>26.315789473684209</v>
      </c>
      <c r="AG30" s="947">
        <v>0</v>
      </c>
    </row>
    <row r="31" spans="1:52" s="970" customFormat="1" ht="12.6" customHeight="1">
      <c r="A31" s="1432" t="s">
        <v>20</v>
      </c>
      <c r="B31" s="1432"/>
      <c r="C31" s="1432"/>
      <c r="D31" s="1001"/>
      <c r="E31" s="988"/>
      <c r="F31" s="944"/>
      <c r="G31" s="945"/>
      <c r="H31" s="947"/>
      <c r="I31" s="947"/>
      <c r="J31" s="946"/>
      <c r="K31" s="947"/>
      <c r="L31" s="947"/>
      <c r="M31" s="947"/>
      <c r="N31" s="947"/>
      <c r="O31" s="947"/>
      <c r="P31" s="947"/>
      <c r="Q31" s="947"/>
      <c r="R31" s="947"/>
      <c r="S31" s="947"/>
      <c r="T31" s="947"/>
      <c r="U31" s="947"/>
      <c r="V31" s="947"/>
      <c r="W31" s="947"/>
      <c r="X31" s="947"/>
      <c r="Y31" s="947"/>
      <c r="Z31" s="947"/>
      <c r="AA31" s="947"/>
      <c r="AB31" s="947"/>
      <c r="AC31" s="947"/>
      <c r="AD31" s="947"/>
      <c r="AE31" s="947"/>
      <c r="AF31" s="947"/>
      <c r="AG31" s="947"/>
    </row>
    <row r="32" spans="1:52" s="970" customFormat="1" ht="12.6" customHeight="1">
      <c r="A32" s="975"/>
      <c r="B32" s="1002" t="s">
        <v>490</v>
      </c>
      <c r="C32" s="975"/>
      <c r="D32" s="1003"/>
      <c r="E32" s="988" t="e">
        <f>Z32/#REF!*100</f>
        <v>#REF!</v>
      </c>
      <c r="F32" s="944">
        <v>6600.9066897344492</v>
      </c>
      <c r="G32" s="947">
        <v>100</v>
      </c>
      <c r="H32" s="947">
        <v>59.578494316592668</v>
      </c>
      <c r="I32" s="947">
        <v>40.42150568340724</v>
      </c>
      <c r="J32" s="1000">
        <f t="shared" ref="J32:J41" si="1">F32*I32/100</f>
        <v>2668.1858727474191</v>
      </c>
      <c r="K32" s="947">
        <v>6.4602199868934838</v>
      </c>
      <c r="L32" s="947">
        <v>1.9614984474444515</v>
      </c>
      <c r="M32" s="947">
        <v>13.867675470765549</v>
      </c>
      <c r="N32" s="947">
        <v>19.193057733677644</v>
      </c>
      <c r="O32" s="947">
        <v>17.755401272490129</v>
      </c>
      <c r="P32" s="947">
        <v>8.872959628151726</v>
      </c>
      <c r="Q32" s="947">
        <v>14.256380904226878</v>
      </c>
      <c r="R32" s="947">
        <v>14.127115635295805</v>
      </c>
      <c r="S32" s="947">
        <v>16.637771058655538</v>
      </c>
      <c r="T32" s="947">
        <v>11.38963761693994</v>
      </c>
      <c r="U32" s="947">
        <v>6.4055509729212892</v>
      </c>
      <c r="V32" s="947">
        <v>13.295957652320448</v>
      </c>
      <c r="W32" s="947">
        <v>9.1902204439576263</v>
      </c>
      <c r="X32" s="947">
        <v>19.204924876981508</v>
      </c>
      <c r="Y32" s="947">
        <v>2.5806889116252325</v>
      </c>
      <c r="Z32" s="947">
        <v>4.1005488571610105</v>
      </c>
      <c r="AA32" s="947">
        <v>2.6266746520625133</v>
      </c>
      <c r="AB32" s="947">
        <v>1.9356795226729966</v>
      </c>
      <c r="AC32" s="947">
        <v>8.8199635819760474</v>
      </c>
      <c r="AD32" s="947">
        <v>1.6952470994604039</v>
      </c>
      <c r="AE32" s="947">
        <v>8.1525908435764904</v>
      </c>
      <c r="AF32" s="947">
        <v>12.355141197165093</v>
      </c>
      <c r="AG32" s="947">
        <v>1.8641243157591809</v>
      </c>
    </row>
    <row r="33" spans="1:33" s="970" customFormat="1" ht="12.6" customHeight="1">
      <c r="A33" s="975"/>
      <c r="B33" s="1002" t="s">
        <v>491</v>
      </c>
      <c r="C33" s="975"/>
      <c r="D33" s="1003"/>
      <c r="E33" s="988" t="e">
        <f>Z33/#REF!*100</f>
        <v>#REF!</v>
      </c>
      <c r="F33" s="944">
        <v>1664.317082885115</v>
      </c>
      <c r="G33" s="947">
        <v>100</v>
      </c>
      <c r="H33" s="947">
        <v>57.271586806625542</v>
      </c>
      <c r="I33" s="947">
        <v>42.728413193374493</v>
      </c>
      <c r="J33" s="1000">
        <f t="shared" si="1"/>
        <v>711.13628002306893</v>
      </c>
      <c r="K33" s="947">
        <v>7.3023520747397512</v>
      </c>
      <c r="L33" s="947">
        <v>0.96528939469322605</v>
      </c>
      <c r="M33" s="947">
        <v>12.171012878365458</v>
      </c>
      <c r="N33" s="947">
        <v>19.358621834618624</v>
      </c>
      <c r="O33" s="947">
        <v>18.287927031953874</v>
      </c>
      <c r="P33" s="947">
        <v>8.4977268380606574</v>
      </c>
      <c r="Q33" s="947">
        <v>13.565823232086869</v>
      </c>
      <c r="R33" s="947">
        <v>15.315361826610827</v>
      </c>
      <c r="S33" s="947">
        <v>14.917316193420707</v>
      </c>
      <c r="T33" s="947">
        <v>15.65506123886013</v>
      </c>
      <c r="U33" s="947">
        <v>4.8042504465879237</v>
      </c>
      <c r="V33" s="947">
        <v>16.03254926384913</v>
      </c>
      <c r="W33" s="947">
        <v>7.2479904022731869</v>
      </c>
      <c r="X33" s="947">
        <v>25.278483545451177</v>
      </c>
      <c r="Y33" s="947">
        <v>1.5512457298215114</v>
      </c>
      <c r="Z33" s="947">
        <v>3.1346076478144376</v>
      </c>
      <c r="AA33" s="947">
        <v>1.1389700452394156</v>
      </c>
      <c r="AB33" s="947">
        <v>2.1284946455894205</v>
      </c>
      <c r="AC33" s="947">
        <v>4.956613003183703</v>
      </c>
      <c r="AD33" s="947">
        <v>3.4502653169549529</v>
      </c>
      <c r="AE33" s="947">
        <v>8.9229841983370566</v>
      </c>
      <c r="AF33" s="947">
        <v>11.192160252261758</v>
      </c>
      <c r="AG33" s="947">
        <v>1.1818083092631932</v>
      </c>
    </row>
    <row r="34" spans="1:33" s="970" customFormat="1" ht="12.6" customHeight="1">
      <c r="A34" s="978"/>
      <c r="B34" s="1002" t="s">
        <v>492</v>
      </c>
      <c r="C34" s="978"/>
      <c r="D34" s="1003"/>
      <c r="E34" s="988" t="e">
        <f>Z34/#REF!*100</f>
        <v>#REF!</v>
      </c>
      <c r="F34" s="944">
        <v>2382.0489919309834</v>
      </c>
      <c r="G34" s="947">
        <v>100</v>
      </c>
      <c r="H34" s="947">
        <v>55.467910888932778</v>
      </c>
      <c r="I34" s="947">
        <v>44.532089111067258</v>
      </c>
      <c r="J34" s="1000">
        <f t="shared" si="1"/>
        <v>1060.7761797559849</v>
      </c>
      <c r="K34" s="947">
        <v>4.7916829577677911</v>
      </c>
      <c r="L34" s="947">
        <v>1.0022050806132643</v>
      </c>
      <c r="M34" s="947">
        <v>10.628773632909292</v>
      </c>
      <c r="N34" s="947">
        <v>20.361091207910402</v>
      </c>
      <c r="O34" s="947">
        <v>17.351740653941675</v>
      </c>
      <c r="P34" s="947">
        <v>11.263991014447914</v>
      </c>
      <c r="Q34" s="947">
        <v>21.856627115038986</v>
      </c>
      <c r="R34" s="947">
        <v>11.835560822608388</v>
      </c>
      <c r="S34" s="947">
        <v>18.846787192098613</v>
      </c>
      <c r="T34" s="947">
        <v>11.733803301887711</v>
      </c>
      <c r="U34" s="947">
        <v>10.566724953070848</v>
      </c>
      <c r="V34" s="947">
        <v>16.490227080002651</v>
      </c>
      <c r="W34" s="947">
        <v>13.339038865602339</v>
      </c>
      <c r="X34" s="947">
        <v>23.827899360285105</v>
      </c>
      <c r="Y34" s="947">
        <v>2.6871871300338328</v>
      </c>
      <c r="Z34" s="947">
        <v>2.3104320451708968</v>
      </c>
      <c r="AA34" s="947">
        <v>1.9631040899052745</v>
      </c>
      <c r="AB34" s="947">
        <v>2.3618509476388114</v>
      </c>
      <c r="AC34" s="947">
        <v>7.2659891987737897</v>
      </c>
      <c r="AD34" s="947">
        <v>0</v>
      </c>
      <c r="AE34" s="947">
        <v>11.319373708193407</v>
      </c>
      <c r="AF34" s="947">
        <v>12.4603743924825</v>
      </c>
      <c r="AG34" s="947">
        <v>0.44254617892791631</v>
      </c>
    </row>
    <row r="35" spans="1:33" s="970" customFormat="1" ht="12.6" customHeight="1">
      <c r="A35" s="978"/>
      <c r="B35" s="1002" t="s">
        <v>493</v>
      </c>
      <c r="C35" s="978"/>
      <c r="D35" s="1003"/>
      <c r="E35" s="988" t="e">
        <f>Z35/#REF!*100</f>
        <v>#REF!</v>
      </c>
      <c r="F35" s="944">
        <v>2407.9200329801256</v>
      </c>
      <c r="G35" s="947">
        <v>100</v>
      </c>
      <c r="H35" s="947">
        <v>53.777813252511365</v>
      </c>
      <c r="I35" s="947">
        <v>46.222186747488763</v>
      </c>
      <c r="J35" s="1000">
        <f t="shared" si="1"/>
        <v>1112.9932943742667</v>
      </c>
      <c r="K35" s="947">
        <v>6.4051877398379675</v>
      </c>
      <c r="L35" s="947">
        <v>2.9965939491767424</v>
      </c>
      <c r="M35" s="947">
        <v>12.294878506973966</v>
      </c>
      <c r="N35" s="947">
        <v>16.520938909245043</v>
      </c>
      <c r="O35" s="947">
        <v>19.5877502098663</v>
      </c>
      <c r="P35" s="947">
        <v>12.157716523045787</v>
      </c>
      <c r="Q35" s="947">
        <v>21.046851386219604</v>
      </c>
      <c r="R35" s="947">
        <v>14.32539159035405</v>
      </c>
      <c r="S35" s="947">
        <v>18.205336963698603</v>
      </c>
      <c r="T35" s="947">
        <v>17.05241324452405</v>
      </c>
      <c r="U35" s="947">
        <v>8.9967280378008336</v>
      </c>
      <c r="V35" s="947">
        <v>13.931159446138743</v>
      </c>
      <c r="W35" s="947">
        <v>11.816773130613553</v>
      </c>
      <c r="X35" s="947">
        <v>27.20304513151201</v>
      </c>
      <c r="Y35" s="947">
        <v>4.1655608615808486</v>
      </c>
      <c r="Z35" s="947">
        <v>3.282907430019137</v>
      </c>
      <c r="AA35" s="947">
        <v>3.8731120583357876</v>
      </c>
      <c r="AB35" s="947">
        <v>3.1745758210974473</v>
      </c>
      <c r="AC35" s="947">
        <v>6.7404381421840665</v>
      </c>
      <c r="AD35" s="947">
        <v>1.3805072740137585</v>
      </c>
      <c r="AE35" s="947">
        <v>10.149489169245197</v>
      </c>
      <c r="AF35" s="947">
        <v>11.631117608958743</v>
      </c>
      <c r="AG35" s="947">
        <v>0.28760822561157584</v>
      </c>
    </row>
    <row r="36" spans="1:33" s="970" customFormat="1" ht="12.6" customHeight="1">
      <c r="A36" s="978"/>
      <c r="B36" s="1002" t="s">
        <v>494</v>
      </c>
      <c r="C36" s="978"/>
      <c r="D36" s="1003"/>
      <c r="E36" s="988" t="e">
        <f>Z36/#REF!*100</f>
        <v>#REF!</v>
      </c>
      <c r="F36" s="944">
        <v>912.45814388019335</v>
      </c>
      <c r="G36" s="947">
        <v>100</v>
      </c>
      <c r="H36" s="947">
        <v>55.627699652571643</v>
      </c>
      <c r="I36" s="947">
        <v>44.372300347428251</v>
      </c>
      <c r="J36" s="1000">
        <f t="shared" si="1"/>
        <v>404.87866814708838</v>
      </c>
      <c r="K36" s="947">
        <v>6.4252752843885368</v>
      </c>
      <c r="L36" s="947">
        <v>1.5708296485730848</v>
      </c>
      <c r="M36" s="947">
        <v>14.531729252843837</v>
      </c>
      <c r="N36" s="947">
        <v>20.693884155129425</v>
      </c>
      <c r="O36" s="947">
        <v>21.542141506524093</v>
      </c>
      <c r="P36" s="947">
        <v>9.0691751165415155</v>
      </c>
      <c r="Q36" s="947">
        <v>20.298037670508457</v>
      </c>
      <c r="R36" s="947">
        <v>12.340775087285364</v>
      </c>
      <c r="S36" s="947">
        <v>19.955085591932349</v>
      </c>
      <c r="T36" s="947">
        <v>11.288969642102691</v>
      </c>
      <c r="U36" s="947">
        <v>10.543385076550742</v>
      </c>
      <c r="V36" s="947">
        <v>14.980273657254241</v>
      </c>
      <c r="W36" s="947">
        <v>11.056179380981073</v>
      </c>
      <c r="X36" s="947">
        <v>21.963135454142421</v>
      </c>
      <c r="Y36" s="947">
        <v>1.1683610010430425</v>
      </c>
      <c r="Z36" s="947">
        <v>2.9109266109496374</v>
      </c>
      <c r="AA36" s="947">
        <v>3.9380548963717303</v>
      </c>
      <c r="AB36" s="947">
        <v>2.2234362123661744</v>
      </c>
      <c r="AC36" s="947">
        <v>4.65779633194885</v>
      </c>
      <c r="AD36" s="947">
        <v>1.1885975253300369</v>
      </c>
      <c r="AE36" s="947">
        <v>11.235357015103707</v>
      </c>
      <c r="AF36" s="947">
        <v>12.309473141904435</v>
      </c>
      <c r="AG36" s="947">
        <v>1.5994645324423209</v>
      </c>
    </row>
    <row r="37" spans="1:33" s="970" customFormat="1" ht="12.6" customHeight="1">
      <c r="A37" s="978"/>
      <c r="B37" s="1002" t="s">
        <v>495</v>
      </c>
      <c r="C37" s="978"/>
      <c r="D37" s="1003"/>
      <c r="E37" s="988" t="e">
        <f>Z37/#REF!*100</f>
        <v>#REF!</v>
      </c>
      <c r="F37" s="944">
        <v>661.19693476803661</v>
      </c>
      <c r="G37" s="947">
        <v>100</v>
      </c>
      <c r="H37" s="947">
        <v>54.451225543823242</v>
      </c>
      <c r="I37" s="947">
        <v>45.548774456176673</v>
      </c>
      <c r="J37" s="1000">
        <f t="shared" si="1"/>
        <v>301.16710052864659</v>
      </c>
      <c r="K37" s="947">
        <v>6.8960670665971842</v>
      </c>
      <c r="L37" s="947">
        <v>1.7393708855183987</v>
      </c>
      <c r="M37" s="947">
        <v>12.301235603445715</v>
      </c>
      <c r="N37" s="947">
        <v>19.29179220150105</v>
      </c>
      <c r="O37" s="947">
        <v>19.844073243298315</v>
      </c>
      <c r="P37" s="947">
        <v>12.89941413474566</v>
      </c>
      <c r="Q37" s="947">
        <v>26.024216462310388</v>
      </c>
      <c r="R37" s="947">
        <v>13.714994042170398</v>
      </c>
      <c r="S37" s="947">
        <v>18.957678737086841</v>
      </c>
      <c r="T37" s="947">
        <v>16.563936136867596</v>
      </c>
      <c r="U37" s="947">
        <v>11.913005694085443</v>
      </c>
      <c r="V37" s="947">
        <v>12.633836611201867</v>
      </c>
      <c r="W37" s="947">
        <v>12.296529877333858</v>
      </c>
      <c r="X37" s="947">
        <v>24.063024503886574</v>
      </c>
      <c r="Y37" s="947">
        <v>4.8319396281870661</v>
      </c>
      <c r="Z37" s="947">
        <v>6.8346308800618543</v>
      </c>
      <c r="AA37" s="947">
        <v>3.4551610383958953</v>
      </c>
      <c r="AB37" s="947">
        <v>1.4368891444768062</v>
      </c>
      <c r="AC37" s="947">
        <v>7.298817726866722</v>
      </c>
      <c r="AD37" s="947">
        <v>0.60496348208318507</v>
      </c>
      <c r="AE37" s="947">
        <v>10.976375223164592</v>
      </c>
      <c r="AF37" s="947">
        <v>16.546467684044252</v>
      </c>
      <c r="AG37" s="947">
        <v>0.66167880852848415</v>
      </c>
    </row>
    <row r="38" spans="1:33" s="970" customFormat="1" ht="12.6" customHeight="1">
      <c r="A38" s="978"/>
      <c r="B38" s="1002" t="s">
        <v>496</v>
      </c>
      <c r="C38" s="978"/>
      <c r="D38" s="1003"/>
      <c r="E38" s="988" t="e">
        <f>Z38/#REF!*100</f>
        <v>#REF!</v>
      </c>
      <c r="F38" s="944">
        <v>174.84885472068419</v>
      </c>
      <c r="G38" s="947">
        <v>100</v>
      </c>
      <c r="H38" s="947">
        <v>37.866976312204251</v>
      </c>
      <c r="I38" s="947">
        <v>62.13302368779577</v>
      </c>
      <c r="J38" s="1000">
        <f t="shared" si="1"/>
        <v>108.63888032144231</v>
      </c>
      <c r="K38" s="947">
        <v>14.917410441925707</v>
      </c>
      <c r="L38" s="947">
        <v>4.4630382894244152</v>
      </c>
      <c r="M38" s="947">
        <v>16.21473857371095</v>
      </c>
      <c r="N38" s="947">
        <v>29.29717679771348</v>
      </c>
      <c r="O38" s="947">
        <v>27.834395150566756</v>
      </c>
      <c r="P38" s="947">
        <v>10.528043374783673</v>
      </c>
      <c r="Q38" s="947">
        <v>27.793543769562671</v>
      </c>
      <c r="R38" s="947">
        <v>11.375281882028478</v>
      </c>
      <c r="S38" s="947">
        <v>29.448184147941529</v>
      </c>
      <c r="T38" s="947">
        <v>21.921275293727888</v>
      </c>
      <c r="U38" s="947">
        <v>15.149970539173886</v>
      </c>
      <c r="V38" s="947">
        <v>18.661749997844819</v>
      </c>
      <c r="W38" s="947">
        <v>10.579107910368844</v>
      </c>
      <c r="X38" s="947">
        <v>26.727748980756992</v>
      </c>
      <c r="Y38" s="947">
        <v>1.1438450673268292</v>
      </c>
      <c r="Z38" s="947">
        <v>5.7192253366341461</v>
      </c>
      <c r="AA38" s="947">
        <v>6.9837338020568023</v>
      </c>
      <c r="AB38" s="947">
        <v>1.7157676009902441</v>
      </c>
      <c r="AC38" s="947">
        <v>9.2310047716541455</v>
      </c>
      <c r="AD38" s="947">
        <v>2.5327997383103864</v>
      </c>
      <c r="AE38" s="947">
        <v>10.355883020262548</v>
      </c>
      <c r="AF38" s="947">
        <v>14.249776143076115</v>
      </c>
      <c r="AG38" s="947">
        <v>3.9794274113296382</v>
      </c>
    </row>
    <row r="39" spans="1:33" s="970" customFormat="1" ht="12.6" customHeight="1">
      <c r="A39" s="978"/>
      <c r="B39" s="1002" t="s">
        <v>497</v>
      </c>
      <c r="C39" s="978"/>
      <c r="D39" s="1003"/>
      <c r="E39" s="988" t="e">
        <f>Z39/#REF!*100</f>
        <v>#REF!</v>
      </c>
      <c r="F39" s="944">
        <v>76.303279449512075</v>
      </c>
      <c r="G39" s="947">
        <v>100</v>
      </c>
      <c r="H39" s="947">
        <v>38.263459201978883</v>
      </c>
      <c r="I39" s="947">
        <v>61.736540798021117</v>
      </c>
      <c r="J39" s="1000">
        <f t="shared" si="1"/>
        <v>47.10700524757609</v>
      </c>
      <c r="K39" s="947">
        <v>16.686052473013984</v>
      </c>
      <c r="L39" s="947">
        <v>5.2422386414553745</v>
      </c>
      <c r="M39" s="947">
        <v>22.747390902196756</v>
      </c>
      <c r="N39" s="947">
        <v>24.081533759185636</v>
      </c>
      <c r="O39" s="947">
        <v>38.474106826562881</v>
      </c>
      <c r="P39" s="947">
        <v>25.859970095560893</v>
      </c>
      <c r="Q39" s="947">
        <v>26.702653079913318</v>
      </c>
      <c r="R39" s="947">
        <v>17.037275584729969</v>
      </c>
      <c r="S39" s="947">
        <v>19.658394905457655</v>
      </c>
      <c r="T39" s="947">
        <v>10.484477282910749</v>
      </c>
      <c r="U39" s="947">
        <v>20.126271581469069</v>
      </c>
      <c r="V39" s="947">
        <v>21.928291114469364</v>
      </c>
      <c r="W39" s="947">
        <v>19.307171793741674</v>
      </c>
      <c r="X39" s="947">
        <v>35.525347590744246</v>
      </c>
      <c r="Y39" s="947">
        <v>2.6211193207276873</v>
      </c>
      <c r="Z39" s="947">
        <v>9.1739176225469059</v>
      </c>
      <c r="AA39" s="947">
        <v>7.8633579621830618</v>
      </c>
      <c r="AB39" s="947">
        <v>9.1739176225469059</v>
      </c>
      <c r="AC39" s="947">
        <v>14.41615626400228</v>
      </c>
      <c r="AD39" s="947">
        <v>6.5527983018192186</v>
      </c>
      <c r="AE39" s="947">
        <v>15.375492812650144</v>
      </c>
      <c r="AF39" s="947">
        <v>15.726715924366124</v>
      </c>
      <c r="AG39" s="947">
        <v>2.6211193207276873</v>
      </c>
    </row>
    <row r="40" spans="1:33" s="970" customFormat="1" ht="12.6" customHeight="1">
      <c r="A40" s="978"/>
      <c r="B40" s="1002" t="s">
        <v>498</v>
      </c>
      <c r="C40" s="978"/>
      <c r="D40" s="1003"/>
      <c r="E40" s="988" t="e">
        <f>Z40/#REF!*100</f>
        <v>#REF!</v>
      </c>
      <c r="F40" s="944">
        <v>39</v>
      </c>
      <c r="G40" s="947">
        <v>100</v>
      </c>
      <c r="H40" s="947">
        <v>35.897435897435898</v>
      </c>
      <c r="I40" s="947">
        <v>64.102564102564102</v>
      </c>
      <c r="J40" s="1000">
        <f t="shared" si="1"/>
        <v>25</v>
      </c>
      <c r="K40" s="947">
        <v>7.6923076923076925</v>
      </c>
      <c r="L40" s="947">
        <v>10.256410256410257</v>
      </c>
      <c r="M40" s="947">
        <v>10.256410256410257</v>
      </c>
      <c r="N40" s="947">
        <v>28.205128205128204</v>
      </c>
      <c r="O40" s="947">
        <v>33.333333333333336</v>
      </c>
      <c r="P40" s="947">
        <v>5.1282051282051286</v>
      </c>
      <c r="Q40" s="947">
        <v>41.025641025641029</v>
      </c>
      <c r="R40" s="947">
        <v>17.948717948717949</v>
      </c>
      <c r="S40" s="947">
        <v>17.948717948717949</v>
      </c>
      <c r="T40" s="947">
        <v>10.256410256410257</v>
      </c>
      <c r="U40" s="947">
        <v>28.205128205128204</v>
      </c>
      <c r="V40" s="947">
        <v>23.076923076923077</v>
      </c>
      <c r="W40" s="947">
        <v>23.076923076923077</v>
      </c>
      <c r="X40" s="947">
        <v>38.46153846153846</v>
      </c>
      <c r="Y40" s="947">
        <v>0</v>
      </c>
      <c r="Z40" s="947">
        <v>10.256410256410257</v>
      </c>
      <c r="AA40" s="947">
        <v>7.6923076923076925</v>
      </c>
      <c r="AB40" s="947">
        <v>5.1282051282051286</v>
      </c>
      <c r="AC40" s="947">
        <v>15.384615384615385</v>
      </c>
      <c r="AD40" s="947">
        <v>5.1282051282051286</v>
      </c>
      <c r="AE40" s="947">
        <v>12.820512820512821</v>
      </c>
      <c r="AF40" s="947">
        <v>17.948717948717949</v>
      </c>
      <c r="AG40" s="947">
        <v>5.1282051282051286</v>
      </c>
    </row>
    <row r="41" spans="1:33" s="970" customFormat="1" ht="12.6" customHeight="1">
      <c r="A41" s="978"/>
      <c r="B41" s="1002" t="s">
        <v>435</v>
      </c>
      <c r="C41" s="978"/>
      <c r="D41" s="1003"/>
      <c r="E41" s="988" t="e">
        <f>Z41/#REF!*100</f>
        <v>#REF!</v>
      </c>
      <c r="F41" s="944">
        <v>16</v>
      </c>
      <c r="G41" s="947">
        <v>100</v>
      </c>
      <c r="H41" s="947">
        <v>31.25</v>
      </c>
      <c r="I41" s="947">
        <v>68.75</v>
      </c>
      <c r="J41" s="1000">
        <f t="shared" si="1"/>
        <v>11</v>
      </c>
      <c r="K41" s="947">
        <v>12.5</v>
      </c>
      <c r="L41" s="947">
        <v>31.25</v>
      </c>
      <c r="M41" s="947">
        <v>31.25</v>
      </c>
      <c r="N41" s="947">
        <v>18.75</v>
      </c>
      <c r="O41" s="947">
        <v>56.25</v>
      </c>
      <c r="P41" s="947">
        <v>25</v>
      </c>
      <c r="Q41" s="947">
        <v>50</v>
      </c>
      <c r="R41" s="947">
        <v>25</v>
      </c>
      <c r="S41" s="947">
        <v>31.25</v>
      </c>
      <c r="T41" s="947">
        <v>25</v>
      </c>
      <c r="U41" s="947">
        <v>37.5</v>
      </c>
      <c r="V41" s="947">
        <v>18.75</v>
      </c>
      <c r="W41" s="947">
        <v>31.25</v>
      </c>
      <c r="X41" s="947">
        <v>37.5</v>
      </c>
      <c r="Y41" s="947">
        <v>12.5</v>
      </c>
      <c r="Z41" s="947">
        <v>25</v>
      </c>
      <c r="AA41" s="947">
        <v>50</v>
      </c>
      <c r="AB41" s="947">
        <v>18.75</v>
      </c>
      <c r="AC41" s="947">
        <v>18.75</v>
      </c>
      <c r="AD41" s="947">
        <v>18.75</v>
      </c>
      <c r="AE41" s="947">
        <v>6.25</v>
      </c>
      <c r="AF41" s="947">
        <v>25</v>
      </c>
      <c r="AG41" s="947">
        <v>0</v>
      </c>
    </row>
    <row r="42" spans="1:33" s="970" customFormat="1" ht="12.6" customHeight="1">
      <c r="A42" s="1432" t="s">
        <v>21</v>
      </c>
      <c r="B42" s="1432"/>
      <c r="C42" s="1432"/>
      <c r="D42" s="1003"/>
      <c r="E42" s="988"/>
      <c r="F42" s="944"/>
      <c r="G42" s="945"/>
      <c r="H42" s="947"/>
      <c r="I42" s="947"/>
      <c r="J42" s="946"/>
      <c r="K42" s="947"/>
      <c r="L42" s="947"/>
      <c r="M42" s="947"/>
      <c r="N42" s="947"/>
      <c r="O42" s="947"/>
      <c r="P42" s="947"/>
      <c r="Q42" s="947"/>
      <c r="R42" s="947"/>
      <c r="S42" s="947"/>
      <c r="T42" s="947"/>
      <c r="U42" s="947"/>
      <c r="V42" s="947"/>
      <c r="W42" s="947"/>
      <c r="X42" s="947"/>
      <c r="Y42" s="947"/>
      <c r="Z42" s="947"/>
      <c r="AA42" s="947"/>
      <c r="AB42" s="947"/>
      <c r="AC42" s="947"/>
      <c r="AD42" s="947"/>
      <c r="AE42" s="947"/>
      <c r="AF42" s="947"/>
      <c r="AG42" s="947"/>
    </row>
    <row r="43" spans="1:33" s="970" customFormat="1" ht="12.6" customHeight="1">
      <c r="A43" s="978"/>
      <c r="B43" s="1002" t="s">
        <v>490</v>
      </c>
      <c r="C43" s="978"/>
      <c r="D43" s="1003"/>
      <c r="E43" s="988" t="e">
        <f>Z43/#REF!*100</f>
        <v>#REF!</v>
      </c>
      <c r="F43" s="944">
        <v>6446.7901232409822</v>
      </c>
      <c r="G43" s="947">
        <v>100</v>
      </c>
      <c r="H43" s="947">
        <v>59.376215504946749</v>
      </c>
      <c r="I43" s="947">
        <v>40.62378449505313</v>
      </c>
      <c r="J43" s="1000">
        <f t="shared" ref="J43:J52" si="2">F43*I43/100</f>
        <v>2618.9301265137865</v>
      </c>
      <c r="K43" s="947">
        <v>6.2841213492934882</v>
      </c>
      <c r="L43" s="947">
        <v>1.9583960951968047</v>
      </c>
      <c r="M43" s="947">
        <v>13.757378814497189</v>
      </c>
      <c r="N43" s="947">
        <v>19.099922619556121</v>
      </c>
      <c r="O43" s="947">
        <v>18.134797631023453</v>
      </c>
      <c r="P43" s="947">
        <v>8.5307134953841306</v>
      </c>
      <c r="Q43" s="947">
        <v>14.723444775020734</v>
      </c>
      <c r="R43" s="947">
        <v>14.585207798255647</v>
      </c>
      <c r="S43" s="947">
        <v>16.555526399047764</v>
      </c>
      <c r="T43" s="947">
        <v>11.314124210690267</v>
      </c>
      <c r="U43" s="947">
        <v>5.6320222355110401</v>
      </c>
      <c r="V43" s="947">
        <v>13.805414809259235</v>
      </c>
      <c r="W43" s="947">
        <v>9.6982892961030185</v>
      </c>
      <c r="X43" s="947">
        <v>19.58533981130331</v>
      </c>
      <c r="Y43" s="947">
        <v>2.5618958262055553</v>
      </c>
      <c r="Z43" s="947">
        <v>3.8743446484171629</v>
      </c>
      <c r="AA43" s="947">
        <v>2.5232721001300322</v>
      </c>
      <c r="AB43" s="947">
        <v>1.9664421623859167</v>
      </c>
      <c r="AC43" s="947">
        <v>8.300550553652247</v>
      </c>
      <c r="AD43" s="947">
        <v>1.7357735719113949</v>
      </c>
      <c r="AE43" s="947">
        <v>7.860570820988185</v>
      </c>
      <c r="AF43" s="947">
        <v>12.383910534986526</v>
      </c>
      <c r="AG43" s="947">
        <v>2.2137861092674904</v>
      </c>
    </row>
    <row r="44" spans="1:33" s="970" customFormat="1" ht="12.6" customHeight="1">
      <c r="A44" s="978"/>
      <c r="B44" s="1002" t="s">
        <v>491</v>
      </c>
      <c r="C44" s="978"/>
      <c r="D44" s="1003"/>
      <c r="E44" s="988" t="e">
        <f>Z44/#REF!*100</f>
        <v>#REF!</v>
      </c>
      <c r="F44" s="944">
        <v>1698.922260412367</v>
      </c>
      <c r="G44" s="947">
        <v>100</v>
      </c>
      <c r="H44" s="947">
        <v>61.571336919807834</v>
      </c>
      <c r="I44" s="947">
        <v>38.42866308019218</v>
      </c>
      <c r="J44" s="1000">
        <f t="shared" si="2"/>
        <v>652.87311144825367</v>
      </c>
      <c r="K44" s="947">
        <v>6.4475785752701773</v>
      </c>
      <c r="L44" s="947">
        <v>1.0764749464188041</v>
      </c>
      <c r="M44" s="947">
        <v>13.324514635025871</v>
      </c>
      <c r="N44" s="947">
        <v>18.368060440136922</v>
      </c>
      <c r="O44" s="947">
        <v>15.084418595985218</v>
      </c>
      <c r="P44" s="947">
        <v>8.0731280297680108</v>
      </c>
      <c r="Q44" s="947">
        <v>12.526939601170389</v>
      </c>
      <c r="R44" s="947">
        <v>14.187110757004792</v>
      </c>
      <c r="S44" s="947">
        <v>15.489773076777979</v>
      </c>
      <c r="T44" s="947">
        <v>12.775844083896381</v>
      </c>
      <c r="U44" s="947">
        <v>8.3607014874771028</v>
      </c>
      <c r="V44" s="947">
        <v>14.5487135642372</v>
      </c>
      <c r="W44" s="947">
        <v>5.8169860390936661</v>
      </c>
      <c r="X44" s="947">
        <v>20.855087322042213</v>
      </c>
      <c r="Y44" s="947">
        <v>3.1666820647452991</v>
      </c>
      <c r="Z44" s="947">
        <v>2.0112178649336219</v>
      </c>
      <c r="AA44" s="947">
        <v>1.1157704783538975</v>
      </c>
      <c r="AB44" s="947">
        <v>2.0851395511317441</v>
      </c>
      <c r="AC44" s="947">
        <v>6.1955697387368431</v>
      </c>
      <c r="AD44" s="947">
        <v>2.5853656651229864</v>
      </c>
      <c r="AE44" s="947">
        <v>6.0754146249468954</v>
      </c>
      <c r="AF44" s="947">
        <v>13.010121920428087</v>
      </c>
      <c r="AG44" s="947">
        <v>0.26487380293126228</v>
      </c>
    </row>
    <row r="45" spans="1:33" s="970" customFormat="1" ht="12.6" customHeight="1">
      <c r="A45" s="978"/>
      <c r="B45" s="1002" t="s">
        <v>492</v>
      </c>
      <c r="C45" s="978"/>
      <c r="D45" s="1003"/>
      <c r="E45" s="988" t="e">
        <f>Z45/#REF!*100</f>
        <v>#REF!</v>
      </c>
      <c r="F45" s="944">
        <v>2612.685891495114</v>
      </c>
      <c r="G45" s="947">
        <v>100</v>
      </c>
      <c r="H45" s="947">
        <v>53.777754139086682</v>
      </c>
      <c r="I45" s="947">
        <v>46.222245860913347</v>
      </c>
      <c r="J45" s="1000">
        <f t="shared" si="2"/>
        <v>1207.6420963402672</v>
      </c>
      <c r="K45" s="947">
        <v>6.1412707238337179</v>
      </c>
      <c r="L45" s="947">
        <v>0.78189925145885575</v>
      </c>
      <c r="M45" s="947">
        <v>11.307529160485696</v>
      </c>
      <c r="N45" s="947">
        <v>20.350602573496207</v>
      </c>
      <c r="O45" s="947">
        <v>18.571179931937674</v>
      </c>
      <c r="P45" s="947">
        <v>11.280409341500283</v>
      </c>
      <c r="Q45" s="947">
        <v>20.512132714578996</v>
      </c>
      <c r="R45" s="947">
        <v>11.555031482591959</v>
      </c>
      <c r="S45" s="947">
        <v>20.080686896939604</v>
      </c>
      <c r="T45" s="947">
        <v>15.221487087576977</v>
      </c>
      <c r="U45" s="947">
        <v>10.706562120853864</v>
      </c>
      <c r="V45" s="947">
        <v>14.693353288271858</v>
      </c>
      <c r="W45" s="947">
        <v>12.712091058025317</v>
      </c>
      <c r="X45" s="947">
        <v>24.369378201078757</v>
      </c>
      <c r="Y45" s="947">
        <v>2.356770892453155</v>
      </c>
      <c r="Z45" s="947">
        <v>4.2880488834147323</v>
      </c>
      <c r="AA45" s="947">
        <v>2.1783826303811544</v>
      </c>
      <c r="AB45" s="947">
        <v>2.0935679653618928</v>
      </c>
      <c r="AC45" s="947">
        <v>7.9270345297492488</v>
      </c>
      <c r="AD45" s="947">
        <v>0.81065010398168014</v>
      </c>
      <c r="AE45" s="947">
        <v>12.374972638807304</v>
      </c>
      <c r="AF45" s="947">
        <v>11.150457842677145</v>
      </c>
      <c r="AG45" s="947">
        <v>0.17861568469338673</v>
      </c>
    </row>
    <row r="46" spans="1:33" s="970" customFormat="1" ht="12.6" customHeight="1">
      <c r="A46" s="975"/>
      <c r="B46" s="1002" t="s">
        <v>493</v>
      </c>
      <c r="C46" s="975"/>
      <c r="D46" s="1003"/>
      <c r="E46" s="988" t="e">
        <f>Z46/#REF!*100</f>
        <v>#REF!</v>
      </c>
      <c r="F46" s="944">
        <v>2270.4368717445823</v>
      </c>
      <c r="G46" s="947">
        <v>100</v>
      </c>
      <c r="H46" s="947">
        <v>55.544699276800365</v>
      </c>
      <c r="I46" s="947">
        <v>44.455300723199748</v>
      </c>
      <c r="J46" s="1000">
        <f t="shared" si="2"/>
        <v>1009.329539064463</v>
      </c>
      <c r="K46" s="947">
        <v>6.7829120299512891</v>
      </c>
      <c r="L46" s="947">
        <v>3.1769474416139674</v>
      </c>
      <c r="M46" s="947">
        <v>10.904742437886012</v>
      </c>
      <c r="N46" s="947">
        <v>16.474694106943712</v>
      </c>
      <c r="O46" s="947">
        <v>19.590083900765144</v>
      </c>
      <c r="P46" s="947">
        <v>12.363283453995297</v>
      </c>
      <c r="Q46" s="947">
        <v>21.028333876313987</v>
      </c>
      <c r="R46" s="947">
        <v>14.996328019372768</v>
      </c>
      <c r="S46" s="947">
        <v>16.459503287573099</v>
      </c>
      <c r="T46" s="947">
        <v>14.37790019890498</v>
      </c>
      <c r="U46" s="947">
        <v>7.0410168931114798</v>
      </c>
      <c r="V46" s="947">
        <v>15.243054244627041</v>
      </c>
      <c r="W46" s="947">
        <v>11.518657682451789</v>
      </c>
      <c r="X46" s="947">
        <v>27.406822119140958</v>
      </c>
      <c r="Y46" s="947">
        <v>3.4538541426694072</v>
      </c>
      <c r="Z46" s="947">
        <v>2.5835519440836188</v>
      </c>
      <c r="AA46" s="947">
        <v>4.7244937417553361</v>
      </c>
      <c r="AB46" s="947">
        <v>3.4765949839296764</v>
      </c>
      <c r="AC46" s="947">
        <v>6.0426059845808018</v>
      </c>
      <c r="AD46" s="947">
        <v>1.2820099680407517</v>
      </c>
      <c r="AE46" s="947">
        <v>10.833600205586665</v>
      </c>
      <c r="AF46" s="947">
        <v>11.035746004003316</v>
      </c>
      <c r="AG46" s="947">
        <v>0.36558497548632057</v>
      </c>
    </row>
    <row r="47" spans="1:33" s="970" customFormat="1" ht="12.6" customHeight="1">
      <c r="A47" s="975"/>
      <c r="B47" s="1002" t="s">
        <v>494</v>
      </c>
      <c r="C47" s="975"/>
      <c r="D47" s="1003"/>
      <c r="E47" s="988" t="e">
        <f>Z47/#REF!*100</f>
        <v>#REF!</v>
      </c>
      <c r="F47" s="944">
        <v>925.37752803791852</v>
      </c>
      <c r="G47" s="947">
        <v>100</v>
      </c>
      <c r="H47" s="947">
        <v>51.469921445340539</v>
      </c>
      <c r="I47" s="947">
        <v>48.530078554659397</v>
      </c>
      <c r="J47" s="1000">
        <f t="shared" si="2"/>
        <v>449.08644128396713</v>
      </c>
      <c r="K47" s="947">
        <v>5.0647492468849347</v>
      </c>
      <c r="L47" s="947">
        <v>1.6596645680818585</v>
      </c>
      <c r="M47" s="947">
        <v>15.531120586858737</v>
      </c>
      <c r="N47" s="947">
        <v>22.682165286710511</v>
      </c>
      <c r="O47" s="947">
        <v>22.257959587901606</v>
      </c>
      <c r="P47" s="947">
        <v>10.268252988098263</v>
      </c>
      <c r="Q47" s="947">
        <v>21.012804290888564</v>
      </c>
      <c r="R47" s="947">
        <v>10.686253829374001</v>
      </c>
      <c r="S47" s="947">
        <v>20.158232077351606</v>
      </c>
      <c r="T47" s="947">
        <v>13.561919847298498</v>
      </c>
      <c r="U47" s="947">
        <v>11.701192305262648</v>
      </c>
      <c r="V47" s="947">
        <v>14.999977510206252</v>
      </c>
      <c r="W47" s="947">
        <v>10.822148232582601</v>
      </c>
      <c r="X47" s="947">
        <v>22.527509224858893</v>
      </c>
      <c r="Y47" s="947">
        <v>1.0459149864289703</v>
      </c>
      <c r="Z47" s="947">
        <v>2.8213944161003872</v>
      </c>
      <c r="AA47" s="947">
        <v>2.318291688702224</v>
      </c>
      <c r="AB47" s="947">
        <v>1.9357423593046723</v>
      </c>
      <c r="AC47" s="947">
        <v>6.4987906794580752</v>
      </c>
      <c r="AD47" s="947">
        <v>0.6808032723753622</v>
      </c>
      <c r="AE47" s="947">
        <v>12.185931143029306</v>
      </c>
      <c r="AF47" s="947">
        <v>13.202873144567848</v>
      </c>
      <c r="AG47" s="947">
        <v>1.3185523607601684</v>
      </c>
    </row>
    <row r="48" spans="1:33" s="970" customFormat="1" ht="12.6" customHeight="1">
      <c r="A48" s="975"/>
      <c r="B48" s="1002" t="s">
        <v>495</v>
      </c>
      <c r="C48" s="975"/>
      <c r="D48" s="1003"/>
      <c r="E48" s="988" t="e">
        <f>Z48/#REF!*100</f>
        <v>#REF!</v>
      </c>
      <c r="F48" s="944">
        <v>684.27126171242026</v>
      </c>
      <c r="G48" s="947">
        <v>100</v>
      </c>
      <c r="H48" s="947">
        <v>52.341130478510635</v>
      </c>
      <c r="I48" s="947">
        <v>47.658869521489237</v>
      </c>
      <c r="J48" s="1000">
        <f t="shared" si="2"/>
        <v>326.11594779257052</v>
      </c>
      <c r="K48" s="947">
        <v>5.1412238223920603</v>
      </c>
      <c r="L48" s="947">
        <v>2.4763734090114089</v>
      </c>
      <c r="M48" s="947">
        <v>11.849684991712722</v>
      </c>
      <c r="N48" s="947">
        <v>18.328369919884189</v>
      </c>
      <c r="O48" s="947">
        <v>19.384113248083629</v>
      </c>
      <c r="P48" s="947">
        <v>13.706684882028439</v>
      </c>
      <c r="Q48" s="947">
        <v>27.878337054786549</v>
      </c>
      <c r="R48" s="947">
        <v>13.390399027595784</v>
      </c>
      <c r="S48" s="947">
        <v>19.810314325493252</v>
      </c>
      <c r="T48" s="947">
        <v>19.480933401465926</v>
      </c>
      <c r="U48" s="947">
        <v>13.415037076159935</v>
      </c>
      <c r="V48" s="947">
        <v>13.501653673006068</v>
      </c>
      <c r="W48" s="947">
        <v>14.360610577443374</v>
      </c>
      <c r="X48" s="947">
        <v>26.594581981959248</v>
      </c>
      <c r="Y48" s="947">
        <v>4.0067448537128625</v>
      </c>
      <c r="Z48" s="947">
        <v>6.9512447160205912</v>
      </c>
      <c r="AA48" s="947">
        <v>3.8420236154064789</v>
      </c>
      <c r="AB48" s="947">
        <v>1.8918099144128171</v>
      </c>
      <c r="AC48" s="947">
        <v>6.3840922684768335</v>
      </c>
      <c r="AD48" s="947">
        <v>0.73070436824823981</v>
      </c>
      <c r="AE48" s="947">
        <v>11.553747892740889</v>
      </c>
      <c r="AF48" s="947">
        <v>16.192842423981375</v>
      </c>
      <c r="AG48" s="947">
        <v>0.98906055559315476</v>
      </c>
    </row>
    <row r="49" spans="1:33" s="970" customFormat="1" ht="12.6" customHeight="1">
      <c r="A49" s="975"/>
      <c r="B49" s="1002" t="s">
        <v>496</v>
      </c>
      <c r="C49" s="975"/>
      <c r="D49" s="1003"/>
      <c r="E49" s="988" t="e">
        <f>Z49/#REF!*100</f>
        <v>#REF!</v>
      </c>
      <c r="F49" s="944">
        <v>153.03677384804192</v>
      </c>
      <c r="G49" s="947">
        <v>100</v>
      </c>
      <c r="H49" s="947">
        <v>37.259622131970787</v>
      </c>
      <c r="I49" s="947">
        <v>62.740377868029185</v>
      </c>
      <c r="J49" s="1000">
        <f t="shared" si="2"/>
        <v>96.015850189302768</v>
      </c>
      <c r="K49" s="947">
        <v>20.979659136106847</v>
      </c>
      <c r="L49" s="947">
        <v>3.7922723988986249</v>
      </c>
      <c r="M49" s="947">
        <v>14.10509253878512</v>
      </c>
      <c r="N49" s="947">
        <v>33.135906787152337</v>
      </c>
      <c r="O49" s="947">
        <v>25.780334315239621</v>
      </c>
      <c r="P49" s="947">
        <v>10.787050461556003</v>
      </c>
      <c r="Q49" s="947">
        <v>22.990116999394644</v>
      </c>
      <c r="R49" s="947">
        <v>14.548406845348808</v>
      </c>
      <c r="S49" s="947">
        <v>22.908024945049618</v>
      </c>
      <c r="T49" s="947">
        <v>13.449320181440029</v>
      </c>
      <c r="U49" s="947">
        <v>15.953903100168025</v>
      </c>
      <c r="V49" s="947">
        <v>15.578439086980444</v>
      </c>
      <c r="W49" s="947">
        <v>7.6506666855766916</v>
      </c>
      <c r="X49" s="947">
        <v>31.736619229004912</v>
      </c>
      <c r="Y49" s="947">
        <v>4.356251624571386</v>
      </c>
      <c r="Z49" s="947">
        <v>5.2275017297108022</v>
      </c>
      <c r="AA49" s="947">
        <v>6.4060232637540242</v>
      </c>
      <c r="AB49" s="947">
        <v>1.3068754324277005</v>
      </c>
      <c r="AC49" s="947">
        <v>9.1908228116568633</v>
      </c>
      <c r="AD49" s="947">
        <v>2.8937955391045769</v>
      </c>
      <c r="AE49" s="947">
        <v>12.68758250629798</v>
      </c>
      <c r="AF49" s="947">
        <v>18.758011666448191</v>
      </c>
      <c r="AG49" s="947">
        <v>4.5466086863931032</v>
      </c>
    </row>
    <row r="50" spans="1:33" s="970" customFormat="1" ht="12.6" customHeight="1">
      <c r="A50" s="975"/>
      <c r="B50" s="1002" t="s">
        <v>497</v>
      </c>
      <c r="C50" s="975"/>
      <c r="D50" s="1003"/>
      <c r="E50" s="988" t="e">
        <f>Z50/#REF!*100</f>
        <v>#REF!</v>
      </c>
      <c r="F50" s="944">
        <v>83.479299857675372</v>
      </c>
      <c r="G50" s="947">
        <v>100</v>
      </c>
      <c r="H50" s="947">
        <v>36.642774193057235</v>
      </c>
      <c r="I50" s="947">
        <v>63.357225806942743</v>
      </c>
      <c r="J50" s="1000">
        <f t="shared" si="2"/>
        <v>52.890168512882219</v>
      </c>
      <c r="K50" s="947">
        <v>19.294609891358778</v>
      </c>
      <c r="L50" s="947">
        <v>3.5937052719832674</v>
      </c>
      <c r="M50" s="947">
        <v>26.521746769114237</v>
      </c>
      <c r="N50" s="947">
        <v>27.252264979206462</v>
      </c>
      <c r="O50" s="947">
        <v>39.209726606932712</v>
      </c>
      <c r="P50" s="947">
        <v>30.564665200095423</v>
      </c>
      <c r="Q50" s="947">
        <v>28.450166736534211</v>
      </c>
      <c r="R50" s="947">
        <v>15.572722845260826</v>
      </c>
      <c r="S50" s="947">
        <v>24.89618779833987</v>
      </c>
      <c r="T50" s="947">
        <v>13.626132489603231</v>
      </c>
      <c r="U50" s="947">
        <v>21.241200247016376</v>
      </c>
      <c r="V50" s="947">
        <v>24.125943254458726</v>
      </c>
      <c r="W50" s="947">
        <v>20.532237982475461</v>
      </c>
      <c r="X50" s="947">
        <v>32.920742380962011</v>
      </c>
      <c r="Y50" s="947">
        <v>5.2408201883089403</v>
      </c>
      <c r="Z50" s="947">
        <v>10.032427217619963</v>
      </c>
      <c r="AA50" s="947">
        <v>5.9895087866387788</v>
      </c>
      <c r="AB50" s="947">
        <v>7.1874105439665348</v>
      </c>
      <c r="AC50" s="947">
        <v>17.259564095375421</v>
      </c>
      <c r="AD50" s="947">
        <v>4.7916070293110229</v>
      </c>
      <c r="AE50" s="947">
        <v>16.89880637670327</v>
      </c>
      <c r="AF50" s="947">
        <v>16.021936004258741</v>
      </c>
      <c r="AG50" s="947">
        <v>2.3958035146555114</v>
      </c>
    </row>
    <row r="51" spans="1:33" s="970" customFormat="1" ht="12.6" customHeight="1">
      <c r="A51" s="975"/>
      <c r="B51" s="1002" t="s">
        <v>498</v>
      </c>
      <c r="C51" s="975"/>
      <c r="D51" s="1003"/>
      <c r="E51" s="988" t="e">
        <f>Z51/#REF!*100</f>
        <v>#REF!</v>
      </c>
      <c r="F51" s="944">
        <v>45</v>
      </c>
      <c r="G51" s="947">
        <v>100</v>
      </c>
      <c r="H51" s="947">
        <v>35.555555555555557</v>
      </c>
      <c r="I51" s="947">
        <v>64.444444444444443</v>
      </c>
      <c r="J51" s="1000">
        <f t="shared" si="2"/>
        <v>29</v>
      </c>
      <c r="K51" s="947">
        <v>6.666666666666667</v>
      </c>
      <c r="L51" s="947">
        <v>11.111111111111111</v>
      </c>
      <c r="M51" s="947">
        <v>13.333333333333334</v>
      </c>
      <c r="N51" s="947">
        <v>26.666666666666668</v>
      </c>
      <c r="O51" s="947">
        <v>35.555555555555557</v>
      </c>
      <c r="P51" s="947">
        <v>6.666666666666667</v>
      </c>
      <c r="Q51" s="947">
        <v>42.222222222222221</v>
      </c>
      <c r="R51" s="947">
        <v>20</v>
      </c>
      <c r="S51" s="947">
        <v>17.777777777777779</v>
      </c>
      <c r="T51" s="947">
        <v>6.666666666666667</v>
      </c>
      <c r="U51" s="947">
        <v>26.666666666666668</v>
      </c>
      <c r="V51" s="947">
        <v>20</v>
      </c>
      <c r="W51" s="947">
        <v>20</v>
      </c>
      <c r="X51" s="947">
        <v>40</v>
      </c>
      <c r="Y51" s="947">
        <v>0</v>
      </c>
      <c r="Z51" s="947">
        <v>13.333333333333334</v>
      </c>
      <c r="AA51" s="947">
        <v>13.333333333333334</v>
      </c>
      <c r="AB51" s="947">
        <v>6.666666666666667</v>
      </c>
      <c r="AC51" s="947">
        <v>15.555555555555555</v>
      </c>
      <c r="AD51" s="947">
        <v>6.666666666666667</v>
      </c>
      <c r="AE51" s="947">
        <v>13.333333333333334</v>
      </c>
      <c r="AF51" s="947">
        <v>17.777777777777779</v>
      </c>
      <c r="AG51" s="947">
        <v>2.2222222222222223</v>
      </c>
    </row>
    <row r="52" spans="1:33" s="970" customFormat="1" ht="12.6" customHeight="1">
      <c r="A52" s="975"/>
      <c r="B52" s="1002" t="s">
        <v>435</v>
      </c>
      <c r="C52" s="975"/>
      <c r="D52" s="1003"/>
      <c r="E52" s="988" t="e">
        <f>Z52/#REF!*100</f>
        <v>#REF!</v>
      </c>
      <c r="F52" s="944">
        <v>15</v>
      </c>
      <c r="G52" s="947">
        <v>100</v>
      </c>
      <c r="H52" s="947">
        <v>40</v>
      </c>
      <c r="I52" s="947">
        <v>60</v>
      </c>
      <c r="J52" s="1000">
        <f t="shared" si="2"/>
        <v>9</v>
      </c>
      <c r="K52" s="947">
        <v>13.333333333333334</v>
      </c>
      <c r="L52" s="947">
        <v>33.333333333333336</v>
      </c>
      <c r="M52" s="947">
        <v>33.333333333333336</v>
      </c>
      <c r="N52" s="947">
        <v>13.333333333333334</v>
      </c>
      <c r="O52" s="947">
        <v>46.666666666666664</v>
      </c>
      <c r="P52" s="947">
        <v>26.666666666666668</v>
      </c>
      <c r="Q52" s="947">
        <v>40</v>
      </c>
      <c r="R52" s="947">
        <v>20</v>
      </c>
      <c r="S52" s="947">
        <v>33.333333333333336</v>
      </c>
      <c r="T52" s="947">
        <v>33.333333333333336</v>
      </c>
      <c r="U52" s="947">
        <v>40</v>
      </c>
      <c r="V52" s="947">
        <v>20</v>
      </c>
      <c r="W52" s="947">
        <v>33.333333333333336</v>
      </c>
      <c r="X52" s="947">
        <v>33.333333333333336</v>
      </c>
      <c r="Y52" s="947">
        <v>13.333333333333334</v>
      </c>
      <c r="Z52" s="947">
        <v>20</v>
      </c>
      <c r="AA52" s="947">
        <v>40</v>
      </c>
      <c r="AB52" s="947">
        <v>20</v>
      </c>
      <c r="AC52" s="947">
        <v>20</v>
      </c>
      <c r="AD52" s="947">
        <v>20</v>
      </c>
      <c r="AE52" s="947">
        <v>6.666666666666667</v>
      </c>
      <c r="AF52" s="947">
        <v>26.666666666666668</v>
      </c>
      <c r="AG52" s="947">
        <v>6.666666666666667</v>
      </c>
    </row>
    <row r="53" spans="1:33" s="970" customFormat="1" ht="12.6" customHeight="1">
      <c r="A53" s="1432" t="s">
        <v>22</v>
      </c>
      <c r="B53" s="1432"/>
      <c r="C53" s="1432"/>
      <c r="D53" s="1001"/>
      <c r="E53" s="988"/>
      <c r="F53" s="944"/>
      <c r="G53" s="945"/>
      <c r="H53" s="947"/>
      <c r="I53" s="947"/>
      <c r="J53" s="946"/>
      <c r="K53" s="947"/>
      <c r="L53" s="947"/>
      <c r="M53" s="947"/>
      <c r="N53" s="947"/>
      <c r="O53" s="947"/>
      <c r="P53" s="947"/>
      <c r="Q53" s="947"/>
      <c r="R53" s="947"/>
      <c r="S53" s="947"/>
      <c r="T53" s="947"/>
      <c r="U53" s="947"/>
      <c r="V53" s="947"/>
      <c r="W53" s="947"/>
      <c r="X53" s="947"/>
      <c r="Y53" s="947"/>
      <c r="Z53" s="947"/>
      <c r="AA53" s="947"/>
      <c r="AB53" s="947"/>
      <c r="AC53" s="947"/>
      <c r="AD53" s="947"/>
      <c r="AE53" s="947"/>
      <c r="AF53" s="947"/>
      <c r="AG53" s="947"/>
    </row>
    <row r="54" spans="1:33" s="970" customFormat="1" ht="12.6" customHeight="1">
      <c r="A54" s="625"/>
      <c r="B54" s="1002" t="s">
        <v>490</v>
      </c>
      <c r="C54" s="625"/>
      <c r="D54" s="1004"/>
      <c r="E54" s="1005" t="e">
        <f>Z54/#REF!*100</f>
        <v>#REF!</v>
      </c>
      <c r="F54" s="944">
        <v>4705.9783403336169</v>
      </c>
      <c r="G54" s="947">
        <v>100</v>
      </c>
      <c r="H54" s="947">
        <v>55.585909890453522</v>
      </c>
      <c r="I54" s="947">
        <v>44.414090109546478</v>
      </c>
      <c r="J54" s="1000">
        <f t="shared" ref="J54:J63" si="3">F54*I54/100</f>
        <v>2090.1174606115123</v>
      </c>
      <c r="K54" s="947">
        <v>6.3795259696527635</v>
      </c>
      <c r="L54" s="947">
        <v>1.3399062928821659</v>
      </c>
      <c r="M54" s="947">
        <v>16.251167809235973</v>
      </c>
      <c r="N54" s="947">
        <v>22.467054969358152</v>
      </c>
      <c r="O54" s="947">
        <v>19.341160813708083</v>
      </c>
      <c r="P54" s="947">
        <v>9.036770106334215</v>
      </c>
      <c r="Q54" s="947">
        <v>16.078387483645152</v>
      </c>
      <c r="R54" s="947">
        <v>16.023094362131655</v>
      </c>
      <c r="S54" s="947">
        <v>16.866866601330198</v>
      </c>
      <c r="T54" s="947">
        <v>11.305663890271308</v>
      </c>
      <c r="U54" s="947">
        <v>5.4810025422514421</v>
      </c>
      <c r="V54" s="947">
        <v>16.470417256463094</v>
      </c>
      <c r="W54" s="947">
        <v>10.531950529206936</v>
      </c>
      <c r="X54" s="947">
        <v>22.994348147966384</v>
      </c>
      <c r="Y54" s="947">
        <v>2.203045774011414</v>
      </c>
      <c r="Z54" s="947">
        <v>2.9448378371872859</v>
      </c>
      <c r="AA54" s="947">
        <v>2.8732950229046068</v>
      </c>
      <c r="AB54" s="947">
        <v>2.3387365215088232</v>
      </c>
      <c r="AC54" s="947">
        <v>8.9054620651569536</v>
      </c>
      <c r="AD54" s="947">
        <v>1.9540383053195187</v>
      </c>
      <c r="AE54" s="947">
        <v>8.2512744057108112</v>
      </c>
      <c r="AF54" s="947">
        <v>13.968567443041664</v>
      </c>
      <c r="AG54" s="947">
        <v>2.27930680121831</v>
      </c>
    </row>
    <row r="55" spans="1:33" s="970" customFormat="1" ht="12.6" customHeight="1">
      <c r="A55" s="1006"/>
      <c r="B55" s="1002" t="s">
        <v>491</v>
      </c>
      <c r="C55" s="1006"/>
      <c r="D55" s="1001"/>
      <c r="E55" s="1005" t="e">
        <f>Z55/#REF!*100</f>
        <v>#REF!</v>
      </c>
      <c r="F55" s="944">
        <v>2293.4903517564967</v>
      </c>
      <c r="G55" s="947">
        <v>100</v>
      </c>
      <c r="H55" s="947">
        <v>64.316369374633297</v>
      </c>
      <c r="I55" s="947">
        <v>35.68363062536676</v>
      </c>
      <c r="J55" s="1000">
        <f t="shared" si="3"/>
        <v>818.40062554921315</v>
      </c>
      <c r="K55" s="947">
        <v>5.664326772846259</v>
      </c>
      <c r="L55" s="947">
        <v>1.4164064262564946</v>
      </c>
      <c r="M55" s="947">
        <v>8.8599027467237903</v>
      </c>
      <c r="N55" s="947">
        <v>17.795832068185547</v>
      </c>
      <c r="O55" s="947">
        <v>15.649599608118153</v>
      </c>
      <c r="P55" s="947">
        <v>10.473292154737395</v>
      </c>
      <c r="Q55" s="947">
        <v>16.466678034763767</v>
      </c>
      <c r="R55" s="947">
        <v>10.78866600095024</v>
      </c>
      <c r="S55" s="947">
        <v>12.323906622292355</v>
      </c>
      <c r="T55" s="947">
        <v>13.209305353739479</v>
      </c>
      <c r="U55" s="947">
        <v>7.5204861123397233</v>
      </c>
      <c r="V55" s="947">
        <v>11.802793106793613</v>
      </c>
      <c r="W55" s="947">
        <v>10.278793589805774</v>
      </c>
      <c r="X55" s="947">
        <v>18.910422388805426</v>
      </c>
      <c r="Y55" s="947">
        <v>1.9650476147182041</v>
      </c>
      <c r="Z55" s="947">
        <v>4.6304963208616785</v>
      </c>
      <c r="AA55" s="947">
        <v>1.6332098134401025</v>
      </c>
      <c r="AB55" s="947">
        <v>2.809925950893128</v>
      </c>
      <c r="AC55" s="947">
        <v>7.4361316688026671</v>
      </c>
      <c r="AD55" s="947">
        <v>1.8520508235066329</v>
      </c>
      <c r="AE55" s="947">
        <v>7.9557837031402201</v>
      </c>
      <c r="AF55" s="947">
        <v>10.579410678367825</v>
      </c>
      <c r="AG55" s="947">
        <v>0.54926401124073998</v>
      </c>
    </row>
    <row r="56" spans="1:33" s="970" customFormat="1" ht="12.6" customHeight="1">
      <c r="A56" s="975"/>
      <c r="B56" s="1002" t="s">
        <v>492</v>
      </c>
      <c r="C56" s="975"/>
      <c r="D56" s="1003"/>
      <c r="E56" s="1005" t="e">
        <f>Z56/#REF!*100</f>
        <v>#REF!</v>
      </c>
      <c r="F56" s="944">
        <v>2362.4327687838622</v>
      </c>
      <c r="G56" s="947">
        <v>100</v>
      </c>
      <c r="H56" s="947">
        <v>63.20700296465801</v>
      </c>
      <c r="I56" s="947">
        <v>36.79299703534199</v>
      </c>
      <c r="J56" s="1000">
        <f t="shared" si="3"/>
        <v>869.20981858059417</v>
      </c>
      <c r="K56" s="947">
        <v>5.8731088768161497</v>
      </c>
      <c r="L56" s="947">
        <v>1.9575902293551741</v>
      </c>
      <c r="M56" s="947">
        <v>11.239002245331843</v>
      </c>
      <c r="N56" s="947">
        <v>10.928056052675506</v>
      </c>
      <c r="O56" s="947">
        <v>18.027709567939016</v>
      </c>
      <c r="P56" s="947">
        <v>11.909400688655397</v>
      </c>
      <c r="Q56" s="947">
        <v>13.582804285720727</v>
      </c>
      <c r="R56" s="947">
        <v>11.904769308297402</v>
      </c>
      <c r="S56" s="947">
        <v>13.947546384259725</v>
      </c>
      <c r="T56" s="947">
        <v>13.533600616266829</v>
      </c>
      <c r="U56" s="947">
        <v>6.1612706917448783</v>
      </c>
      <c r="V56" s="947">
        <v>16.468608233084581</v>
      </c>
      <c r="W56" s="947">
        <v>11.59218285314252</v>
      </c>
      <c r="X56" s="947">
        <v>16.675435611808705</v>
      </c>
      <c r="Y56" s="947">
        <v>1.9091305837744914</v>
      </c>
      <c r="Z56" s="947">
        <v>4.1610848830848148</v>
      </c>
      <c r="AA56" s="947">
        <v>1.4905942114375585</v>
      </c>
      <c r="AB56" s="947">
        <v>0.58491321592183365</v>
      </c>
      <c r="AC56" s="947">
        <v>5.5304700867073961</v>
      </c>
      <c r="AD56" s="947">
        <v>0</v>
      </c>
      <c r="AE56" s="947">
        <v>9.8106814079145508</v>
      </c>
      <c r="AF56" s="947">
        <v>9.8966205458513006</v>
      </c>
      <c r="AG56" s="947">
        <v>0</v>
      </c>
    </row>
    <row r="57" spans="1:33" s="970" customFormat="1" ht="12.6" customHeight="1">
      <c r="A57" s="975"/>
      <c r="B57" s="1002" t="s">
        <v>493</v>
      </c>
      <c r="C57" s="975"/>
      <c r="D57" s="1003"/>
      <c r="E57" s="1005" t="e">
        <f>Z57/#REF!*100</f>
        <v>#REF!</v>
      </c>
      <c r="F57" s="944">
        <v>2298.5548866287368</v>
      </c>
      <c r="G57" s="947">
        <v>100</v>
      </c>
      <c r="H57" s="947">
        <v>53.463077031601046</v>
      </c>
      <c r="I57" s="947">
        <v>46.536922968399082</v>
      </c>
      <c r="J57" s="1000">
        <f t="shared" si="3"/>
        <v>1069.6767169767882</v>
      </c>
      <c r="K57" s="947">
        <v>5.1304612297848129</v>
      </c>
      <c r="L57" s="947">
        <v>2.8995384887815909</v>
      </c>
      <c r="M57" s="947">
        <v>11.134390533442945</v>
      </c>
      <c r="N57" s="947">
        <v>21.334051606356148</v>
      </c>
      <c r="O57" s="947">
        <v>17.565461468972252</v>
      </c>
      <c r="P57" s="947">
        <v>8.5633149544478737</v>
      </c>
      <c r="Q57" s="947">
        <v>17.199247501832502</v>
      </c>
      <c r="R57" s="947">
        <v>13.833699824433097</v>
      </c>
      <c r="S57" s="947">
        <v>23.753121321565786</v>
      </c>
      <c r="T57" s="947">
        <v>11.849250808340571</v>
      </c>
      <c r="U57" s="947">
        <v>9.220158567815453</v>
      </c>
      <c r="V57" s="947">
        <v>12.509752418199415</v>
      </c>
      <c r="W57" s="947">
        <v>7.2502070482011458</v>
      </c>
      <c r="X57" s="947">
        <v>26.17348875937277</v>
      </c>
      <c r="Y57" s="947">
        <v>4.9765232407866824</v>
      </c>
      <c r="Z57" s="947">
        <v>2.4055326271764037</v>
      </c>
      <c r="AA57" s="947">
        <v>3.4020530040993595</v>
      </c>
      <c r="AB57" s="947">
        <v>3.3164307095368164</v>
      </c>
      <c r="AC57" s="947">
        <v>6.1706539439730932</v>
      </c>
      <c r="AD57" s="947">
        <v>0.80763200708057969</v>
      </c>
      <c r="AE57" s="947">
        <v>10.148843898195315</v>
      </c>
      <c r="AF57" s="947">
        <v>10.260931635662921</v>
      </c>
      <c r="AG57" s="947">
        <v>1.0047721008057569</v>
      </c>
    </row>
    <row r="58" spans="1:33" s="970" customFormat="1" ht="12.6" customHeight="1">
      <c r="A58" s="975"/>
      <c r="B58" s="1002" t="s">
        <v>494</v>
      </c>
      <c r="C58" s="975"/>
      <c r="D58" s="1003"/>
      <c r="E58" s="1005" t="e">
        <f>Z58/#REF!*100</f>
        <v>#REF!</v>
      </c>
      <c r="F58" s="944">
        <v>1275.8403278979979</v>
      </c>
      <c r="G58" s="947">
        <v>100</v>
      </c>
      <c r="H58" s="947">
        <v>49.22972402925307</v>
      </c>
      <c r="I58" s="947">
        <v>50.770275970746845</v>
      </c>
      <c r="J58" s="1000">
        <f t="shared" si="3"/>
        <v>647.74765541989495</v>
      </c>
      <c r="K58" s="947">
        <v>7.9491290357410263</v>
      </c>
      <c r="L58" s="947">
        <v>0.72621131133868677</v>
      </c>
      <c r="M58" s="947">
        <v>15.229353480785806</v>
      </c>
      <c r="N58" s="947">
        <v>19.948704269792177</v>
      </c>
      <c r="O58" s="947">
        <v>21.074573979004811</v>
      </c>
      <c r="P58" s="947">
        <v>11.333465641088313</v>
      </c>
      <c r="Q58" s="947">
        <v>25.501314420651767</v>
      </c>
      <c r="R58" s="947">
        <v>17.681763958609235</v>
      </c>
      <c r="S58" s="947">
        <v>24.607319044125763</v>
      </c>
      <c r="T58" s="947">
        <v>16.797363636071623</v>
      </c>
      <c r="U58" s="947">
        <v>9.9447555828304957</v>
      </c>
      <c r="V58" s="947">
        <v>13.171570979331776</v>
      </c>
      <c r="W58" s="947">
        <v>12.765470913857133</v>
      </c>
      <c r="X58" s="947">
        <v>26.866481815024819</v>
      </c>
      <c r="Y58" s="947">
        <v>2.3973351261013978</v>
      </c>
      <c r="Z58" s="947">
        <v>3.407247963251741</v>
      </c>
      <c r="AA58" s="947">
        <v>2.6843874434831205</v>
      </c>
      <c r="AB58" s="947">
        <v>0.9758722350041662</v>
      </c>
      <c r="AC58" s="947">
        <v>8.509005894262291</v>
      </c>
      <c r="AD58" s="947">
        <v>2.4937161324079686</v>
      </c>
      <c r="AE58" s="947">
        <v>12.431866359712597</v>
      </c>
      <c r="AF58" s="947">
        <v>15.244684814604987</v>
      </c>
      <c r="AG58" s="947">
        <v>1.0663684459763065</v>
      </c>
    </row>
    <row r="59" spans="1:33" s="970" customFormat="1" ht="12.6" customHeight="1">
      <c r="A59" s="975"/>
      <c r="B59" s="1002" t="s">
        <v>495</v>
      </c>
      <c r="C59" s="975"/>
      <c r="D59" s="1003"/>
      <c r="E59" s="1005" t="e">
        <f>Z59/#REF!*100</f>
        <v>#REF!</v>
      </c>
      <c r="F59" s="944">
        <v>1101.5587327879184</v>
      </c>
      <c r="G59" s="947">
        <v>100</v>
      </c>
      <c r="H59" s="947">
        <v>52.670280184847371</v>
      </c>
      <c r="I59" s="947">
        <v>47.329719815152423</v>
      </c>
      <c r="J59" s="1000">
        <f t="shared" si="3"/>
        <v>521.36466182786535</v>
      </c>
      <c r="K59" s="947">
        <v>8.3629523376574557</v>
      </c>
      <c r="L59" s="947">
        <v>3.2546248841157563</v>
      </c>
      <c r="M59" s="947">
        <v>11.983930350750711</v>
      </c>
      <c r="N59" s="947">
        <v>20.452471208461137</v>
      </c>
      <c r="O59" s="947">
        <v>19.950748515435613</v>
      </c>
      <c r="P59" s="947">
        <v>10.059295052274306</v>
      </c>
      <c r="Q59" s="947">
        <v>21.617939257748272</v>
      </c>
      <c r="R59" s="947">
        <v>10.812772710301996</v>
      </c>
      <c r="S59" s="947">
        <v>15.229251338274015</v>
      </c>
      <c r="T59" s="947">
        <v>17.27837676613116</v>
      </c>
      <c r="U59" s="947">
        <v>13.42928822470704</v>
      </c>
      <c r="V59" s="947">
        <v>12.514983985006275</v>
      </c>
      <c r="W59" s="947">
        <v>10.571029021678351</v>
      </c>
      <c r="X59" s="947">
        <v>24.770410865567573</v>
      </c>
      <c r="Y59" s="947">
        <v>3.6750850537491551</v>
      </c>
      <c r="Z59" s="947">
        <v>5.0098092188522561</v>
      </c>
      <c r="AA59" s="947">
        <v>4.5025051585790825</v>
      </c>
      <c r="AB59" s="947">
        <v>2.9803611945570396</v>
      </c>
      <c r="AC59" s="947">
        <v>6.7970917043105041</v>
      </c>
      <c r="AD59" s="947">
        <v>2.4146758772265682</v>
      </c>
      <c r="AE59" s="947">
        <v>10.464207694955958</v>
      </c>
      <c r="AF59" s="947">
        <v>13.117778178369893</v>
      </c>
      <c r="AG59" s="947">
        <v>1.3815180861295278</v>
      </c>
    </row>
    <row r="60" spans="1:33" s="970" customFormat="1" ht="12.6" customHeight="1">
      <c r="A60" s="975"/>
      <c r="B60" s="1002" t="s">
        <v>496</v>
      </c>
      <c r="C60" s="975"/>
      <c r="D60" s="1003"/>
      <c r="E60" s="1005" t="e">
        <f>Z60/#REF!*100</f>
        <v>#REF!</v>
      </c>
      <c r="F60" s="944">
        <v>342.11589993249333</v>
      </c>
      <c r="G60" s="947">
        <v>100</v>
      </c>
      <c r="H60" s="947">
        <v>60.220433768628723</v>
      </c>
      <c r="I60" s="947">
        <v>39.779566231371298</v>
      </c>
      <c r="J60" s="1000">
        <f t="shared" si="3"/>
        <v>136.09222100169814</v>
      </c>
      <c r="K60" s="947">
        <v>7.8417536352855475</v>
      </c>
      <c r="L60" s="947">
        <v>1.0068063460182921</v>
      </c>
      <c r="M60" s="947">
        <v>12.361026213207966</v>
      </c>
      <c r="N60" s="947">
        <v>18.251467426145016</v>
      </c>
      <c r="O60" s="947">
        <v>17.436227483614374</v>
      </c>
      <c r="P60" s="947">
        <v>7.3900696466314457</v>
      </c>
      <c r="Q60" s="947">
        <v>21.322298871798353</v>
      </c>
      <c r="R60" s="947">
        <v>9.9031123301810418</v>
      </c>
      <c r="S60" s="947">
        <v>18.479132871331373</v>
      </c>
      <c r="T60" s="947">
        <v>13.001224746013913</v>
      </c>
      <c r="U60" s="947">
        <v>11.030000907756207</v>
      </c>
      <c r="V60" s="947">
        <v>10.646092661828106</v>
      </c>
      <c r="W60" s="947">
        <v>9.2533216029389642</v>
      </c>
      <c r="X60" s="947">
        <v>21.641376741302782</v>
      </c>
      <c r="Y60" s="947">
        <v>2.4108835420071513</v>
      </c>
      <c r="Z60" s="947">
        <v>5.7009632461144184</v>
      </c>
      <c r="AA60" s="947">
        <v>3.1719811409620666</v>
      </c>
      <c r="AB60" s="947">
        <v>1.5914035542727587</v>
      </c>
      <c r="AC60" s="947">
        <v>6.5331835927241348</v>
      </c>
      <c r="AD60" s="947">
        <v>0.58459720825446637</v>
      </c>
      <c r="AE60" s="947">
        <v>7.9720814475249204</v>
      </c>
      <c r="AF60" s="947">
        <v>13.793592892828549</v>
      </c>
      <c r="AG60" s="947">
        <v>1.0316421771227453</v>
      </c>
    </row>
    <row r="61" spans="1:33" s="970" customFormat="1" ht="12.6" customHeight="1">
      <c r="A61" s="975"/>
      <c r="B61" s="1002" t="s">
        <v>497</v>
      </c>
      <c r="C61" s="975"/>
      <c r="D61" s="1003"/>
      <c r="E61" s="1005" t="e">
        <f>Z61/#REF!*100</f>
        <v>#REF!</v>
      </c>
      <c r="F61" s="944">
        <v>255.08506225333252</v>
      </c>
      <c r="G61" s="947">
        <v>100</v>
      </c>
      <c r="H61" s="947">
        <v>45.582425677787505</v>
      </c>
      <c r="I61" s="947">
        <v>54.417574322212552</v>
      </c>
      <c r="J61" s="1000">
        <f t="shared" si="3"/>
        <v>138.81110333656937</v>
      </c>
      <c r="K61" s="947">
        <v>12.318318143678489</v>
      </c>
      <c r="L61" s="947">
        <v>4.6273079381973874</v>
      </c>
      <c r="M61" s="947">
        <v>12.149125005045045</v>
      </c>
      <c r="N61" s="947">
        <v>21.525378797972454</v>
      </c>
      <c r="O61" s="947">
        <v>21.798469156938726</v>
      </c>
      <c r="P61" s="947">
        <v>13.410640899711471</v>
      </c>
      <c r="Q61" s="947">
        <v>28.473639555848198</v>
      </c>
      <c r="R61" s="947">
        <v>14.969851635059701</v>
      </c>
      <c r="S61" s="947">
        <v>22.105428949948255</v>
      </c>
      <c r="T61" s="947">
        <v>21.058306240226244</v>
      </c>
      <c r="U61" s="947">
        <v>19.888658375105472</v>
      </c>
      <c r="V61" s="947">
        <v>16.097721108708917</v>
      </c>
      <c r="W61" s="947">
        <v>12.661091782852852</v>
      </c>
      <c r="X61" s="947">
        <v>30.608501230318819</v>
      </c>
      <c r="Y61" s="947">
        <v>4.9155999770945176</v>
      </c>
      <c r="Z61" s="947">
        <v>4.5993061274770808</v>
      </c>
      <c r="AA61" s="947">
        <v>5.0123335801618092</v>
      </c>
      <c r="AB61" s="947">
        <v>2.352156550053575</v>
      </c>
      <c r="AC61" s="947">
        <v>9.8975443155705598</v>
      </c>
      <c r="AD61" s="947">
        <v>2.1281416037654615</v>
      </c>
      <c r="AE61" s="947">
        <v>18.515749935804973</v>
      </c>
      <c r="AF61" s="947">
        <v>17.787371971672727</v>
      </c>
      <c r="AG61" s="947">
        <v>1.7361155120898657</v>
      </c>
    </row>
    <row r="62" spans="1:33" s="970" customFormat="1" ht="12.6" customHeight="1">
      <c r="A62" s="975"/>
      <c r="B62" s="1002" t="s">
        <v>498</v>
      </c>
      <c r="C62" s="975"/>
      <c r="D62" s="1003"/>
      <c r="E62" s="1005" t="e">
        <f>Z62/#REF!*100</f>
        <v>#REF!</v>
      </c>
      <c r="F62" s="944">
        <v>199.1783338521889</v>
      </c>
      <c r="G62" s="947">
        <v>100</v>
      </c>
      <c r="H62" s="947">
        <v>50.063334742437583</v>
      </c>
      <c r="I62" s="947">
        <v>49.936665257562424</v>
      </c>
      <c r="J62" s="1000">
        <f t="shared" si="3"/>
        <v>99.463017841357711</v>
      </c>
      <c r="K62" s="947">
        <v>6.9200113279061117</v>
      </c>
      <c r="L62" s="947">
        <v>4.2214246412693948</v>
      </c>
      <c r="M62" s="947">
        <v>14.467600955030061</v>
      </c>
      <c r="N62" s="947">
        <v>16.95229871111702</v>
      </c>
      <c r="O62" s="947">
        <v>25.859431692264081</v>
      </c>
      <c r="P62" s="947">
        <v>11.957287758158698</v>
      </c>
      <c r="Q62" s="947">
        <v>25.562292579165025</v>
      </c>
      <c r="R62" s="947">
        <v>12.551565984356817</v>
      </c>
      <c r="S62" s="947">
        <v>23.370247399648861</v>
      </c>
      <c r="T62" s="947">
        <v>14.270750184082303</v>
      </c>
      <c r="U62" s="947">
        <v>13.936336656072191</v>
      </c>
      <c r="V62" s="947">
        <v>12.82334575398994</v>
      </c>
      <c r="W62" s="947">
        <v>11.957287758158698</v>
      </c>
      <c r="X62" s="947">
        <v>25.231465269954107</v>
      </c>
      <c r="Y62" s="947">
        <v>2.5103131968713632</v>
      </c>
      <c r="Z62" s="947">
        <v>6.2296751987664853</v>
      </c>
      <c r="AA62" s="947">
        <v>7.4220739672803848</v>
      </c>
      <c r="AB62" s="947">
        <v>4.723487280643667</v>
      </c>
      <c r="AC62" s="947">
        <v>8.9449119219130608</v>
      </c>
      <c r="AD62" s="947">
        <v>2.5103131968713632</v>
      </c>
      <c r="AE62" s="947">
        <v>7.2338004775150306</v>
      </c>
      <c r="AF62" s="947">
        <v>14.124610145837545</v>
      </c>
      <c r="AG62" s="947">
        <v>3.2006493260109901</v>
      </c>
    </row>
    <row r="63" spans="1:33" s="970" customFormat="1" ht="12.6" customHeight="1" thickBot="1">
      <c r="A63" s="982"/>
      <c r="B63" s="1007" t="s">
        <v>435</v>
      </c>
      <c r="C63" s="982"/>
      <c r="D63" s="1008"/>
      <c r="E63" s="1009" t="e">
        <f>Z63/#REF!*100</f>
        <v>#REF!</v>
      </c>
      <c r="F63" s="997">
        <v>100.76530612244898</v>
      </c>
      <c r="G63" s="947">
        <v>100</v>
      </c>
      <c r="H63" s="949">
        <v>40.455696202531641</v>
      </c>
      <c r="I63" s="949">
        <v>59.544303797468359</v>
      </c>
      <c r="J63" s="1010">
        <f t="shared" si="3"/>
        <v>60</v>
      </c>
      <c r="K63" s="949">
        <v>11.908860759493672</v>
      </c>
      <c r="L63" s="949">
        <v>10.916455696202531</v>
      </c>
      <c r="M63" s="949">
        <v>17.863291139240506</v>
      </c>
      <c r="N63" s="949">
        <v>26.79493670886076</v>
      </c>
      <c r="O63" s="949">
        <v>34.734177215189874</v>
      </c>
      <c r="P63" s="949">
        <v>17.863291139240506</v>
      </c>
      <c r="Q63" s="949">
        <v>33.741772151898736</v>
      </c>
      <c r="R63" s="949">
        <v>18.855696202531647</v>
      </c>
      <c r="S63" s="949">
        <v>19.848101265822784</v>
      </c>
      <c r="T63" s="949">
        <v>10.916455696202531</v>
      </c>
      <c r="U63" s="949">
        <v>25.802531645569623</v>
      </c>
      <c r="V63" s="949">
        <v>22.825316455696203</v>
      </c>
      <c r="W63" s="949">
        <v>19.848101265822784</v>
      </c>
      <c r="X63" s="949">
        <v>35.726582278481011</v>
      </c>
      <c r="Y63" s="949">
        <v>3.9696202531645572</v>
      </c>
      <c r="Z63" s="949">
        <v>12.901265822784811</v>
      </c>
      <c r="AA63" s="949">
        <v>11.908860759493672</v>
      </c>
      <c r="AB63" s="949">
        <v>9.924050632911392</v>
      </c>
      <c r="AC63" s="949">
        <v>15.878481012658229</v>
      </c>
      <c r="AD63" s="949">
        <v>7.9392405063291145</v>
      </c>
      <c r="AE63" s="949">
        <v>12.901265822784811</v>
      </c>
      <c r="AF63" s="949">
        <v>18.855696202531647</v>
      </c>
      <c r="AG63" s="949">
        <v>3.9696202531645572</v>
      </c>
    </row>
    <row r="64" spans="1:33" s="43" customFormat="1" ht="17.25" customHeight="1">
      <c r="A64" s="1094" t="s">
        <v>847</v>
      </c>
      <c r="B64" s="1094"/>
      <c r="C64" s="1094"/>
      <c r="D64" s="1094"/>
      <c r="E64" s="1094"/>
      <c r="F64" s="1094"/>
      <c r="G64" s="1094"/>
      <c r="H64" s="1094"/>
      <c r="I64" s="1094"/>
      <c r="J64" s="1094"/>
      <c r="K64" s="1094"/>
      <c r="L64" s="1094"/>
      <c r="M64" s="1094"/>
      <c r="N64" s="1094"/>
      <c r="O64" s="1094"/>
      <c r="P64" s="1094"/>
      <c r="Q64" s="1437"/>
      <c r="R64" s="1437"/>
      <c r="S64" s="1437"/>
      <c r="T64" s="1437"/>
      <c r="U64" s="1437"/>
      <c r="V64" s="1437"/>
      <c r="W64" s="1437"/>
      <c r="X64" s="1437"/>
      <c r="Y64" s="1437"/>
      <c r="Z64" s="1437"/>
      <c r="AA64" s="1437"/>
      <c r="AB64" s="1437"/>
      <c r="AC64" s="1437"/>
      <c r="AD64" s="1437"/>
      <c r="AE64" s="1437"/>
      <c r="AF64" s="1437"/>
      <c r="AG64" s="1437"/>
    </row>
    <row r="65" spans="5:32" ht="26.1" customHeight="1">
      <c r="E65" s="751"/>
      <c r="H65" s="934"/>
      <c r="I65" s="934"/>
      <c r="J65" s="934"/>
      <c r="K65" s="934"/>
      <c r="L65" s="934"/>
      <c r="M65" s="934"/>
      <c r="N65" s="934"/>
      <c r="O65" s="934"/>
      <c r="P65" s="934"/>
      <c r="Q65" s="934"/>
      <c r="R65" s="934"/>
      <c r="S65" s="934"/>
      <c r="T65" s="934"/>
      <c r="U65" s="934"/>
      <c r="V65" s="934"/>
      <c r="W65" s="934"/>
      <c r="X65" s="934"/>
      <c r="Y65" s="934"/>
      <c r="Z65" s="934"/>
      <c r="AA65" s="934"/>
      <c r="AB65" s="934"/>
      <c r="AC65" s="934"/>
      <c r="AD65" s="934"/>
      <c r="AE65" s="934"/>
      <c r="AF65" s="934"/>
    </row>
    <row r="66" spans="5:32" ht="26.1" customHeight="1">
      <c r="E66" s="751"/>
    </row>
    <row r="67" spans="5:32" ht="26.1" customHeight="1">
      <c r="E67" s="751"/>
    </row>
    <row r="68" spans="5:32" ht="26.1" customHeight="1">
      <c r="E68" s="751"/>
    </row>
    <row r="69" spans="5:32" ht="26.1" customHeight="1">
      <c r="E69" s="751"/>
    </row>
    <row r="70" spans="5:32" ht="26.1" customHeight="1">
      <c r="E70" s="751"/>
    </row>
    <row r="71" spans="5:32" ht="26.1" customHeight="1">
      <c r="E71" s="751"/>
    </row>
    <row r="72" spans="5:32" ht="26.1" customHeight="1">
      <c r="E72" s="751"/>
    </row>
    <row r="73" spans="5:32" ht="26.1" customHeight="1">
      <c r="E73" s="751"/>
    </row>
    <row r="74" spans="5:32" ht="26.1" customHeight="1">
      <c r="E74" s="751"/>
    </row>
    <row r="75" spans="5:32" ht="26.1" customHeight="1">
      <c r="E75" s="751"/>
    </row>
    <row r="76" spans="5:32" ht="26.1" customHeight="1">
      <c r="E76" s="751"/>
    </row>
    <row r="77" spans="5:32" ht="26.1" customHeight="1">
      <c r="E77" s="751"/>
    </row>
    <row r="78" spans="5:32" ht="26.1" customHeight="1">
      <c r="E78" s="751"/>
    </row>
    <row r="79" spans="5:32" ht="26.1" customHeight="1">
      <c r="E79" s="751"/>
    </row>
    <row r="80" spans="5:32" ht="26.1" customHeight="1">
      <c r="E80" s="751"/>
    </row>
    <row r="81" spans="5:5" ht="26.1" customHeight="1">
      <c r="E81" s="751"/>
    </row>
    <row r="82" spans="5:5" ht="26.1" customHeight="1">
      <c r="E82" s="751"/>
    </row>
    <row r="83" spans="5:5" ht="26.1" customHeight="1">
      <c r="E83" s="751"/>
    </row>
    <row r="84" spans="5:5" ht="26.1" customHeight="1">
      <c r="E84" s="751"/>
    </row>
    <row r="85" spans="5:5" ht="26.1" customHeight="1">
      <c r="E85" s="751"/>
    </row>
    <row r="86" spans="5:5">
      <c r="E86" s="751"/>
    </row>
    <row r="87" spans="5:5">
      <c r="E87" s="751"/>
    </row>
    <row r="88" spans="5:5">
      <c r="E88" s="751"/>
    </row>
    <row r="89" spans="5:5">
      <c r="E89" s="751"/>
    </row>
    <row r="90" spans="5:5">
      <c r="E90" s="751"/>
    </row>
    <row r="91" spans="5:5">
      <c r="E91" s="751"/>
    </row>
    <row r="92" spans="5:5">
      <c r="E92" s="751"/>
    </row>
    <row r="93" spans="5:5">
      <c r="E93" s="751"/>
    </row>
    <row r="94" spans="5:5">
      <c r="E94" s="751"/>
    </row>
    <row r="95" spans="5:5">
      <c r="E95" s="751"/>
    </row>
    <row r="96" spans="5:5">
      <c r="E96" s="751"/>
    </row>
    <row r="97" spans="5:5">
      <c r="E97" s="751"/>
    </row>
    <row r="98" spans="5:5">
      <c r="E98" s="751"/>
    </row>
    <row r="99" spans="5:5">
      <c r="E99" s="751"/>
    </row>
    <row r="100" spans="5:5">
      <c r="E100" s="751"/>
    </row>
    <row r="101" spans="5:5">
      <c r="E101" s="751"/>
    </row>
    <row r="102" spans="5:5">
      <c r="E102" s="751"/>
    </row>
    <row r="103" spans="5:5">
      <c r="E103" s="751"/>
    </row>
    <row r="104" spans="5:5">
      <c r="E104" s="751"/>
    </row>
    <row r="105" spans="5:5">
      <c r="E105" s="751"/>
    </row>
    <row r="106" spans="5:5">
      <c r="E106" s="751"/>
    </row>
    <row r="107" spans="5:5">
      <c r="E107" s="751"/>
    </row>
    <row r="108" spans="5:5">
      <c r="E108" s="751"/>
    </row>
    <row r="109" spans="5:5">
      <c r="E109" s="751"/>
    </row>
    <row r="110" spans="5:5">
      <c r="E110" s="751"/>
    </row>
    <row r="111" spans="5:5">
      <c r="E111" s="751"/>
    </row>
    <row r="112" spans="5:5">
      <c r="E112" s="751"/>
    </row>
    <row r="113" spans="5:5">
      <c r="E113" s="751"/>
    </row>
    <row r="114" spans="5:5">
      <c r="E114" s="751"/>
    </row>
    <row r="115" spans="5:5">
      <c r="E115" s="751"/>
    </row>
    <row r="116" spans="5:5">
      <c r="E116" s="751"/>
    </row>
    <row r="117" spans="5:5">
      <c r="E117" s="751"/>
    </row>
    <row r="118" spans="5:5">
      <c r="E118" s="751"/>
    </row>
    <row r="119" spans="5:5">
      <c r="E119" s="751"/>
    </row>
    <row r="120" spans="5:5">
      <c r="E120" s="751"/>
    </row>
    <row r="121" spans="5:5">
      <c r="E121" s="751"/>
    </row>
    <row r="122" spans="5:5">
      <c r="E122" s="751"/>
    </row>
    <row r="123" spans="5:5">
      <c r="E123" s="751"/>
    </row>
    <row r="124" spans="5:5">
      <c r="E124" s="751"/>
    </row>
    <row r="125" spans="5:5">
      <c r="E125" s="751"/>
    </row>
    <row r="126" spans="5:5">
      <c r="E126" s="751"/>
    </row>
    <row r="127" spans="5:5">
      <c r="E127" s="751"/>
    </row>
    <row r="128" spans="5:5">
      <c r="E128" s="751"/>
    </row>
    <row r="129" spans="5:5">
      <c r="E129" s="751"/>
    </row>
    <row r="130" spans="5:5">
      <c r="E130" s="751"/>
    </row>
    <row r="131" spans="5:5">
      <c r="E131" s="751"/>
    </row>
    <row r="132" spans="5:5">
      <c r="E132" s="751"/>
    </row>
    <row r="133" spans="5:5">
      <c r="E133" s="751"/>
    </row>
    <row r="134" spans="5:5">
      <c r="E134" s="751"/>
    </row>
    <row r="135" spans="5:5">
      <c r="E135" s="751"/>
    </row>
    <row r="136" spans="5:5">
      <c r="E136" s="751"/>
    </row>
    <row r="137" spans="5:5">
      <c r="E137" s="751"/>
    </row>
    <row r="138" spans="5:5">
      <c r="E138" s="751"/>
    </row>
    <row r="139" spans="5:5">
      <c r="E139" s="751"/>
    </row>
    <row r="140" spans="5:5">
      <c r="E140" s="751"/>
    </row>
    <row r="141" spans="5:5">
      <c r="E141" s="751"/>
    </row>
    <row r="142" spans="5:5">
      <c r="E142" s="751"/>
    </row>
    <row r="143" spans="5:5">
      <c r="E143" s="751"/>
    </row>
    <row r="144" spans="5:5">
      <c r="E144" s="751"/>
    </row>
    <row r="145" spans="5:5">
      <c r="E145" s="751"/>
    </row>
    <row r="146" spans="5:5">
      <c r="E146" s="751"/>
    </row>
    <row r="147" spans="5:5">
      <c r="E147" s="751"/>
    </row>
    <row r="148" spans="5:5">
      <c r="E148" s="751"/>
    </row>
    <row r="149" spans="5:5">
      <c r="E149" s="751"/>
    </row>
    <row r="150" spans="5:5">
      <c r="E150" s="751"/>
    </row>
    <row r="151" spans="5:5">
      <c r="E151" s="751"/>
    </row>
    <row r="152" spans="5:5">
      <c r="E152" s="751"/>
    </row>
    <row r="153" spans="5:5">
      <c r="E153" s="751"/>
    </row>
    <row r="154" spans="5:5">
      <c r="E154" s="751"/>
    </row>
    <row r="155" spans="5:5">
      <c r="E155" s="751"/>
    </row>
    <row r="156" spans="5:5">
      <c r="E156" s="751"/>
    </row>
    <row r="157" spans="5:5">
      <c r="E157" s="751"/>
    </row>
    <row r="158" spans="5:5">
      <c r="E158" s="751"/>
    </row>
    <row r="159" spans="5:5">
      <c r="E159" s="751"/>
    </row>
    <row r="160" spans="5:5">
      <c r="E160" s="751"/>
    </row>
    <row r="161" spans="5:5">
      <c r="E161" s="751"/>
    </row>
    <row r="162" spans="5:5">
      <c r="E162" s="751"/>
    </row>
    <row r="163" spans="5:5">
      <c r="E163" s="751"/>
    </row>
    <row r="164" spans="5:5">
      <c r="E164" s="751"/>
    </row>
    <row r="165" spans="5:5">
      <c r="E165" s="751"/>
    </row>
    <row r="166" spans="5:5">
      <c r="E166" s="751"/>
    </row>
    <row r="167" spans="5:5">
      <c r="E167" s="751"/>
    </row>
    <row r="168" spans="5:5">
      <c r="E168" s="751"/>
    </row>
    <row r="169" spans="5:5">
      <c r="E169" s="751"/>
    </row>
    <row r="170" spans="5:5">
      <c r="E170" s="751"/>
    </row>
    <row r="171" spans="5:5">
      <c r="E171" s="751"/>
    </row>
    <row r="172" spans="5:5">
      <c r="E172" s="751"/>
    </row>
    <row r="173" spans="5:5">
      <c r="E173" s="751"/>
    </row>
    <row r="174" spans="5:5">
      <c r="E174" s="751"/>
    </row>
    <row r="175" spans="5:5">
      <c r="E175" s="751"/>
    </row>
    <row r="176" spans="5:5">
      <c r="E176" s="751"/>
    </row>
    <row r="177" spans="5:5">
      <c r="E177" s="751"/>
    </row>
    <row r="178" spans="5:5">
      <c r="E178" s="751"/>
    </row>
    <row r="179" spans="5:5">
      <c r="E179" s="751"/>
    </row>
    <row r="180" spans="5:5">
      <c r="E180" s="751"/>
    </row>
    <row r="181" spans="5:5">
      <c r="E181" s="751"/>
    </row>
    <row r="182" spans="5:5">
      <c r="E182" s="751"/>
    </row>
    <row r="183" spans="5:5">
      <c r="E183" s="751"/>
    </row>
    <row r="184" spans="5:5">
      <c r="E184" s="751"/>
    </row>
    <row r="185" spans="5:5">
      <c r="E185" s="751"/>
    </row>
    <row r="186" spans="5:5">
      <c r="E186" s="751"/>
    </row>
    <row r="187" spans="5:5">
      <c r="E187" s="751"/>
    </row>
    <row r="188" spans="5:5">
      <c r="E188" s="751"/>
    </row>
    <row r="189" spans="5:5">
      <c r="E189" s="751"/>
    </row>
    <row r="190" spans="5:5">
      <c r="E190" s="751"/>
    </row>
    <row r="191" spans="5:5">
      <c r="E191" s="751"/>
    </row>
    <row r="192" spans="5:5">
      <c r="E192" s="751"/>
    </row>
    <row r="193" spans="5:5">
      <c r="E193" s="751"/>
    </row>
    <row r="194" spans="5:5">
      <c r="E194" s="751"/>
    </row>
    <row r="195" spans="5:5">
      <c r="E195" s="751"/>
    </row>
    <row r="196" spans="5:5">
      <c r="E196" s="751"/>
    </row>
    <row r="197" spans="5:5">
      <c r="E197" s="751"/>
    </row>
    <row r="198" spans="5:5">
      <c r="E198" s="751"/>
    </row>
    <row r="199" spans="5:5">
      <c r="E199" s="751"/>
    </row>
    <row r="200" spans="5:5">
      <c r="E200" s="751"/>
    </row>
    <row r="201" spans="5:5">
      <c r="E201" s="751"/>
    </row>
    <row r="202" spans="5:5">
      <c r="E202" s="751"/>
    </row>
    <row r="203" spans="5:5">
      <c r="E203" s="751"/>
    </row>
    <row r="204" spans="5:5">
      <c r="E204" s="751"/>
    </row>
    <row r="205" spans="5:5">
      <c r="E205" s="751"/>
    </row>
    <row r="206" spans="5:5">
      <c r="E206" s="751"/>
    </row>
    <row r="207" spans="5:5">
      <c r="E207" s="751"/>
    </row>
  </sheetData>
  <mergeCells count="43">
    <mergeCell ref="A19:C19"/>
    <mergeCell ref="A21:C21"/>
    <mergeCell ref="A17:C17"/>
    <mergeCell ref="A18:C18"/>
    <mergeCell ref="A7:C7"/>
    <mergeCell ref="A13:C13"/>
    <mergeCell ref="A14:C14"/>
    <mergeCell ref="A8:C8"/>
    <mergeCell ref="A9:C9"/>
    <mergeCell ref="A10:C10"/>
    <mergeCell ref="A11:C11"/>
    <mergeCell ref="A12:C12"/>
    <mergeCell ref="A15:C15"/>
    <mergeCell ref="A16:C16"/>
    <mergeCell ref="Q64:AG64"/>
    <mergeCell ref="A20:C20"/>
    <mergeCell ref="A24:C24"/>
    <mergeCell ref="A31:C31"/>
    <mergeCell ref="A42:C42"/>
    <mergeCell ref="A53:C53"/>
    <mergeCell ref="A64:P64"/>
    <mergeCell ref="A22:C22"/>
    <mergeCell ref="A23:C23"/>
    <mergeCell ref="J3:J6"/>
    <mergeCell ref="Y4:Y5"/>
    <mergeCell ref="Q3:R3"/>
    <mergeCell ref="K3:P3"/>
    <mergeCell ref="K4:M5"/>
    <mergeCell ref="N4:P4"/>
    <mergeCell ref="Q4:X4"/>
    <mergeCell ref="AE4:AF5"/>
    <mergeCell ref="AG4:AG6"/>
    <mergeCell ref="S5:T5"/>
    <mergeCell ref="U5:W5"/>
    <mergeCell ref="N5:P5"/>
    <mergeCell ref="Q5:R5"/>
    <mergeCell ref="Z4:AD5"/>
    <mergeCell ref="I3:I6"/>
    <mergeCell ref="A3:C6"/>
    <mergeCell ref="E3:E6"/>
    <mergeCell ref="F3:F6"/>
    <mergeCell ref="G3:G6"/>
    <mergeCell ref="H3:H6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16" max="59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AC185"/>
  <sheetViews>
    <sheetView view="pageBreakPreview" zoomScaleNormal="100" workbookViewId="0">
      <selection sqref="A1:N1"/>
    </sheetView>
  </sheetViews>
  <sheetFormatPr defaultRowHeight="15.75"/>
  <cols>
    <col min="1" max="1" width="2.28515625" style="37" customWidth="1"/>
    <col min="2" max="2" width="17.28515625" style="37" customWidth="1"/>
    <col min="3" max="3" width="2.28515625" style="37" customWidth="1"/>
    <col min="4" max="4" width="1.7109375" style="38" customWidth="1"/>
    <col min="5" max="5" width="10.5703125" style="48" hidden="1" customWidth="1"/>
    <col min="6" max="6" width="8.28515625" style="48" customWidth="1"/>
    <col min="7" max="7" width="7.7109375" style="48" customWidth="1"/>
    <col min="8" max="8" width="7.5703125" style="48" customWidth="1"/>
    <col min="9" max="9" width="6.140625" style="48" customWidth="1"/>
    <col min="10" max="10" width="7.5703125" style="48" customWidth="1"/>
    <col min="11" max="14" width="7" style="48" customWidth="1"/>
    <col min="15" max="16384" width="9.140625" style="48"/>
  </cols>
  <sheetData>
    <row r="1" spans="1:29" s="24" customFormat="1" ht="49.5" customHeight="1">
      <c r="A1" s="1438" t="s">
        <v>1144</v>
      </c>
      <c r="B1" s="1439"/>
      <c r="C1" s="1439"/>
      <c r="D1" s="1439"/>
      <c r="E1" s="1439"/>
      <c r="F1" s="1439"/>
      <c r="G1" s="1439"/>
      <c r="H1" s="1439"/>
      <c r="I1" s="1439"/>
      <c r="J1" s="1439"/>
      <c r="K1" s="1439"/>
      <c r="L1" s="1439"/>
      <c r="M1" s="1439"/>
      <c r="N1" s="1439"/>
    </row>
    <row r="2" spans="1:29" ht="15.75" customHeight="1" thickBot="1">
      <c r="A2" s="48"/>
      <c r="B2" s="26"/>
      <c r="C2" s="26"/>
      <c r="D2" s="27"/>
      <c r="N2" s="651" t="s">
        <v>1</v>
      </c>
    </row>
    <row r="3" spans="1:29" s="655" customFormat="1" ht="27.75" customHeight="1">
      <c r="A3" s="1242" t="s">
        <v>25</v>
      </c>
      <c r="B3" s="1242"/>
      <c r="C3" s="1242"/>
      <c r="D3" s="29"/>
      <c r="E3" s="1352" t="s">
        <v>3</v>
      </c>
      <c r="F3" s="1352" t="s">
        <v>26</v>
      </c>
      <c r="G3" s="1252" t="s">
        <v>3</v>
      </c>
      <c r="H3" s="1252" t="s">
        <v>42</v>
      </c>
      <c r="I3" s="1352" t="s">
        <v>43</v>
      </c>
      <c r="J3" s="1352" t="s">
        <v>44</v>
      </c>
      <c r="K3" s="1352" t="s">
        <v>45</v>
      </c>
      <c r="L3" s="1352" t="s">
        <v>46</v>
      </c>
      <c r="M3" s="1252" t="s">
        <v>412</v>
      </c>
      <c r="N3" s="1352" t="s">
        <v>47</v>
      </c>
      <c r="O3" s="656"/>
    </row>
    <row r="4" spans="1:29" s="656" customFormat="1" ht="69" customHeight="1">
      <c r="A4" s="1244"/>
      <c r="B4" s="1244"/>
      <c r="C4" s="1244"/>
      <c r="D4" s="31"/>
      <c r="E4" s="1255"/>
      <c r="F4" s="1255"/>
      <c r="G4" s="1251"/>
      <c r="H4" s="1251"/>
      <c r="I4" s="1255"/>
      <c r="J4" s="1255"/>
      <c r="K4" s="1255"/>
      <c r="L4" s="1255"/>
      <c r="M4" s="1251"/>
      <c r="N4" s="1255"/>
    </row>
    <row r="5" spans="1:29" s="33" customFormat="1" ht="18.75" hidden="1" customHeight="1">
      <c r="A5" s="1238" t="s">
        <v>367</v>
      </c>
      <c r="B5" s="1238"/>
      <c r="C5" s="1238"/>
      <c r="D5" s="667"/>
      <c r="E5" s="1013"/>
      <c r="F5" s="1011">
        <v>13884.21580122613</v>
      </c>
      <c r="G5" s="1012">
        <v>100</v>
      </c>
      <c r="H5" s="1012">
        <v>0.42139491149390423</v>
      </c>
      <c r="I5" s="1012">
        <v>9.2319447887310453</v>
      </c>
      <c r="J5" s="1012">
        <v>48.154577819596966</v>
      </c>
      <c r="K5" s="1012">
        <v>16.944115449687914</v>
      </c>
      <c r="L5" s="1012">
        <v>1.8360131495763587</v>
      </c>
      <c r="M5" s="1012">
        <v>20.199192908265708</v>
      </c>
      <c r="N5" s="1012">
        <v>3.2127609726487596</v>
      </c>
      <c r="P5" s="1014"/>
      <c r="Q5" s="1014"/>
      <c r="R5" s="1014"/>
      <c r="S5" s="1014"/>
      <c r="T5" s="1014"/>
      <c r="U5" s="1014"/>
      <c r="V5" s="1014"/>
      <c r="W5" s="1014"/>
      <c r="X5" s="1014"/>
      <c r="Y5" s="1014"/>
      <c r="Z5" s="1014"/>
      <c r="AA5" s="1014"/>
      <c r="AB5" s="1014"/>
      <c r="AC5" s="1014"/>
    </row>
    <row r="6" spans="1:29" s="33" customFormat="1" ht="18.75" customHeight="1">
      <c r="A6" s="1238" t="s">
        <v>1023</v>
      </c>
      <c r="B6" s="1238"/>
      <c r="C6" s="1238"/>
      <c r="D6" s="32"/>
      <c r="E6" s="1013"/>
      <c r="F6" s="967">
        <v>0</v>
      </c>
      <c r="G6" s="943">
        <v>0</v>
      </c>
      <c r="H6" s="943">
        <v>0</v>
      </c>
      <c r="I6" s="943">
        <v>0</v>
      </c>
      <c r="J6" s="943">
        <v>0</v>
      </c>
      <c r="K6" s="943">
        <v>0</v>
      </c>
      <c r="L6" s="943">
        <v>0</v>
      </c>
      <c r="M6" s="943">
        <v>0</v>
      </c>
      <c r="N6" s="943">
        <v>0</v>
      </c>
    </row>
    <row r="7" spans="1:29" s="33" customFormat="1" ht="18.75" customHeight="1">
      <c r="A7" s="1238" t="s">
        <v>1066</v>
      </c>
      <c r="B7" s="1238"/>
      <c r="C7" s="1238"/>
      <c r="D7" s="667"/>
      <c r="E7" s="1013"/>
      <c r="F7" s="1011">
        <v>14412</v>
      </c>
      <c r="G7" s="1012">
        <v>100</v>
      </c>
      <c r="H7" s="1012">
        <v>0.79311397306039078</v>
      </c>
      <c r="I7" s="1012">
        <v>5.467131714784653</v>
      </c>
      <c r="J7" s="1012">
        <v>36.543936974220109</v>
      </c>
      <c r="K7" s="1012">
        <v>25.908524580211484</v>
      </c>
      <c r="L7" s="1012">
        <v>7.0296880287348058</v>
      </c>
      <c r="M7" s="1012">
        <v>18.601791617152781</v>
      </c>
      <c r="N7" s="1012">
        <v>5.6558131118357338</v>
      </c>
      <c r="P7" s="1014"/>
      <c r="Q7" s="1014"/>
      <c r="R7" s="1014"/>
      <c r="S7" s="1014"/>
      <c r="T7" s="1014"/>
      <c r="U7" s="1014"/>
      <c r="V7" s="1014"/>
      <c r="W7" s="1014"/>
      <c r="X7" s="1014"/>
      <c r="Y7" s="1014"/>
      <c r="Z7" s="1014"/>
      <c r="AA7" s="1014"/>
      <c r="AB7" s="1014"/>
      <c r="AC7" s="1014"/>
    </row>
    <row r="8" spans="1:29" s="33" customFormat="1" ht="18.75" customHeight="1">
      <c r="A8" s="1238" t="s">
        <v>1025</v>
      </c>
      <c r="B8" s="1238"/>
      <c r="C8" s="1238"/>
      <c r="D8" s="667"/>
      <c r="E8" s="1013"/>
      <c r="F8" s="1011">
        <v>14563.000000000737</v>
      </c>
      <c r="G8" s="1012">
        <v>100</v>
      </c>
      <c r="H8" s="1012">
        <v>0.68886261442818275</v>
      </c>
      <c r="I8" s="1012">
        <v>7.5747378733465718</v>
      </c>
      <c r="J8" s="1012">
        <v>42.111673630063088</v>
      </c>
      <c r="K8" s="1012">
        <v>21.508866805823029</v>
      </c>
      <c r="L8" s="1012">
        <v>3.8860622450915487</v>
      </c>
      <c r="M8" s="1012">
        <v>19.541989972345259</v>
      </c>
      <c r="N8" s="1012">
        <v>4.6878068589019719</v>
      </c>
      <c r="P8" s="1014"/>
      <c r="Q8" s="1014"/>
      <c r="R8" s="1014"/>
      <c r="S8" s="1014"/>
      <c r="T8" s="1014"/>
      <c r="U8" s="1014"/>
      <c r="V8" s="1014"/>
      <c r="W8" s="1014"/>
      <c r="X8" s="1014"/>
      <c r="Y8" s="1014"/>
      <c r="Z8" s="1014"/>
      <c r="AA8" s="1014"/>
      <c r="AB8" s="1014"/>
      <c r="AC8" s="1014"/>
    </row>
    <row r="9" spans="1:29" s="33" customFormat="1" ht="18.75" customHeight="1">
      <c r="A9" s="1238" t="s">
        <v>1026</v>
      </c>
      <c r="B9" s="1238"/>
      <c r="C9" s="1238"/>
      <c r="D9" s="667"/>
      <c r="E9" s="1013"/>
      <c r="F9" s="1011">
        <v>14821.000000244734</v>
      </c>
      <c r="G9" s="1012">
        <v>100</v>
      </c>
      <c r="H9" s="1012">
        <v>6.1513673860831487E-2</v>
      </c>
      <c r="I9" s="1012">
        <v>3.6468208598314065</v>
      </c>
      <c r="J9" s="1012">
        <v>41.704020987694257</v>
      </c>
      <c r="K9" s="1012">
        <v>26.52244233475222</v>
      </c>
      <c r="L9" s="1012">
        <v>6.5810995211255232</v>
      </c>
      <c r="M9" s="1012">
        <v>17.683077194085957</v>
      </c>
      <c r="N9" s="1012">
        <v>3.801025428649849</v>
      </c>
      <c r="P9" s="1014"/>
      <c r="Q9" s="1014"/>
      <c r="R9" s="1014"/>
      <c r="S9" s="1014"/>
      <c r="T9" s="1014"/>
      <c r="U9" s="1014"/>
      <c r="V9" s="1014"/>
      <c r="W9" s="1014"/>
      <c r="X9" s="1014"/>
      <c r="Y9" s="1014"/>
      <c r="Z9" s="1014"/>
      <c r="AA9" s="1014"/>
      <c r="AB9" s="1014"/>
      <c r="AC9" s="1014"/>
    </row>
    <row r="10" spans="1:29" s="33" customFormat="1" ht="18.75" customHeight="1">
      <c r="A10" s="1238" t="s">
        <v>1027</v>
      </c>
      <c r="B10" s="1238"/>
      <c r="C10" s="1238"/>
      <c r="D10" s="667"/>
      <c r="E10" s="1013"/>
      <c r="F10" s="1011">
        <v>14935.000010349095</v>
      </c>
      <c r="G10" s="1012">
        <v>100</v>
      </c>
      <c r="H10" s="1012">
        <v>0.13723118632652723</v>
      </c>
      <c r="I10" s="1012">
        <v>3.3277568146116083</v>
      </c>
      <c r="J10" s="1012">
        <v>33.662193205324549</v>
      </c>
      <c r="K10" s="1012">
        <v>35.166208469259992</v>
      </c>
      <c r="L10" s="1012">
        <v>7.4642329014216759</v>
      </c>
      <c r="M10" s="1012">
        <v>15.900082261093575</v>
      </c>
      <c r="N10" s="1012">
        <v>4.3422951619621628</v>
      </c>
      <c r="P10" s="1014"/>
      <c r="Q10" s="1014"/>
      <c r="R10" s="1014"/>
      <c r="S10" s="1014"/>
      <c r="T10" s="1014"/>
      <c r="U10" s="1014"/>
      <c r="V10" s="1014"/>
      <c r="W10" s="1014"/>
      <c r="X10" s="1014"/>
      <c r="Y10" s="1014"/>
      <c r="Z10" s="1014"/>
      <c r="AA10" s="1014"/>
      <c r="AB10" s="1014"/>
      <c r="AC10" s="1014"/>
    </row>
    <row r="11" spans="1:29" ht="18.75" customHeight="1">
      <c r="A11" s="1238" t="s">
        <v>65</v>
      </c>
      <c r="B11" s="1238"/>
      <c r="C11" s="1238"/>
      <c r="D11" s="667"/>
      <c r="E11" s="1013"/>
      <c r="F11" s="1015"/>
      <c r="G11" s="1016"/>
      <c r="H11" s="1017"/>
      <c r="I11" s="1017"/>
      <c r="J11" s="1017"/>
      <c r="K11" s="1017"/>
      <c r="L11" s="1017"/>
      <c r="M11" s="1017"/>
      <c r="N11" s="1017"/>
      <c r="P11" s="1018"/>
      <c r="Q11" s="1018"/>
      <c r="R11" s="1018"/>
      <c r="S11" s="1018"/>
      <c r="T11" s="1018"/>
      <c r="U11" s="1018"/>
      <c r="V11" s="1018"/>
      <c r="W11" s="1018"/>
      <c r="X11" s="1018"/>
      <c r="Y11" s="1018"/>
      <c r="Z11" s="1018"/>
      <c r="AA11" s="1018"/>
      <c r="AB11" s="1018"/>
      <c r="AC11" s="1018"/>
    </row>
    <row r="12" spans="1:29" ht="18.75" customHeight="1">
      <c r="A12" s="34"/>
      <c r="B12" s="34" t="s">
        <v>66</v>
      </c>
      <c r="C12" s="34"/>
      <c r="D12" s="807"/>
      <c r="E12" s="64"/>
      <c r="F12" s="1015">
        <v>10247.966904793726</v>
      </c>
      <c r="G12" s="1019">
        <v>100</v>
      </c>
      <c r="H12" s="1019">
        <v>0.19999554919016951</v>
      </c>
      <c r="I12" s="1019">
        <v>3.0768969684489806</v>
      </c>
      <c r="J12" s="1019">
        <v>33.109856046049956</v>
      </c>
      <c r="K12" s="1019">
        <v>37.201327764320638</v>
      </c>
      <c r="L12" s="1019">
        <v>7.7160692180835806</v>
      </c>
      <c r="M12" s="1019">
        <v>14.917758386637889</v>
      </c>
      <c r="N12" s="1019">
        <v>3.7780960672693582</v>
      </c>
      <c r="P12" s="1018"/>
      <c r="Q12" s="1018"/>
      <c r="R12" s="1018"/>
      <c r="S12" s="1018"/>
      <c r="T12" s="1018"/>
      <c r="U12" s="1018"/>
      <c r="V12" s="1018"/>
      <c r="W12" s="1018"/>
      <c r="X12" s="1018"/>
      <c r="Y12" s="1018"/>
      <c r="Z12" s="1018"/>
      <c r="AA12" s="1018"/>
      <c r="AB12" s="1018"/>
      <c r="AC12" s="1018"/>
    </row>
    <row r="13" spans="1:29" ht="18.75" customHeight="1">
      <c r="A13" s="34"/>
      <c r="B13" s="34" t="s">
        <v>27</v>
      </c>
      <c r="C13" s="34"/>
      <c r="D13" s="807"/>
      <c r="E13" s="64"/>
      <c r="F13" s="1015">
        <v>4687.0331055553106</v>
      </c>
      <c r="G13" s="1019">
        <v>100</v>
      </c>
      <c r="H13" s="1019">
        <v>0</v>
      </c>
      <c r="I13" s="1019">
        <v>3.8762495056850748</v>
      </c>
      <c r="J13" s="1019">
        <v>34.869851184489669</v>
      </c>
      <c r="K13" s="1019">
        <v>30.716520422813765</v>
      </c>
      <c r="L13" s="1019">
        <v>6.913605205722865</v>
      </c>
      <c r="M13" s="1019">
        <v>18.047885002934635</v>
      </c>
      <c r="N13" s="1019">
        <v>5.575888678353949</v>
      </c>
      <c r="P13" s="1018"/>
      <c r="Q13" s="1018"/>
      <c r="R13" s="1018"/>
      <c r="S13" s="1018"/>
      <c r="T13" s="1018"/>
      <c r="U13" s="1018"/>
      <c r="V13" s="1018"/>
      <c r="W13" s="1018"/>
      <c r="X13" s="1018"/>
      <c r="Y13" s="1018"/>
      <c r="Z13" s="1018"/>
      <c r="AA13" s="1018"/>
      <c r="AB13" s="1018"/>
      <c r="AC13" s="1018"/>
    </row>
    <row r="14" spans="1:29" ht="18.75" customHeight="1">
      <c r="A14" s="1238" t="s">
        <v>28</v>
      </c>
      <c r="B14" s="1238"/>
      <c r="C14" s="1238"/>
      <c r="D14" s="667"/>
      <c r="E14" s="64"/>
      <c r="F14" s="1015"/>
      <c r="G14" s="1019"/>
      <c r="H14" s="1019"/>
      <c r="I14" s="1019"/>
      <c r="J14" s="1019"/>
      <c r="K14" s="1019"/>
      <c r="L14" s="1019"/>
      <c r="M14" s="1019"/>
      <c r="N14" s="1019"/>
      <c r="P14" s="1018"/>
      <c r="Q14" s="1018"/>
      <c r="R14" s="1018"/>
      <c r="S14" s="1018"/>
      <c r="T14" s="1018"/>
      <c r="U14" s="1018"/>
      <c r="V14" s="1018"/>
      <c r="W14" s="1018"/>
      <c r="X14" s="1018"/>
      <c r="Y14" s="1018"/>
      <c r="Z14" s="1018"/>
      <c r="AA14" s="1018"/>
      <c r="AB14" s="1018"/>
      <c r="AC14" s="1018"/>
    </row>
    <row r="15" spans="1:29" ht="18.75" customHeight="1">
      <c r="A15" s="34"/>
      <c r="B15" s="102" t="s">
        <v>83</v>
      </c>
      <c r="C15" s="34"/>
      <c r="D15" s="807"/>
      <c r="E15" s="64"/>
      <c r="F15" s="1015">
        <v>2203.0000033755896</v>
      </c>
      <c r="G15" s="1019">
        <v>100</v>
      </c>
      <c r="H15" s="1019">
        <v>0.36834428097165173</v>
      </c>
      <c r="I15" s="1019">
        <v>3.5783812684102712</v>
      </c>
      <c r="J15" s="1019">
        <v>33.432461760869167</v>
      </c>
      <c r="K15" s="1019">
        <v>34.348681692327077</v>
      </c>
      <c r="L15" s="1019">
        <v>8.0807640989218541</v>
      </c>
      <c r="M15" s="1019">
        <v>16.434573881591309</v>
      </c>
      <c r="N15" s="1019">
        <v>3.7567930169093566</v>
      </c>
      <c r="P15" s="1018"/>
      <c r="Q15" s="1018"/>
      <c r="R15" s="1018"/>
      <c r="S15" s="1018"/>
      <c r="T15" s="1018"/>
      <c r="U15" s="1018"/>
      <c r="V15" s="1018"/>
      <c r="W15" s="1018"/>
      <c r="X15" s="1018"/>
      <c r="Y15" s="1018"/>
      <c r="Z15" s="1018"/>
      <c r="AA15" s="1018"/>
      <c r="AB15" s="1018"/>
      <c r="AC15" s="1018"/>
    </row>
    <row r="16" spans="1:29" ht="18.75" customHeight="1">
      <c r="A16" s="34"/>
      <c r="B16" s="102" t="s">
        <v>84</v>
      </c>
      <c r="C16" s="34"/>
      <c r="D16" s="807"/>
      <c r="E16" s="64"/>
      <c r="F16" s="1015">
        <v>1072.0000028236757</v>
      </c>
      <c r="G16" s="1019">
        <v>100</v>
      </c>
      <c r="H16" s="1019">
        <v>0</v>
      </c>
      <c r="I16" s="1019">
        <v>5.0223980696769637</v>
      </c>
      <c r="J16" s="1019">
        <v>34.337402328362955</v>
      </c>
      <c r="K16" s="1019">
        <v>36.815962243925327</v>
      </c>
      <c r="L16" s="1019">
        <v>5.8079317859278463</v>
      </c>
      <c r="M16" s="1019">
        <v>15.220844953529836</v>
      </c>
      <c r="N16" s="1019">
        <v>2.7954606185769602</v>
      </c>
      <c r="P16" s="1018"/>
      <c r="Q16" s="1018"/>
      <c r="R16" s="1018"/>
      <c r="S16" s="1018"/>
      <c r="T16" s="1018"/>
      <c r="U16" s="1018"/>
      <c r="V16" s="1018"/>
      <c r="W16" s="1018"/>
      <c r="X16" s="1018"/>
      <c r="Y16" s="1018"/>
      <c r="Z16" s="1018"/>
      <c r="AA16" s="1018"/>
      <c r="AB16" s="1018"/>
      <c r="AC16" s="1018"/>
    </row>
    <row r="17" spans="1:29" ht="18.75" customHeight="1">
      <c r="A17" s="34"/>
      <c r="B17" s="102" t="s">
        <v>85</v>
      </c>
      <c r="C17" s="34"/>
      <c r="D17" s="807"/>
      <c r="E17" s="64"/>
      <c r="F17" s="1015">
        <v>5658.9999928497255</v>
      </c>
      <c r="G17" s="1019">
        <v>100</v>
      </c>
      <c r="H17" s="1019">
        <v>0.21878164314319201</v>
      </c>
      <c r="I17" s="1019">
        <v>2.6172084945690792</v>
      </c>
      <c r="J17" s="1019">
        <v>32.979560584514289</v>
      </c>
      <c r="K17" s="1019">
        <v>38.415367246940775</v>
      </c>
      <c r="L17" s="1019">
        <v>7.8659691976882549</v>
      </c>
      <c r="M17" s="1019">
        <v>14.188701299812344</v>
      </c>
      <c r="N17" s="1019">
        <v>3.7144115333320533</v>
      </c>
      <c r="P17" s="1018"/>
      <c r="Q17" s="1018"/>
      <c r="R17" s="1018"/>
      <c r="S17" s="1018"/>
      <c r="T17" s="1018"/>
      <c r="U17" s="1018"/>
      <c r="V17" s="1018"/>
      <c r="W17" s="1018"/>
      <c r="X17" s="1018"/>
      <c r="Y17" s="1018"/>
      <c r="Z17" s="1018"/>
      <c r="AA17" s="1018"/>
      <c r="AB17" s="1018"/>
      <c r="AC17" s="1018"/>
    </row>
    <row r="18" spans="1:29" ht="18.75" customHeight="1">
      <c r="A18" s="34"/>
      <c r="B18" s="102" t="s">
        <v>346</v>
      </c>
      <c r="C18" s="34"/>
      <c r="D18" s="807"/>
      <c r="E18" s="64"/>
      <c r="F18" s="1015">
        <v>5671.0000113001051</v>
      </c>
      <c r="G18" s="1019">
        <v>100</v>
      </c>
      <c r="H18" s="1019">
        <v>0</v>
      </c>
      <c r="I18" s="1019">
        <v>3.5306084425061601</v>
      </c>
      <c r="J18" s="1019">
        <v>34.429926574478479</v>
      </c>
      <c r="K18" s="1019">
        <v>32.195010227329128</v>
      </c>
      <c r="L18" s="1019">
        <v>7.0599140396071993</v>
      </c>
      <c r="M18" s="1019">
        <v>17.431097836896697</v>
      </c>
      <c r="N18" s="1019">
        <v>5.3534428791820767</v>
      </c>
      <c r="P18" s="1018"/>
      <c r="Q18" s="1018"/>
      <c r="R18" s="1018"/>
      <c r="S18" s="1018"/>
      <c r="T18" s="1018"/>
      <c r="U18" s="1018"/>
      <c r="V18" s="1018"/>
      <c r="W18" s="1018"/>
      <c r="X18" s="1018"/>
      <c r="Y18" s="1018"/>
      <c r="Z18" s="1018"/>
      <c r="AA18" s="1018"/>
      <c r="AB18" s="1018"/>
      <c r="AC18" s="1018"/>
    </row>
    <row r="19" spans="1:29" ht="18.75" customHeight="1">
      <c r="A19" s="34"/>
      <c r="B19" s="102" t="s">
        <v>345</v>
      </c>
      <c r="C19" s="34"/>
      <c r="D19" s="807"/>
      <c r="E19" s="64"/>
      <c r="F19" s="1015">
        <v>330</v>
      </c>
      <c r="G19" s="1019">
        <v>100</v>
      </c>
      <c r="H19" s="1019">
        <v>0</v>
      </c>
      <c r="I19" s="1019">
        <v>4.8484848484848486</v>
      </c>
      <c r="J19" s="1019">
        <v>31.515151515151516</v>
      </c>
      <c r="K19" s="1019">
        <v>30.606060606060606</v>
      </c>
      <c r="L19" s="1019">
        <v>8.7878787878787872</v>
      </c>
      <c r="M19" s="1019">
        <v>17.575757575757574</v>
      </c>
      <c r="N19" s="1019">
        <v>6.666666666666667</v>
      </c>
      <c r="P19" s="1018"/>
      <c r="Q19" s="1018"/>
      <c r="R19" s="1018"/>
      <c r="S19" s="1018"/>
      <c r="T19" s="1018"/>
      <c r="U19" s="1018"/>
      <c r="V19" s="1018"/>
      <c r="W19" s="1018"/>
      <c r="X19" s="1018"/>
      <c r="Y19" s="1018"/>
      <c r="Z19" s="1018"/>
      <c r="AA19" s="1018"/>
      <c r="AB19" s="1018"/>
      <c r="AC19" s="1018"/>
    </row>
    <row r="20" spans="1:29" ht="18.75" customHeight="1">
      <c r="A20" s="1238" t="s">
        <v>29</v>
      </c>
      <c r="B20" s="1238"/>
      <c r="C20" s="1238"/>
      <c r="D20" s="667"/>
      <c r="E20" s="64"/>
      <c r="F20" s="1015"/>
      <c r="G20" s="1019"/>
      <c r="H20" s="1019"/>
      <c r="I20" s="1019"/>
      <c r="J20" s="1019"/>
      <c r="K20" s="1019"/>
      <c r="L20" s="1019"/>
      <c r="M20" s="1019"/>
      <c r="N20" s="1019"/>
      <c r="P20" s="1018"/>
      <c r="Q20" s="1018"/>
      <c r="R20" s="1018"/>
      <c r="S20" s="1018"/>
      <c r="T20" s="1018"/>
      <c r="U20" s="1018"/>
      <c r="V20" s="1018"/>
      <c r="W20" s="1018"/>
      <c r="X20" s="1018"/>
      <c r="Y20" s="1018"/>
      <c r="Z20" s="1018"/>
      <c r="AA20" s="1018"/>
      <c r="AB20" s="1018"/>
      <c r="AC20" s="1018"/>
    </row>
    <row r="21" spans="1:29" ht="18.75" customHeight="1">
      <c r="A21" s="1059" t="s">
        <v>67</v>
      </c>
      <c r="B21" s="1059"/>
      <c r="C21" s="35"/>
      <c r="D21" s="667"/>
      <c r="E21" s="64"/>
      <c r="F21" s="1015">
        <v>14611.00001620583</v>
      </c>
      <c r="G21" s="1019">
        <v>100</v>
      </c>
      <c r="H21" s="1019">
        <v>0.14027429792167828</v>
      </c>
      <c r="I21" s="1019">
        <v>3.3861507135788611</v>
      </c>
      <c r="J21" s="1019">
        <v>33.822866137424299</v>
      </c>
      <c r="K21" s="1019">
        <v>34.972514513526484</v>
      </c>
      <c r="L21" s="1019">
        <v>7.4455896205022816</v>
      </c>
      <c r="M21" s="1019">
        <v>15.899964533868735</v>
      </c>
      <c r="N21" s="1019">
        <v>4.3326401831776407</v>
      </c>
      <c r="P21" s="1018"/>
      <c r="Q21" s="1018"/>
      <c r="R21" s="1018"/>
      <c r="S21" s="1018"/>
      <c r="T21" s="1018"/>
      <c r="U21" s="1018"/>
      <c r="V21" s="1018"/>
      <c r="W21" s="1018"/>
      <c r="X21" s="1018"/>
      <c r="Y21" s="1018"/>
      <c r="Z21" s="1018"/>
      <c r="AA21" s="1018"/>
      <c r="AB21" s="1018"/>
      <c r="AC21" s="1018"/>
    </row>
    <row r="22" spans="1:29" ht="18.75" customHeight="1">
      <c r="A22" s="7"/>
      <c r="B22" s="102" t="s">
        <v>30</v>
      </c>
      <c r="C22" s="35"/>
      <c r="D22" s="667"/>
      <c r="E22" s="64"/>
      <c r="F22" s="1015">
        <v>4793.9999998711646</v>
      </c>
      <c r="G22" s="1019">
        <v>100</v>
      </c>
      <c r="H22" s="1019">
        <v>0.14840685278328075</v>
      </c>
      <c r="I22" s="1019">
        <v>2.3708541965853507</v>
      </c>
      <c r="J22" s="1019">
        <v>30.307653955610288</v>
      </c>
      <c r="K22" s="1019">
        <v>35.089030151558255</v>
      </c>
      <c r="L22" s="1019">
        <v>9.7092038830181764</v>
      </c>
      <c r="M22" s="1019">
        <v>16.313149479049279</v>
      </c>
      <c r="N22" s="1019">
        <v>6.061701481395084</v>
      </c>
      <c r="P22" s="1018"/>
      <c r="Q22" s="1018"/>
      <c r="R22" s="1018"/>
      <c r="S22" s="1018"/>
      <c r="T22" s="1018"/>
      <c r="U22" s="1018"/>
      <c r="V22" s="1018"/>
      <c r="W22" s="1018"/>
      <c r="X22" s="1018"/>
      <c r="Y22" s="1018"/>
      <c r="Z22" s="1018"/>
      <c r="AA22" s="1018"/>
      <c r="AB22" s="1018"/>
      <c r="AC22" s="1018"/>
    </row>
    <row r="23" spans="1:29" ht="18.75" customHeight="1">
      <c r="A23" s="42"/>
      <c r="B23" s="42" t="s">
        <v>898</v>
      </c>
      <c r="C23" s="660"/>
      <c r="D23" s="807"/>
      <c r="E23" s="64"/>
      <c r="F23" s="1015">
        <v>1448.000000020279</v>
      </c>
      <c r="G23" s="1019">
        <v>100</v>
      </c>
      <c r="H23" s="1019">
        <v>0.16401933701427776</v>
      </c>
      <c r="I23" s="1019">
        <v>1.5154130857443098</v>
      </c>
      <c r="J23" s="1019">
        <v>26.428033240478779</v>
      </c>
      <c r="K23" s="1019">
        <v>36.380012175698049</v>
      </c>
      <c r="L23" s="1019">
        <v>7.6147201027532718</v>
      </c>
      <c r="M23" s="1019">
        <v>18.584650342106546</v>
      </c>
      <c r="N23" s="1019">
        <v>9.3131517162047217</v>
      </c>
      <c r="P23" s="1018"/>
      <c r="Q23" s="1018"/>
      <c r="R23" s="1018"/>
      <c r="S23" s="1018"/>
      <c r="T23" s="1018"/>
      <c r="U23" s="1018"/>
      <c r="V23" s="1018"/>
      <c r="W23" s="1018"/>
      <c r="X23" s="1018"/>
      <c r="Y23" s="1018"/>
      <c r="Z23" s="1018"/>
      <c r="AA23" s="1018"/>
      <c r="AB23" s="1018"/>
      <c r="AC23" s="1018"/>
    </row>
    <row r="24" spans="1:29" ht="18.75" customHeight="1">
      <c r="A24" s="42"/>
      <c r="B24" s="42" t="s">
        <v>899</v>
      </c>
      <c r="C24" s="660"/>
      <c r="D24" s="807"/>
      <c r="E24" s="64"/>
      <c r="F24" s="1015">
        <v>1011.0000008480786</v>
      </c>
      <c r="G24" s="1019">
        <v>100</v>
      </c>
      <c r="H24" s="1019">
        <v>0</v>
      </c>
      <c r="I24" s="1019">
        <v>3.014893941894774</v>
      </c>
      <c r="J24" s="1019">
        <v>25.71178699183038</v>
      </c>
      <c r="K24" s="1019">
        <v>37.630723336285534</v>
      </c>
      <c r="L24" s="1019">
        <v>9.7896751490600167</v>
      </c>
      <c r="M24" s="1019">
        <v>17.730270981700787</v>
      </c>
      <c r="N24" s="1019">
        <v>6.1226495992282803</v>
      </c>
      <c r="P24" s="1018"/>
      <c r="Q24" s="1018"/>
      <c r="R24" s="1018"/>
      <c r="S24" s="1018"/>
      <c r="T24" s="1018"/>
      <c r="U24" s="1018"/>
      <c r="V24" s="1018"/>
      <c r="W24" s="1018"/>
      <c r="X24" s="1018"/>
      <c r="Y24" s="1018"/>
      <c r="Z24" s="1018"/>
      <c r="AA24" s="1018"/>
      <c r="AB24" s="1018"/>
      <c r="AC24" s="1018"/>
    </row>
    <row r="25" spans="1:29" ht="18.75" customHeight="1">
      <c r="A25" s="42"/>
      <c r="B25" s="42" t="s">
        <v>900</v>
      </c>
      <c r="C25" s="660"/>
      <c r="D25" s="807"/>
      <c r="E25" s="64"/>
      <c r="F25" s="1015">
        <v>1158.9999999869187</v>
      </c>
      <c r="G25" s="1019">
        <v>100</v>
      </c>
      <c r="H25" s="1019">
        <v>0.20491803278919868</v>
      </c>
      <c r="I25" s="1019">
        <v>0.66374958029787412</v>
      </c>
      <c r="J25" s="1019">
        <v>39.137780850121537</v>
      </c>
      <c r="K25" s="1019">
        <v>30.139038410963131</v>
      </c>
      <c r="L25" s="1019">
        <v>10.709780524333356</v>
      </c>
      <c r="M25" s="1019">
        <v>14.965828390999604</v>
      </c>
      <c r="N25" s="1019">
        <v>4.1789042104953928</v>
      </c>
      <c r="P25" s="1018"/>
      <c r="Q25" s="1018"/>
      <c r="R25" s="1018"/>
      <c r="S25" s="1018"/>
      <c r="T25" s="1018"/>
      <c r="U25" s="1018"/>
      <c r="V25" s="1018"/>
      <c r="W25" s="1018"/>
      <c r="X25" s="1018"/>
      <c r="Y25" s="1018"/>
      <c r="Z25" s="1018"/>
      <c r="AA25" s="1018"/>
      <c r="AB25" s="1018"/>
      <c r="AC25" s="1018"/>
    </row>
    <row r="26" spans="1:29" s="1023" customFormat="1" ht="18.75" customHeight="1">
      <c r="A26" s="1020"/>
      <c r="B26" s="1020" t="s">
        <v>31</v>
      </c>
      <c r="C26" s="1020"/>
      <c r="D26" s="1021"/>
      <c r="E26" s="1022"/>
      <c r="F26" s="1015">
        <v>1175.9999990158794</v>
      </c>
      <c r="G26" s="1019">
        <v>100</v>
      </c>
      <c r="H26" s="1019">
        <v>0.2010735139641219</v>
      </c>
      <c r="I26" s="1019">
        <v>4.5529024940882632</v>
      </c>
      <c r="J26" s="1019">
        <v>30.333160102949353</v>
      </c>
      <c r="K26" s="1019">
        <v>36.19281131267757</v>
      </c>
      <c r="L26" s="1019">
        <v>11.232832911978921</v>
      </c>
      <c r="M26" s="1019">
        <v>13.625821288787337</v>
      </c>
      <c r="N26" s="1019">
        <v>3.8613983755544945</v>
      </c>
      <c r="P26" s="1024"/>
      <c r="Q26" s="1024"/>
      <c r="R26" s="1024"/>
      <c r="S26" s="1024"/>
      <c r="T26" s="1024"/>
      <c r="U26" s="1024"/>
      <c r="V26" s="1024"/>
      <c r="W26" s="1024"/>
      <c r="X26" s="1024"/>
      <c r="Y26" s="1024"/>
      <c r="Z26" s="1024"/>
      <c r="AA26" s="1024"/>
      <c r="AB26" s="1024"/>
      <c r="AC26" s="1024"/>
    </row>
    <row r="27" spans="1:29" ht="18.75" customHeight="1">
      <c r="A27" s="42"/>
      <c r="B27" s="102" t="s">
        <v>32</v>
      </c>
      <c r="C27" s="660"/>
      <c r="D27" s="807"/>
      <c r="E27" s="64"/>
      <c r="F27" s="1015">
        <v>4528.0000020727457</v>
      </c>
      <c r="G27" s="1019">
        <v>100</v>
      </c>
      <c r="H27" s="1019">
        <v>0</v>
      </c>
      <c r="I27" s="1019">
        <v>4.2493166099234418</v>
      </c>
      <c r="J27" s="1019">
        <v>32.202766026845708</v>
      </c>
      <c r="K27" s="1019">
        <v>36.580850065669424</v>
      </c>
      <c r="L27" s="1019">
        <v>8.7655210814060336</v>
      </c>
      <c r="M27" s="1019">
        <v>14.504025555805939</v>
      </c>
      <c r="N27" s="1019">
        <v>3.6975206603494271</v>
      </c>
      <c r="P27" s="1018"/>
      <c r="Q27" s="1018"/>
      <c r="R27" s="1018"/>
      <c r="S27" s="1018"/>
      <c r="T27" s="1018"/>
      <c r="U27" s="1018"/>
      <c r="V27" s="1018"/>
      <c r="W27" s="1018"/>
      <c r="X27" s="1018"/>
      <c r="Y27" s="1018"/>
      <c r="Z27" s="1018"/>
      <c r="AA27" s="1018"/>
      <c r="AB27" s="1018"/>
      <c r="AC27" s="1018"/>
    </row>
    <row r="28" spans="1:29" s="49" customFormat="1" ht="18.75" customHeight="1">
      <c r="A28" s="42"/>
      <c r="B28" s="42" t="s">
        <v>901</v>
      </c>
      <c r="C28" s="660"/>
      <c r="D28" s="807"/>
      <c r="E28" s="64"/>
      <c r="F28" s="1015">
        <v>2133.0000002842571</v>
      </c>
      <c r="G28" s="1019">
        <v>100</v>
      </c>
      <c r="H28" s="1019">
        <v>0</v>
      </c>
      <c r="I28" s="1019">
        <v>3.5720636713520748</v>
      </c>
      <c r="J28" s="1019">
        <v>36.199950449655567</v>
      </c>
      <c r="K28" s="1019">
        <v>36.887147522384709</v>
      </c>
      <c r="L28" s="1019">
        <v>7.7379429168397289</v>
      </c>
      <c r="M28" s="1019">
        <v>13.416494538694252</v>
      </c>
      <c r="N28" s="1019">
        <v>2.1864009010738665</v>
      </c>
      <c r="P28" s="1018"/>
      <c r="Q28" s="1018"/>
      <c r="R28" s="1018"/>
      <c r="S28" s="1018"/>
      <c r="T28" s="1018"/>
      <c r="U28" s="1018"/>
      <c r="V28" s="1018"/>
      <c r="W28" s="1018"/>
      <c r="X28" s="1018"/>
      <c r="Y28" s="1018"/>
      <c r="Z28" s="1018"/>
      <c r="AA28" s="1018"/>
      <c r="AB28" s="1018"/>
      <c r="AC28" s="1018"/>
    </row>
    <row r="29" spans="1:29" ht="18.75" customHeight="1">
      <c r="A29" s="42"/>
      <c r="B29" s="42" t="s">
        <v>902</v>
      </c>
      <c r="C29" s="660"/>
      <c r="D29" s="807"/>
      <c r="E29" s="64"/>
      <c r="F29" s="1015">
        <v>2395.0000017884827</v>
      </c>
      <c r="G29" s="1019">
        <v>100</v>
      </c>
      <c r="H29" s="1019">
        <v>0</v>
      </c>
      <c r="I29" s="1019">
        <v>4.8524817527570612</v>
      </c>
      <c r="J29" s="1019">
        <v>28.642851885458398</v>
      </c>
      <c r="K29" s="1019">
        <v>36.308059888311412</v>
      </c>
      <c r="L29" s="1019">
        <v>9.6806877718758919</v>
      </c>
      <c r="M29" s="1019">
        <v>15.472586582142556</v>
      </c>
      <c r="N29" s="1019">
        <v>5.0433321194548029</v>
      </c>
      <c r="P29" s="1018"/>
      <c r="Q29" s="1018"/>
      <c r="R29" s="1018"/>
      <c r="S29" s="1018"/>
      <c r="T29" s="1018"/>
      <c r="U29" s="1018"/>
      <c r="V29" s="1018"/>
      <c r="W29" s="1018"/>
      <c r="X29" s="1018"/>
      <c r="Y29" s="1018"/>
      <c r="Z29" s="1018"/>
      <c r="AA29" s="1018"/>
      <c r="AB29" s="1018"/>
      <c r="AC29" s="1018"/>
    </row>
    <row r="30" spans="1:29" ht="18.75" customHeight="1">
      <c r="A30" s="42"/>
      <c r="B30" s="102" t="s">
        <v>33</v>
      </c>
      <c r="C30" s="660"/>
      <c r="D30" s="807"/>
      <c r="E30" s="64"/>
      <c r="F30" s="1015">
        <v>4572.0000120504301</v>
      </c>
      <c r="G30" s="1019">
        <v>100</v>
      </c>
      <c r="H30" s="1019">
        <v>0.29266957862121185</v>
      </c>
      <c r="I30" s="1019">
        <v>4.1269176387968445</v>
      </c>
      <c r="J30" s="1019">
        <v>39.103611927349164</v>
      </c>
      <c r="K30" s="1019">
        <v>33.292144462250555</v>
      </c>
      <c r="L30" s="1019">
        <v>4.2050598786219506</v>
      </c>
      <c r="M30" s="1019">
        <v>16.809135731417797</v>
      </c>
      <c r="N30" s="1019">
        <v>2.1704607829427105</v>
      </c>
      <c r="P30" s="1018"/>
      <c r="Q30" s="1018"/>
      <c r="R30" s="1018"/>
      <c r="S30" s="1018"/>
      <c r="T30" s="1018"/>
      <c r="U30" s="1018"/>
      <c r="V30" s="1018"/>
      <c r="W30" s="1018"/>
      <c r="X30" s="1018"/>
      <c r="Y30" s="1018"/>
      <c r="Z30" s="1018"/>
      <c r="AA30" s="1018"/>
      <c r="AB30" s="1018"/>
      <c r="AC30" s="1018"/>
    </row>
    <row r="31" spans="1:29" ht="18.75" customHeight="1">
      <c r="A31" s="42"/>
      <c r="B31" s="42" t="s">
        <v>903</v>
      </c>
      <c r="C31" s="35"/>
      <c r="D31" s="667"/>
      <c r="E31" s="64"/>
      <c r="F31" s="1015">
        <v>1243.0000012116491</v>
      </c>
      <c r="G31" s="1019">
        <v>100</v>
      </c>
      <c r="H31" s="1019">
        <v>0</v>
      </c>
      <c r="I31" s="1019">
        <v>3.8779936814836788</v>
      </c>
      <c r="J31" s="1019">
        <v>33.74894754330662</v>
      </c>
      <c r="K31" s="1019">
        <v>29.980895081189107</v>
      </c>
      <c r="L31" s="1019">
        <v>7.1960403456633282</v>
      </c>
      <c r="M31" s="1019">
        <v>22.979583696350979</v>
      </c>
      <c r="N31" s="1019">
        <v>2.2165396520062468</v>
      </c>
      <c r="P31" s="1018"/>
      <c r="Q31" s="1018"/>
      <c r="R31" s="1018"/>
      <c r="S31" s="1018"/>
      <c r="T31" s="1018"/>
      <c r="U31" s="1018"/>
      <c r="V31" s="1018"/>
      <c r="W31" s="1018"/>
      <c r="X31" s="1018"/>
      <c r="Y31" s="1018"/>
      <c r="Z31" s="1018"/>
      <c r="AA31" s="1018"/>
      <c r="AB31" s="1018"/>
      <c r="AC31" s="1018"/>
    </row>
    <row r="32" spans="1:29" ht="18.75" customHeight="1">
      <c r="A32" s="42"/>
      <c r="B32" s="42" t="s">
        <v>904</v>
      </c>
      <c r="C32" s="35"/>
      <c r="D32" s="667"/>
      <c r="E32" s="64"/>
      <c r="F32" s="1015">
        <v>1828.0000001124272</v>
      </c>
      <c r="G32" s="1019">
        <v>100</v>
      </c>
      <c r="H32" s="1019">
        <v>5.4704595182631134E-2</v>
      </c>
      <c r="I32" s="1019">
        <v>3.1499495552194059</v>
      </c>
      <c r="J32" s="1019">
        <v>36.491417484703909</v>
      </c>
      <c r="K32" s="1019">
        <v>39.642263121220381</v>
      </c>
      <c r="L32" s="1019">
        <v>4.0631608458219919</v>
      </c>
      <c r="M32" s="1019">
        <v>14.381038571002202</v>
      </c>
      <c r="N32" s="1019">
        <v>2.2174658268494891</v>
      </c>
      <c r="P32" s="1018"/>
      <c r="Q32" s="1018"/>
      <c r="R32" s="1018"/>
      <c r="S32" s="1018"/>
      <c r="T32" s="1018"/>
      <c r="U32" s="1018"/>
      <c r="V32" s="1018"/>
      <c r="W32" s="1018"/>
      <c r="X32" s="1018"/>
      <c r="Y32" s="1018"/>
      <c r="Z32" s="1018"/>
      <c r="AA32" s="1018"/>
      <c r="AB32" s="1018"/>
      <c r="AC32" s="1018"/>
    </row>
    <row r="33" spans="1:29" ht="18.75" customHeight="1">
      <c r="A33" s="42"/>
      <c r="B33" s="42" t="s">
        <v>34</v>
      </c>
      <c r="C33" s="35"/>
      <c r="D33" s="667"/>
      <c r="E33" s="64"/>
      <c r="F33" s="1015">
        <v>1501.0000107263659</v>
      </c>
      <c r="G33" s="1019">
        <v>100</v>
      </c>
      <c r="H33" s="1019">
        <v>0.82484031188236906</v>
      </c>
      <c r="I33" s="1019">
        <v>5.522860424378341</v>
      </c>
      <c r="J33" s="1019">
        <v>46.719161025026935</v>
      </c>
      <c r="K33" s="1019">
        <v>28.300716167047451</v>
      </c>
      <c r="L33" s="1019">
        <v>1.9009977417345356</v>
      </c>
      <c r="M33" s="1019">
        <v>14.656367446751256</v>
      </c>
      <c r="N33" s="1019">
        <v>2.0750568831789735</v>
      </c>
      <c r="P33" s="1018"/>
      <c r="Q33" s="1018"/>
      <c r="R33" s="1018"/>
      <c r="S33" s="1018"/>
      <c r="T33" s="1018"/>
      <c r="U33" s="1018"/>
      <c r="V33" s="1018"/>
      <c r="W33" s="1018"/>
      <c r="X33" s="1018"/>
      <c r="Y33" s="1018"/>
      <c r="Z33" s="1018"/>
      <c r="AA33" s="1018"/>
      <c r="AB33" s="1018"/>
      <c r="AC33" s="1018"/>
    </row>
    <row r="34" spans="1:29" ht="18.75" customHeight="1">
      <c r="A34" s="42"/>
      <c r="B34" s="102" t="s">
        <v>35</v>
      </c>
      <c r="C34" s="35"/>
      <c r="D34" s="667"/>
      <c r="E34" s="64"/>
      <c r="F34" s="1015">
        <v>717.00000221147445</v>
      </c>
      <c r="G34" s="1019">
        <v>100</v>
      </c>
      <c r="H34" s="1019">
        <v>0</v>
      </c>
      <c r="I34" s="1019">
        <v>0</v>
      </c>
      <c r="J34" s="1019">
        <v>33.884471002017072</v>
      </c>
      <c r="K34" s="1019">
        <v>34.751499929181918</v>
      </c>
      <c r="L34" s="1019">
        <v>4.6384565566487037</v>
      </c>
      <c r="M34" s="1019">
        <v>16.155574494404842</v>
      </c>
      <c r="N34" s="1019">
        <v>10.569998017747411</v>
      </c>
      <c r="P34" s="1018"/>
      <c r="Q34" s="1018"/>
      <c r="R34" s="1018"/>
      <c r="S34" s="1018"/>
      <c r="T34" s="1018"/>
      <c r="U34" s="1018"/>
      <c r="V34" s="1018"/>
      <c r="W34" s="1018"/>
      <c r="X34" s="1018"/>
      <c r="Y34" s="1018"/>
      <c r="Z34" s="1018"/>
      <c r="AA34" s="1018"/>
      <c r="AB34" s="1018"/>
      <c r="AC34" s="1018"/>
    </row>
    <row r="35" spans="1:29" ht="18.75" customHeight="1">
      <c r="A35" s="1059" t="s">
        <v>36</v>
      </c>
      <c r="B35" s="1059"/>
      <c r="C35" s="35"/>
      <c r="D35" s="667"/>
      <c r="E35" s="64"/>
      <c r="F35" s="1015">
        <v>323.99999414327948</v>
      </c>
      <c r="G35" s="1019">
        <v>100</v>
      </c>
      <c r="H35" s="1019">
        <v>0</v>
      </c>
      <c r="I35" s="1019">
        <v>0.69444423998360427</v>
      </c>
      <c r="J35" s="1019">
        <v>26.416538094369038</v>
      </c>
      <c r="K35" s="1019">
        <v>43.900969091228127</v>
      </c>
      <c r="L35" s="1019">
        <v>8.30496432962914</v>
      </c>
      <c r="M35" s="1019">
        <v>15.90539125033702</v>
      </c>
      <c r="N35" s="1019">
        <v>4.7776929944530773</v>
      </c>
      <c r="P35" s="1018"/>
      <c r="Q35" s="1018"/>
      <c r="R35" s="1018"/>
      <c r="S35" s="1018"/>
      <c r="T35" s="1018"/>
      <c r="U35" s="1018"/>
      <c r="V35" s="1018"/>
      <c r="W35" s="1018"/>
      <c r="X35" s="1018"/>
      <c r="Y35" s="1018"/>
      <c r="Z35" s="1018"/>
      <c r="AA35" s="1018"/>
      <c r="AB35" s="1018"/>
      <c r="AC35" s="1018"/>
    </row>
    <row r="36" spans="1:29" ht="18.75" customHeight="1">
      <c r="A36" s="1045" t="s">
        <v>166</v>
      </c>
      <c r="B36" s="1045"/>
      <c r="C36" s="1045"/>
      <c r="D36" s="807"/>
      <c r="E36" s="64"/>
      <c r="F36" s="1015"/>
      <c r="G36" s="1019"/>
      <c r="H36" s="1019"/>
      <c r="I36" s="1019"/>
      <c r="J36" s="1019"/>
      <c r="K36" s="1019"/>
      <c r="L36" s="1019"/>
      <c r="M36" s="1019"/>
      <c r="N36" s="1019"/>
      <c r="P36" s="1018"/>
      <c r="Q36" s="1018"/>
      <c r="R36" s="1018"/>
      <c r="S36" s="1018"/>
      <c r="T36" s="1018"/>
      <c r="U36" s="1018"/>
      <c r="V36" s="1018"/>
      <c r="W36" s="1018"/>
      <c r="X36" s="1018"/>
      <c r="Y36" s="1018"/>
      <c r="Z36" s="1018"/>
      <c r="AA36" s="1018"/>
      <c r="AB36" s="1018"/>
      <c r="AC36" s="1018"/>
    </row>
    <row r="37" spans="1:29" ht="18.75" customHeight="1">
      <c r="A37" s="1059" t="s">
        <v>37</v>
      </c>
      <c r="B37" s="1059" t="s">
        <v>37</v>
      </c>
      <c r="C37" s="106"/>
      <c r="D37" s="807"/>
      <c r="E37" s="64"/>
      <c r="F37" s="1015">
        <v>5535.5039966196873</v>
      </c>
      <c r="G37" s="1019">
        <v>100</v>
      </c>
      <c r="H37" s="1019">
        <v>0.24172782059232376</v>
      </c>
      <c r="I37" s="1019">
        <v>3.7665052655768663</v>
      </c>
      <c r="J37" s="1019">
        <v>36.447747977567808</v>
      </c>
      <c r="K37" s="1019">
        <v>33.381478954841263</v>
      </c>
      <c r="L37" s="1019">
        <v>6.3626869517733331</v>
      </c>
      <c r="M37" s="1019">
        <v>16.897247941036039</v>
      </c>
      <c r="N37" s="1019">
        <v>2.9026050886123342</v>
      </c>
      <c r="P37" s="1018"/>
      <c r="Q37" s="1018"/>
      <c r="R37" s="1018"/>
      <c r="S37" s="1018"/>
      <c r="T37" s="1018"/>
      <c r="U37" s="1018"/>
      <c r="V37" s="1018"/>
      <c r="W37" s="1018"/>
      <c r="X37" s="1018"/>
      <c r="Y37" s="1018"/>
      <c r="Z37" s="1018"/>
      <c r="AA37" s="1018"/>
      <c r="AB37" s="1018"/>
      <c r="AC37" s="1018"/>
    </row>
    <row r="38" spans="1:29" s="49" customFormat="1" ht="18.75" customHeight="1">
      <c r="A38" s="102"/>
      <c r="B38" s="102" t="s">
        <v>38</v>
      </c>
      <c r="C38" s="102"/>
      <c r="D38" s="807"/>
      <c r="E38" s="64"/>
      <c r="F38" s="1015">
        <v>3456.2344054082319</v>
      </c>
      <c r="G38" s="1019">
        <v>100</v>
      </c>
      <c r="H38" s="1019">
        <v>0.35821798285603806</v>
      </c>
      <c r="I38" s="1019">
        <v>2.9975919240877391</v>
      </c>
      <c r="J38" s="1019">
        <v>35.549269289704931</v>
      </c>
      <c r="K38" s="1019">
        <v>34.92343444068365</v>
      </c>
      <c r="L38" s="1019">
        <v>6.5334147798054438</v>
      </c>
      <c r="M38" s="1019">
        <v>15.823749830976896</v>
      </c>
      <c r="N38" s="1019">
        <v>3.8143217518852612</v>
      </c>
      <c r="P38" s="1018"/>
      <c r="Q38" s="1018"/>
      <c r="R38" s="1018"/>
      <c r="S38" s="1018"/>
      <c r="T38" s="1018"/>
      <c r="U38" s="1018"/>
      <c r="V38" s="1018"/>
      <c r="W38" s="1018"/>
      <c r="X38" s="1018"/>
      <c r="Y38" s="1018"/>
      <c r="Z38" s="1018"/>
      <c r="AA38" s="1018"/>
      <c r="AB38" s="1018"/>
      <c r="AC38" s="1018"/>
    </row>
    <row r="39" spans="1:29" ht="18.75" customHeight="1">
      <c r="A39" s="102"/>
      <c r="B39" s="102" t="s">
        <v>39</v>
      </c>
      <c r="C39" s="102"/>
      <c r="D39" s="807"/>
      <c r="E39" s="64"/>
      <c r="F39" s="1015">
        <v>1304.9187615615062</v>
      </c>
      <c r="G39" s="1019">
        <v>100</v>
      </c>
      <c r="H39" s="1019">
        <v>7.6633123030844394E-2</v>
      </c>
      <c r="I39" s="1019">
        <v>5.5456992697554952</v>
      </c>
      <c r="J39" s="1019">
        <v>40.429063179608875</v>
      </c>
      <c r="K39" s="1019">
        <v>32.600380046193806</v>
      </c>
      <c r="L39" s="1019">
        <v>2.3593279167879504</v>
      </c>
      <c r="M39" s="1019">
        <v>18.605730849468731</v>
      </c>
      <c r="N39" s="1019">
        <v>0.38316561515422193</v>
      </c>
      <c r="P39" s="1018"/>
      <c r="Q39" s="1018"/>
      <c r="R39" s="1018"/>
      <c r="S39" s="1018"/>
      <c r="T39" s="1018"/>
      <c r="U39" s="1018"/>
      <c r="V39" s="1018"/>
      <c r="W39" s="1018"/>
      <c r="X39" s="1018"/>
      <c r="Y39" s="1018"/>
      <c r="Z39" s="1018"/>
      <c r="AA39" s="1018"/>
      <c r="AB39" s="1018"/>
      <c r="AC39" s="1018"/>
    </row>
    <row r="40" spans="1:29" ht="18.75" customHeight="1">
      <c r="A40" s="102"/>
      <c r="B40" s="102" t="s">
        <v>40</v>
      </c>
      <c r="C40" s="102"/>
      <c r="D40" s="807"/>
      <c r="E40" s="64"/>
      <c r="F40" s="1015">
        <v>774.35082964995104</v>
      </c>
      <c r="G40" s="1019">
        <v>100</v>
      </c>
      <c r="H40" s="1019">
        <v>0</v>
      </c>
      <c r="I40" s="1019">
        <v>4.2002119218653453</v>
      </c>
      <c r="J40" s="1019">
        <v>33.748790516308866</v>
      </c>
      <c r="K40" s="1019">
        <v>27.815411461641222</v>
      </c>
      <c r="L40" s="1019">
        <v>12.347032474988961</v>
      </c>
      <c r="M40" s="1019">
        <v>18.809597801596674</v>
      </c>
      <c r="N40" s="1019">
        <v>3.0789558235989203</v>
      </c>
      <c r="P40" s="1025"/>
      <c r="Q40" s="1025"/>
      <c r="R40" s="1025"/>
      <c r="S40" s="1025"/>
      <c r="T40" s="1025"/>
      <c r="U40" s="1025"/>
      <c r="V40" s="1025"/>
      <c r="W40" s="1025"/>
      <c r="X40" s="1025"/>
      <c r="Y40" s="1025"/>
      <c r="Z40" s="1025"/>
      <c r="AA40" s="1025"/>
      <c r="AB40" s="1025"/>
      <c r="AC40" s="1025"/>
    </row>
    <row r="41" spans="1:29" ht="18.75" customHeight="1" thickBot="1">
      <c r="A41" s="1060" t="s">
        <v>41</v>
      </c>
      <c r="B41" s="1060"/>
      <c r="C41" s="104"/>
      <c r="D41" s="1026"/>
      <c r="E41" s="1027"/>
      <c r="F41" s="1028">
        <v>9399.496013729382</v>
      </c>
      <c r="G41" s="1029">
        <v>100</v>
      </c>
      <c r="H41" s="1029">
        <v>7.5691553162502506E-2</v>
      </c>
      <c r="I41" s="1029">
        <v>3.0693712798679034</v>
      </c>
      <c r="J41" s="1029">
        <v>32.021738275397119</v>
      </c>
      <c r="K41" s="1029">
        <v>36.217262413590639</v>
      </c>
      <c r="L41" s="1029">
        <v>8.1129498111189893</v>
      </c>
      <c r="M41" s="1029">
        <v>15.312836455727997</v>
      </c>
      <c r="N41" s="1029">
        <v>5.1901502111351459</v>
      </c>
      <c r="P41" s="1025"/>
      <c r="Q41" s="1025"/>
      <c r="R41" s="1025"/>
      <c r="S41" s="1025"/>
      <c r="T41" s="1025"/>
      <c r="U41" s="1025"/>
      <c r="V41" s="1025"/>
      <c r="W41" s="1025"/>
      <c r="X41" s="1025"/>
      <c r="Y41" s="1025"/>
      <c r="Z41" s="1025"/>
      <c r="AA41" s="1025"/>
      <c r="AB41" s="1025"/>
      <c r="AC41" s="1025"/>
    </row>
    <row r="42" spans="1:29" s="43" customFormat="1" ht="18" customHeight="1">
      <c r="B42" s="1094"/>
      <c r="C42" s="1094"/>
      <c r="D42" s="1094"/>
      <c r="E42" s="1094"/>
      <c r="F42" s="1094"/>
      <c r="G42" s="1094"/>
      <c r="H42" s="1094"/>
      <c r="I42" s="1094"/>
      <c r="J42" s="1094"/>
      <c r="K42" s="1094"/>
      <c r="L42" s="1094"/>
      <c r="M42" s="1094"/>
      <c r="N42" s="1094"/>
    </row>
    <row r="43" spans="1:29" ht="26.1" customHeight="1">
      <c r="E43" s="49"/>
    </row>
    <row r="44" spans="1:29" ht="26.1" customHeight="1">
      <c r="E44" s="49"/>
    </row>
    <row r="45" spans="1:29" ht="26.1" customHeight="1">
      <c r="E45" s="49"/>
    </row>
    <row r="46" spans="1:29" ht="26.1" customHeight="1">
      <c r="E46" s="49"/>
    </row>
    <row r="47" spans="1:29" ht="26.1" customHeight="1">
      <c r="E47" s="49"/>
    </row>
    <row r="48" spans="1:29" ht="26.1" customHeight="1">
      <c r="E48" s="49"/>
    </row>
    <row r="49" spans="5:5" ht="26.1" customHeight="1">
      <c r="E49" s="49"/>
    </row>
    <row r="50" spans="5:5" ht="26.1" customHeight="1">
      <c r="E50" s="49"/>
    </row>
    <row r="51" spans="5:5" ht="26.1" customHeight="1">
      <c r="E51" s="49"/>
    </row>
    <row r="52" spans="5:5" ht="26.1" customHeight="1">
      <c r="E52" s="49"/>
    </row>
    <row r="53" spans="5:5" ht="26.1" customHeight="1">
      <c r="E53" s="49"/>
    </row>
    <row r="54" spans="5:5" ht="26.1" customHeight="1">
      <c r="E54" s="49"/>
    </row>
    <row r="55" spans="5:5" ht="26.1" customHeight="1">
      <c r="E55" s="49"/>
    </row>
    <row r="56" spans="5:5" ht="26.1" customHeight="1">
      <c r="E56" s="49"/>
    </row>
    <row r="57" spans="5:5" ht="26.1" customHeight="1">
      <c r="E57" s="49"/>
    </row>
    <row r="58" spans="5:5" ht="26.1" customHeight="1">
      <c r="E58" s="49"/>
    </row>
    <row r="59" spans="5:5" ht="26.1" customHeight="1">
      <c r="E59" s="49"/>
    </row>
    <row r="60" spans="5:5" ht="26.1" customHeight="1">
      <c r="E60" s="49"/>
    </row>
    <row r="61" spans="5:5" ht="26.1" customHeight="1">
      <c r="E61" s="49"/>
    </row>
    <row r="62" spans="5:5" ht="26.1" customHeight="1">
      <c r="E62" s="49"/>
    </row>
    <row r="63" spans="5:5" ht="26.1" customHeight="1">
      <c r="E63" s="49"/>
    </row>
    <row r="64" spans="5:5">
      <c r="E64" s="49"/>
    </row>
    <row r="65" spans="5:5">
      <c r="E65" s="49"/>
    </row>
    <row r="66" spans="5:5">
      <c r="E66" s="49"/>
    </row>
    <row r="67" spans="5:5">
      <c r="E67" s="49"/>
    </row>
    <row r="68" spans="5:5">
      <c r="E68" s="49"/>
    </row>
    <row r="69" spans="5:5">
      <c r="E69" s="49"/>
    </row>
    <row r="70" spans="5:5">
      <c r="E70" s="49"/>
    </row>
    <row r="71" spans="5:5">
      <c r="E71" s="49"/>
    </row>
    <row r="72" spans="5:5">
      <c r="E72" s="49"/>
    </row>
    <row r="73" spans="5:5">
      <c r="E73" s="49"/>
    </row>
    <row r="74" spans="5:5">
      <c r="E74" s="49"/>
    </row>
    <row r="75" spans="5:5">
      <c r="E75" s="49"/>
    </row>
    <row r="76" spans="5:5">
      <c r="E76" s="49"/>
    </row>
    <row r="77" spans="5:5">
      <c r="E77" s="49"/>
    </row>
    <row r="78" spans="5:5">
      <c r="E78" s="49"/>
    </row>
    <row r="79" spans="5:5">
      <c r="E79" s="49"/>
    </row>
    <row r="80" spans="5:5">
      <c r="E80" s="49"/>
    </row>
    <row r="81" spans="5:5">
      <c r="E81" s="49"/>
    </row>
    <row r="82" spans="5:5">
      <c r="E82" s="49"/>
    </row>
    <row r="83" spans="5:5">
      <c r="E83" s="49"/>
    </row>
    <row r="84" spans="5:5">
      <c r="E84" s="49"/>
    </row>
    <row r="85" spans="5:5">
      <c r="E85" s="49"/>
    </row>
    <row r="86" spans="5:5">
      <c r="E86" s="49"/>
    </row>
    <row r="87" spans="5:5">
      <c r="E87" s="49"/>
    </row>
    <row r="88" spans="5:5">
      <c r="E88" s="49"/>
    </row>
    <row r="89" spans="5:5">
      <c r="E89" s="49"/>
    </row>
    <row r="90" spans="5:5">
      <c r="E90" s="49"/>
    </row>
    <row r="91" spans="5:5">
      <c r="E91" s="49"/>
    </row>
    <row r="92" spans="5:5">
      <c r="E92" s="49"/>
    </row>
    <row r="93" spans="5:5">
      <c r="E93" s="49"/>
    </row>
    <row r="94" spans="5:5">
      <c r="E94" s="49"/>
    </row>
    <row r="95" spans="5:5">
      <c r="E95" s="49"/>
    </row>
    <row r="96" spans="5:5">
      <c r="E96" s="49"/>
    </row>
    <row r="97" spans="5:5">
      <c r="E97" s="49"/>
    </row>
    <row r="98" spans="5:5">
      <c r="E98" s="49"/>
    </row>
    <row r="99" spans="5:5">
      <c r="E99" s="49"/>
    </row>
    <row r="100" spans="5:5">
      <c r="E100" s="49"/>
    </row>
    <row r="101" spans="5:5">
      <c r="E101" s="49"/>
    </row>
    <row r="102" spans="5:5">
      <c r="E102" s="49"/>
    </row>
    <row r="103" spans="5:5">
      <c r="E103" s="49"/>
    </row>
    <row r="104" spans="5:5">
      <c r="E104" s="49"/>
    </row>
    <row r="105" spans="5:5">
      <c r="E105" s="49"/>
    </row>
    <row r="106" spans="5:5">
      <c r="E106" s="49"/>
    </row>
    <row r="107" spans="5:5">
      <c r="E107" s="49"/>
    </row>
    <row r="108" spans="5:5">
      <c r="E108" s="49"/>
    </row>
    <row r="109" spans="5:5">
      <c r="E109" s="49"/>
    </row>
    <row r="110" spans="5:5">
      <c r="E110" s="49"/>
    </row>
    <row r="111" spans="5:5">
      <c r="E111" s="49"/>
    </row>
    <row r="112" spans="5:5">
      <c r="E112" s="49"/>
    </row>
    <row r="113" spans="5:5">
      <c r="E113" s="49"/>
    </row>
    <row r="114" spans="5:5">
      <c r="E114" s="49"/>
    </row>
    <row r="115" spans="5:5">
      <c r="E115" s="49"/>
    </row>
    <row r="116" spans="5:5">
      <c r="E116" s="49"/>
    </row>
    <row r="117" spans="5:5">
      <c r="E117" s="49"/>
    </row>
    <row r="118" spans="5:5">
      <c r="E118" s="49"/>
    </row>
    <row r="119" spans="5:5">
      <c r="E119" s="49"/>
    </row>
    <row r="120" spans="5:5">
      <c r="E120" s="49"/>
    </row>
    <row r="121" spans="5:5">
      <c r="E121" s="49"/>
    </row>
    <row r="122" spans="5:5">
      <c r="E122" s="49"/>
    </row>
    <row r="123" spans="5:5">
      <c r="E123" s="49"/>
    </row>
    <row r="124" spans="5:5">
      <c r="E124" s="49"/>
    </row>
    <row r="125" spans="5:5">
      <c r="E125" s="49"/>
    </row>
    <row r="126" spans="5:5">
      <c r="E126" s="49"/>
    </row>
    <row r="127" spans="5:5">
      <c r="E127" s="49"/>
    </row>
    <row r="128" spans="5:5">
      <c r="E128" s="49"/>
    </row>
    <row r="129" spans="5:5">
      <c r="E129" s="49"/>
    </row>
    <row r="130" spans="5:5">
      <c r="E130" s="49"/>
    </row>
    <row r="131" spans="5:5">
      <c r="E131" s="49"/>
    </row>
    <row r="132" spans="5:5">
      <c r="E132" s="49"/>
    </row>
    <row r="133" spans="5:5">
      <c r="E133" s="49"/>
    </row>
    <row r="134" spans="5:5">
      <c r="E134" s="49"/>
    </row>
    <row r="135" spans="5:5">
      <c r="E135" s="49"/>
    </row>
    <row r="136" spans="5:5">
      <c r="E136" s="49"/>
    </row>
    <row r="137" spans="5:5">
      <c r="E137" s="49"/>
    </row>
    <row r="138" spans="5:5">
      <c r="E138" s="49"/>
    </row>
    <row r="139" spans="5:5">
      <c r="E139" s="49"/>
    </row>
    <row r="140" spans="5:5">
      <c r="E140" s="49"/>
    </row>
    <row r="141" spans="5:5">
      <c r="E141" s="49"/>
    </row>
    <row r="142" spans="5:5">
      <c r="E142" s="49"/>
    </row>
    <row r="143" spans="5:5">
      <c r="E143" s="49"/>
    </row>
    <row r="144" spans="5:5">
      <c r="E144" s="49"/>
    </row>
    <row r="145" spans="5:5">
      <c r="E145" s="49"/>
    </row>
    <row r="146" spans="5:5">
      <c r="E146" s="49"/>
    </row>
    <row r="147" spans="5:5">
      <c r="E147" s="49"/>
    </row>
    <row r="148" spans="5:5">
      <c r="E148" s="49"/>
    </row>
    <row r="149" spans="5:5">
      <c r="E149" s="49"/>
    </row>
    <row r="150" spans="5:5">
      <c r="E150" s="49"/>
    </row>
    <row r="151" spans="5:5">
      <c r="E151" s="49"/>
    </row>
    <row r="152" spans="5:5">
      <c r="E152" s="49"/>
    </row>
    <row r="153" spans="5:5">
      <c r="E153" s="49"/>
    </row>
    <row r="154" spans="5:5">
      <c r="E154" s="49"/>
    </row>
    <row r="155" spans="5:5">
      <c r="E155" s="49"/>
    </row>
    <row r="156" spans="5:5">
      <c r="E156" s="49"/>
    </row>
    <row r="157" spans="5:5">
      <c r="E157" s="49"/>
    </row>
    <row r="158" spans="5:5">
      <c r="E158" s="49"/>
    </row>
    <row r="159" spans="5:5">
      <c r="E159" s="49"/>
    </row>
    <row r="160" spans="5:5">
      <c r="E160" s="49"/>
    </row>
    <row r="161" spans="5:5">
      <c r="E161" s="49"/>
    </row>
    <row r="162" spans="5:5">
      <c r="E162" s="49"/>
    </row>
    <row r="163" spans="5:5">
      <c r="E163" s="49"/>
    </row>
    <row r="164" spans="5:5">
      <c r="E164" s="49"/>
    </row>
    <row r="165" spans="5:5">
      <c r="E165" s="49"/>
    </row>
    <row r="166" spans="5:5">
      <c r="E166" s="49"/>
    </row>
    <row r="167" spans="5:5">
      <c r="E167" s="49"/>
    </row>
    <row r="168" spans="5:5">
      <c r="E168" s="49"/>
    </row>
    <row r="169" spans="5:5">
      <c r="E169" s="49"/>
    </row>
    <row r="170" spans="5:5">
      <c r="E170" s="49"/>
    </row>
    <row r="171" spans="5:5">
      <c r="E171" s="49"/>
    </row>
    <row r="172" spans="5:5">
      <c r="E172" s="49"/>
    </row>
    <row r="173" spans="5:5">
      <c r="E173" s="49"/>
    </row>
    <row r="174" spans="5:5">
      <c r="E174" s="49"/>
    </row>
    <row r="175" spans="5:5">
      <c r="E175" s="49"/>
    </row>
    <row r="176" spans="5:5">
      <c r="E176" s="49"/>
    </row>
    <row r="177" spans="5:5">
      <c r="E177" s="49"/>
    </row>
    <row r="178" spans="5:5">
      <c r="E178" s="49"/>
    </row>
    <row r="179" spans="5:5">
      <c r="E179" s="49"/>
    </row>
    <row r="180" spans="5:5">
      <c r="E180" s="49"/>
    </row>
    <row r="181" spans="5:5">
      <c r="E181" s="49"/>
    </row>
    <row r="182" spans="5:5">
      <c r="E182" s="49"/>
    </row>
    <row r="183" spans="5:5">
      <c r="E183" s="49"/>
    </row>
    <row r="184" spans="5:5">
      <c r="E184" s="49"/>
    </row>
    <row r="185" spans="5:5">
      <c r="E185" s="49"/>
    </row>
  </sheetData>
  <mergeCells count="27">
    <mergeCell ref="A1:N1"/>
    <mergeCell ref="M3:M4"/>
    <mergeCell ref="A7:C7"/>
    <mergeCell ref="A5:C5"/>
    <mergeCell ref="E3:E4"/>
    <mergeCell ref="I3:I4"/>
    <mergeCell ref="N3:N4"/>
    <mergeCell ref="A3:C4"/>
    <mergeCell ref="J3:J4"/>
    <mergeCell ref="L3:L4"/>
    <mergeCell ref="F3:F4"/>
    <mergeCell ref="K3:K4"/>
    <mergeCell ref="H3:H4"/>
    <mergeCell ref="A14:C14"/>
    <mergeCell ref="A21:B21"/>
    <mergeCell ref="A35:B35"/>
    <mergeCell ref="A6:C6"/>
    <mergeCell ref="G3:G4"/>
    <mergeCell ref="A11:C11"/>
    <mergeCell ref="A9:C9"/>
    <mergeCell ref="A8:C8"/>
    <mergeCell ref="A10:C10"/>
    <mergeCell ref="B42:N42"/>
    <mergeCell ref="A20:C20"/>
    <mergeCell ref="A41:B41"/>
    <mergeCell ref="A37:B37"/>
    <mergeCell ref="A36:C36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AC194"/>
  <sheetViews>
    <sheetView view="pageBreakPreview" zoomScaleNormal="100" workbookViewId="0">
      <selection sqref="A1:N1"/>
    </sheetView>
  </sheetViews>
  <sheetFormatPr defaultRowHeight="15.75"/>
  <cols>
    <col min="1" max="1" width="2.28515625" style="37" customWidth="1"/>
    <col min="2" max="2" width="17.28515625" style="37" customWidth="1"/>
    <col min="3" max="3" width="2.28515625" style="37" customWidth="1"/>
    <col min="4" max="4" width="1.7109375" style="38" customWidth="1"/>
    <col min="5" max="5" width="10.5703125" style="48" hidden="1" customWidth="1"/>
    <col min="6" max="6" width="9" style="48" customWidth="1"/>
    <col min="7" max="7" width="7.7109375" style="48" customWidth="1"/>
    <col min="8" max="9" width="6.7109375" style="48" customWidth="1"/>
    <col min="10" max="10" width="6.140625" style="48" customWidth="1"/>
    <col min="11" max="11" width="6.7109375" style="48" customWidth="1"/>
    <col min="12" max="12" width="6.85546875" style="48" customWidth="1"/>
    <col min="13" max="14" width="8.140625" style="48" customWidth="1"/>
    <col min="15" max="16384" width="9.140625" style="48"/>
  </cols>
  <sheetData>
    <row r="1" spans="1:29" s="24" customFormat="1" ht="43.5" customHeight="1">
      <c r="A1" s="1438" t="s">
        <v>1145</v>
      </c>
      <c r="B1" s="1439"/>
      <c r="C1" s="1439"/>
      <c r="D1" s="1439"/>
      <c r="E1" s="1439"/>
      <c r="F1" s="1439"/>
      <c r="G1" s="1439"/>
      <c r="H1" s="1439"/>
      <c r="I1" s="1439"/>
      <c r="J1" s="1439"/>
      <c r="K1" s="1439"/>
      <c r="L1" s="1439"/>
      <c r="M1" s="1439"/>
      <c r="N1" s="1439"/>
    </row>
    <row r="2" spans="1:29" ht="15.75" customHeight="1" thickBot="1">
      <c r="A2" s="48"/>
      <c r="B2" s="26"/>
      <c r="C2" s="26"/>
      <c r="D2" s="27"/>
      <c r="N2" s="651" t="s">
        <v>1</v>
      </c>
    </row>
    <row r="3" spans="1:29" s="655" customFormat="1" ht="27.75" customHeight="1">
      <c r="A3" s="1242" t="s">
        <v>2</v>
      </c>
      <c r="B3" s="1242"/>
      <c r="C3" s="1242"/>
      <c r="D3" s="29"/>
      <c r="E3" s="1352" t="s">
        <v>3</v>
      </c>
      <c r="F3" s="1352" t="s">
        <v>26</v>
      </c>
      <c r="G3" s="1252" t="s">
        <v>3</v>
      </c>
      <c r="H3" s="1252" t="s">
        <v>42</v>
      </c>
      <c r="I3" s="1352" t="s">
        <v>43</v>
      </c>
      <c r="J3" s="1352" t="s">
        <v>44</v>
      </c>
      <c r="K3" s="1352" t="s">
        <v>45</v>
      </c>
      <c r="L3" s="1352" t="s">
        <v>46</v>
      </c>
      <c r="M3" s="1252" t="s">
        <v>412</v>
      </c>
      <c r="N3" s="1352" t="s">
        <v>47</v>
      </c>
      <c r="O3" s="656"/>
    </row>
    <row r="4" spans="1:29" s="656" customFormat="1" ht="52.5" customHeight="1">
      <c r="A4" s="1244"/>
      <c r="B4" s="1244"/>
      <c r="C4" s="1244"/>
      <c r="D4" s="31"/>
      <c r="E4" s="1255"/>
      <c r="F4" s="1255"/>
      <c r="G4" s="1251"/>
      <c r="H4" s="1251"/>
      <c r="I4" s="1255"/>
      <c r="J4" s="1255"/>
      <c r="K4" s="1255"/>
      <c r="L4" s="1255"/>
      <c r="M4" s="1251"/>
      <c r="N4" s="1255"/>
    </row>
    <row r="5" spans="1:29" s="33" customFormat="1" ht="15" hidden="1" customHeight="1">
      <c r="A5" s="1238" t="s">
        <v>367</v>
      </c>
      <c r="B5" s="1238"/>
      <c r="C5" s="1238"/>
      <c r="D5" s="667"/>
      <c r="E5" s="1013"/>
      <c r="F5" s="1011">
        <v>13884.21580122613</v>
      </c>
      <c r="G5" s="1012">
        <v>100</v>
      </c>
      <c r="H5" s="1012">
        <v>0.42139491149390423</v>
      </c>
      <c r="I5" s="1012">
        <v>9.2319447887310453</v>
      </c>
      <c r="J5" s="1012">
        <v>48.154577819596966</v>
      </c>
      <c r="K5" s="1012">
        <v>16.944115449687914</v>
      </c>
      <c r="L5" s="1012">
        <v>1.8360131495763587</v>
      </c>
      <c r="M5" s="1012">
        <v>20.199192908265708</v>
      </c>
      <c r="N5" s="1012">
        <v>3.2127609726487596</v>
      </c>
      <c r="P5" s="1014"/>
      <c r="Q5" s="1014"/>
      <c r="R5" s="1014"/>
    </row>
    <row r="6" spans="1:29" s="33" customFormat="1" ht="15" customHeight="1">
      <c r="A6" s="1238" t="s">
        <v>1023</v>
      </c>
      <c r="B6" s="1238"/>
      <c r="C6" s="1238"/>
      <c r="D6" s="32"/>
      <c r="E6" s="1031"/>
      <c r="F6" s="967">
        <v>0</v>
      </c>
      <c r="G6" s="967">
        <v>0</v>
      </c>
      <c r="H6" s="967">
        <v>0</v>
      </c>
      <c r="I6" s="967">
        <v>0</v>
      </c>
      <c r="J6" s="967">
        <v>0</v>
      </c>
      <c r="K6" s="967">
        <v>0</v>
      </c>
      <c r="L6" s="967">
        <v>0</v>
      </c>
      <c r="M6" s="967">
        <v>0</v>
      </c>
      <c r="N6" s="967">
        <v>0</v>
      </c>
      <c r="O6" s="906"/>
      <c r="P6" s="906"/>
      <c r="Q6" s="906"/>
      <c r="R6" s="906"/>
      <c r="S6" s="906"/>
      <c r="T6" s="906"/>
      <c r="U6" s="906"/>
      <c r="V6" s="906"/>
    </row>
    <row r="7" spans="1:29" s="33" customFormat="1" ht="15" customHeight="1">
      <c r="A7" s="1238" t="s">
        <v>1066</v>
      </c>
      <c r="B7" s="1238"/>
      <c r="C7" s="1238"/>
      <c r="D7" s="32"/>
      <c r="E7" s="1031"/>
      <c r="F7" s="1032">
        <v>14412</v>
      </c>
      <c r="G7" s="1012">
        <v>100</v>
      </c>
      <c r="H7" s="1012">
        <v>0.79311397306039078</v>
      </c>
      <c r="I7" s="1012">
        <v>5.467131714784653</v>
      </c>
      <c r="J7" s="1012">
        <v>36.543936974220109</v>
      </c>
      <c r="K7" s="1012">
        <v>25.908524580211484</v>
      </c>
      <c r="L7" s="1012">
        <v>7.0296880287348058</v>
      </c>
      <c r="M7" s="1012">
        <v>18.601791617152781</v>
      </c>
      <c r="N7" s="1012">
        <v>5.6558131118357338</v>
      </c>
      <c r="P7" s="1014"/>
      <c r="Q7" s="1014"/>
      <c r="R7" s="1014"/>
    </row>
    <row r="8" spans="1:29" s="33" customFormat="1" ht="15" customHeight="1">
      <c r="A8" s="1238" t="s">
        <v>1025</v>
      </c>
      <c r="B8" s="1238"/>
      <c r="C8" s="1238"/>
      <c r="D8" s="32"/>
      <c r="E8" s="1031"/>
      <c r="F8" s="1032">
        <v>14563.000000000737</v>
      </c>
      <c r="G8" s="1012">
        <v>100</v>
      </c>
      <c r="H8" s="1012">
        <v>0.68886261442818275</v>
      </c>
      <c r="I8" s="1012">
        <v>7.5747378733465718</v>
      </c>
      <c r="J8" s="1012">
        <v>42.111673630063088</v>
      </c>
      <c r="K8" s="1012">
        <v>21.508866805823029</v>
      </c>
      <c r="L8" s="1012">
        <v>3.8860622450915487</v>
      </c>
      <c r="M8" s="1012">
        <v>19.541989972345259</v>
      </c>
      <c r="N8" s="1012">
        <v>4.6878068589019719</v>
      </c>
      <c r="P8" s="1014"/>
      <c r="Q8" s="1014"/>
      <c r="R8" s="1014"/>
    </row>
    <row r="9" spans="1:29" s="33" customFormat="1" ht="15" customHeight="1">
      <c r="A9" s="1238" t="s">
        <v>1026</v>
      </c>
      <c r="B9" s="1238"/>
      <c r="C9" s="1238"/>
      <c r="D9" s="32"/>
      <c r="E9" s="1031"/>
      <c r="F9" s="1032">
        <v>14821.000000244734</v>
      </c>
      <c r="G9" s="1012">
        <v>100</v>
      </c>
      <c r="H9" s="1012">
        <v>6.1513673860831487E-2</v>
      </c>
      <c r="I9" s="1012">
        <v>3.6468208598314065</v>
      </c>
      <c r="J9" s="1012">
        <v>41.704020987694257</v>
      </c>
      <c r="K9" s="1012">
        <v>26.52244233475222</v>
      </c>
      <c r="L9" s="1012">
        <v>6.5810995211255232</v>
      </c>
      <c r="M9" s="1012">
        <v>17.683077194085957</v>
      </c>
      <c r="N9" s="1012">
        <v>3.801025428649849</v>
      </c>
      <c r="P9" s="1014"/>
      <c r="Q9" s="1014"/>
      <c r="R9" s="1014"/>
    </row>
    <row r="10" spans="1:29" s="33" customFormat="1" ht="18.75" customHeight="1">
      <c r="A10" s="1238" t="s">
        <v>1027</v>
      </c>
      <c r="B10" s="1238"/>
      <c r="C10" s="1238"/>
      <c r="D10" s="667"/>
      <c r="E10" s="1013"/>
      <c r="F10" s="1011">
        <v>14935.000010349095</v>
      </c>
      <c r="G10" s="1012">
        <v>100</v>
      </c>
      <c r="H10" s="1012">
        <v>0.13723118632652723</v>
      </c>
      <c r="I10" s="1012">
        <v>3.3277568146116083</v>
      </c>
      <c r="J10" s="1012">
        <v>33.662193205324549</v>
      </c>
      <c r="K10" s="1012">
        <v>35.166208469259992</v>
      </c>
      <c r="L10" s="1012">
        <v>7.4642329014216759</v>
      </c>
      <c r="M10" s="1012">
        <v>15.900082261093575</v>
      </c>
      <c r="N10" s="1012">
        <v>4.3422951619621628</v>
      </c>
      <c r="P10" s="1014"/>
      <c r="Q10" s="1014"/>
      <c r="R10" s="1014"/>
      <c r="S10" s="1014"/>
      <c r="T10" s="1014"/>
      <c r="U10" s="1014"/>
      <c r="V10" s="1014"/>
      <c r="W10" s="1014"/>
      <c r="X10" s="1014"/>
      <c r="Y10" s="1014"/>
      <c r="Z10" s="1014"/>
      <c r="AA10" s="1014"/>
      <c r="AB10" s="1014"/>
      <c r="AC10" s="1014"/>
    </row>
    <row r="11" spans="1:29" ht="15.6" customHeight="1">
      <c r="A11" s="1238" t="s">
        <v>19</v>
      </c>
      <c r="B11" s="1238"/>
      <c r="C11" s="1238"/>
      <c r="D11" s="32"/>
      <c r="E11" s="688"/>
      <c r="F11" s="1030"/>
      <c r="G11" s="1012"/>
      <c r="H11" s="1012"/>
      <c r="I11" s="1012"/>
      <c r="J11" s="1012"/>
      <c r="K11" s="1012"/>
      <c r="L11" s="1012"/>
      <c r="M11" s="1012"/>
      <c r="N11" s="1019"/>
      <c r="O11" s="50"/>
      <c r="P11" s="50"/>
    </row>
    <row r="12" spans="1:29" ht="15.6" customHeight="1">
      <c r="A12" s="34"/>
      <c r="B12" s="660" t="s">
        <v>303</v>
      </c>
      <c r="C12" s="34"/>
      <c r="D12" s="659"/>
      <c r="E12" s="698">
        <f t="shared" ref="E12:E17" si="0">O12/N12*100</f>
        <v>0</v>
      </c>
      <c r="F12" s="1033">
        <v>12062.189293253257</v>
      </c>
      <c r="G12" s="1019">
        <v>100</v>
      </c>
      <c r="H12" s="1019">
        <v>0.10264184111879864</v>
      </c>
      <c r="I12" s="1019">
        <v>2.8504783147915904</v>
      </c>
      <c r="J12" s="1019">
        <v>33.390424250260111</v>
      </c>
      <c r="K12" s="1019">
        <v>35.159020657800724</v>
      </c>
      <c r="L12" s="1019">
        <v>7.8238956909673432</v>
      </c>
      <c r="M12" s="1019">
        <v>16.165612516867416</v>
      </c>
      <c r="N12" s="1019">
        <v>4.5079267281942306</v>
      </c>
      <c r="O12" s="483"/>
      <c r="P12" s="483"/>
    </row>
    <row r="13" spans="1:29" ht="15.6" customHeight="1">
      <c r="A13" s="34"/>
      <c r="B13" s="660" t="s">
        <v>894</v>
      </c>
      <c r="C13" s="34"/>
      <c r="D13" s="659"/>
      <c r="E13" s="698">
        <f t="shared" si="0"/>
        <v>0</v>
      </c>
      <c r="F13" s="1033">
        <v>1590.7871587611608</v>
      </c>
      <c r="G13" s="1019">
        <v>100</v>
      </c>
      <c r="H13" s="1019">
        <v>0.29859431375465179</v>
      </c>
      <c r="I13" s="1019">
        <v>6.4453907950620346</v>
      </c>
      <c r="J13" s="1019">
        <v>34.295875217928504</v>
      </c>
      <c r="K13" s="1019">
        <v>33.532343676501775</v>
      </c>
      <c r="L13" s="1019">
        <v>6.5379467787046091</v>
      </c>
      <c r="M13" s="1019">
        <v>15.176582473177996</v>
      </c>
      <c r="N13" s="1019">
        <v>3.7132667448705372</v>
      </c>
      <c r="O13" s="483"/>
      <c r="P13" s="483"/>
    </row>
    <row r="14" spans="1:29" ht="15.6" customHeight="1">
      <c r="A14" s="34"/>
      <c r="B14" s="660" t="s">
        <v>895</v>
      </c>
      <c r="C14" s="34"/>
      <c r="D14" s="659"/>
      <c r="E14" s="698">
        <f t="shared" si="0"/>
        <v>0</v>
      </c>
      <c r="F14" s="1033">
        <v>967.75941516304442</v>
      </c>
      <c r="G14" s="1019">
        <v>100</v>
      </c>
      <c r="H14" s="1019">
        <v>0.24434012061157628</v>
      </c>
      <c r="I14" s="1019">
        <v>3.9683435251113774</v>
      </c>
      <c r="J14" s="1019">
        <v>36.429846580451866</v>
      </c>
      <c r="K14" s="1019">
        <v>36.958687783725566</v>
      </c>
      <c r="L14" s="1019">
        <v>4.5630091917589048</v>
      </c>
      <c r="M14" s="1019">
        <v>14.313382722307354</v>
      </c>
      <c r="N14" s="1019">
        <v>3.5223900760332789</v>
      </c>
      <c r="O14" s="483"/>
      <c r="P14" s="483"/>
    </row>
    <row r="15" spans="1:29" ht="15.6" customHeight="1">
      <c r="A15" s="34"/>
      <c r="B15" s="660" t="s">
        <v>896</v>
      </c>
      <c r="C15" s="34"/>
      <c r="D15" s="659"/>
      <c r="E15" s="698">
        <f t="shared" si="0"/>
        <v>0</v>
      </c>
      <c r="F15" s="1033">
        <v>217.48097990629876</v>
      </c>
      <c r="G15" s="1019">
        <v>100</v>
      </c>
      <c r="H15" s="1019">
        <v>0</v>
      </c>
      <c r="I15" s="1019">
        <v>4.24585328207489</v>
      </c>
      <c r="J15" s="1019">
        <v>28.200043367157281</v>
      </c>
      <c r="K15" s="1019">
        <v>40.475362571098955</v>
      </c>
      <c r="L15" s="1019">
        <v>8.2243088044175785</v>
      </c>
      <c r="M15" s="1019">
        <v>14.436254537803167</v>
      </c>
      <c r="N15" s="1019">
        <v>4.4181774374481071</v>
      </c>
      <c r="O15" s="483"/>
      <c r="P15" s="483"/>
    </row>
    <row r="16" spans="1:29" ht="15.6" customHeight="1">
      <c r="A16" s="34"/>
      <c r="B16" s="660" t="s">
        <v>897</v>
      </c>
      <c r="C16" s="34"/>
      <c r="D16" s="659"/>
      <c r="E16" s="698">
        <f t="shared" si="0"/>
        <v>0</v>
      </c>
      <c r="F16" s="1033">
        <v>77.783163265306129</v>
      </c>
      <c r="G16" s="1019">
        <v>100</v>
      </c>
      <c r="H16" s="1019">
        <v>1.2856252664720735</v>
      </c>
      <c r="I16" s="1019">
        <v>3.8568757994162208</v>
      </c>
      <c r="J16" s="1019">
        <v>41.622118002033382</v>
      </c>
      <c r="K16" s="1019">
        <v>33.426256928273915</v>
      </c>
      <c r="L16" s="1019">
        <v>5.1425010658882941</v>
      </c>
      <c r="M16" s="1019">
        <v>13.380997671444032</v>
      </c>
      <c r="N16" s="1019">
        <v>1.2856252664720735</v>
      </c>
      <c r="O16" s="483"/>
      <c r="P16" s="483"/>
    </row>
    <row r="17" spans="1:16" ht="15.6" customHeight="1">
      <c r="A17" s="34"/>
      <c r="B17" s="660" t="s">
        <v>308</v>
      </c>
      <c r="C17" s="34"/>
      <c r="D17" s="659"/>
      <c r="E17" s="698">
        <f t="shared" si="0"/>
        <v>0</v>
      </c>
      <c r="F17" s="1033">
        <v>19</v>
      </c>
      <c r="G17" s="1019">
        <v>100</v>
      </c>
      <c r="H17" s="1019">
        <v>0</v>
      </c>
      <c r="I17" s="1019">
        <v>0</v>
      </c>
      <c r="J17" s="1019">
        <v>42.10526315789474</v>
      </c>
      <c r="K17" s="1019">
        <v>31.578947368421051</v>
      </c>
      <c r="L17" s="1019">
        <v>5.2631578947368425</v>
      </c>
      <c r="M17" s="1019">
        <v>15.789473684210526</v>
      </c>
      <c r="N17" s="1019">
        <v>5.2631578947368425</v>
      </c>
      <c r="O17" s="483"/>
      <c r="P17" s="483"/>
    </row>
    <row r="18" spans="1:16" ht="15.6" customHeight="1">
      <c r="A18" s="1045" t="s">
        <v>20</v>
      </c>
      <c r="B18" s="1045"/>
      <c r="C18" s="1045"/>
      <c r="D18" s="2"/>
      <c r="E18" s="698"/>
      <c r="F18" s="1034"/>
      <c r="G18" s="1019"/>
      <c r="H18" s="1019"/>
      <c r="I18" s="1019"/>
      <c r="J18" s="1019"/>
      <c r="K18" s="1019"/>
      <c r="L18" s="1019"/>
      <c r="M18" s="1019"/>
      <c r="N18" s="1019"/>
      <c r="O18" s="483"/>
      <c r="P18" s="483"/>
    </row>
    <row r="19" spans="1:16" ht="15.6" customHeight="1">
      <c r="A19" s="102"/>
      <c r="B19" s="62" t="s">
        <v>490</v>
      </c>
      <c r="C19" s="102"/>
      <c r="D19" s="46"/>
      <c r="E19" s="698">
        <f t="shared" ref="E19:E28" si="1">O19/N19*100</f>
        <v>0</v>
      </c>
      <c r="F19" s="1033">
        <v>6600.9066897344492</v>
      </c>
      <c r="G19" s="1019">
        <v>100</v>
      </c>
      <c r="H19" s="1019">
        <v>0.18756291751683318</v>
      </c>
      <c r="I19" s="1019">
        <v>3.2016287732297153</v>
      </c>
      <c r="J19" s="1019">
        <v>31.044577097874352</v>
      </c>
      <c r="K19" s="1019">
        <v>37.961004441802338</v>
      </c>
      <c r="L19" s="1019">
        <v>8.6490141319506897</v>
      </c>
      <c r="M19" s="1019">
        <v>13.277928168380278</v>
      </c>
      <c r="N19" s="1019">
        <v>5.6782844692456687</v>
      </c>
      <c r="O19" s="483"/>
      <c r="P19" s="483"/>
    </row>
    <row r="20" spans="1:16" ht="15.6" customHeight="1">
      <c r="A20" s="102"/>
      <c r="B20" s="62" t="s">
        <v>491</v>
      </c>
      <c r="C20" s="102"/>
      <c r="D20" s="46"/>
      <c r="E20" s="698">
        <f t="shared" si="1"/>
        <v>0</v>
      </c>
      <c r="F20" s="1033">
        <v>1664.317082885115</v>
      </c>
      <c r="G20" s="1019">
        <v>100</v>
      </c>
      <c r="H20" s="1019">
        <v>0</v>
      </c>
      <c r="I20" s="1019">
        <v>2.5610786286122935</v>
      </c>
      <c r="J20" s="1019">
        <v>30.462160472411799</v>
      </c>
      <c r="K20" s="1019">
        <v>32.928653703585603</v>
      </c>
      <c r="L20" s="1019">
        <v>11.343487753568311</v>
      </c>
      <c r="M20" s="1019">
        <v>18.31011415101467</v>
      </c>
      <c r="N20" s="1019">
        <v>4.3945052908073352</v>
      </c>
      <c r="O20" s="483"/>
      <c r="P20" s="483"/>
    </row>
    <row r="21" spans="1:16" ht="15.6" customHeight="1">
      <c r="A21" s="42"/>
      <c r="B21" s="62" t="s">
        <v>492</v>
      </c>
      <c r="C21" s="42"/>
      <c r="D21" s="46"/>
      <c r="E21" s="698">
        <f t="shared" si="1"/>
        <v>0</v>
      </c>
      <c r="F21" s="1033">
        <v>2382.0489919309834</v>
      </c>
      <c r="G21" s="1019">
        <v>100</v>
      </c>
      <c r="H21" s="1019">
        <v>0</v>
      </c>
      <c r="I21" s="1019">
        <v>3.1875776018881901</v>
      </c>
      <c r="J21" s="1019">
        <v>33.596922767638745</v>
      </c>
      <c r="K21" s="1019">
        <v>35.198208516248037</v>
      </c>
      <c r="L21" s="1019">
        <v>5.8552086098496021</v>
      </c>
      <c r="M21" s="1019">
        <v>20.03156375702434</v>
      </c>
      <c r="N21" s="1019">
        <v>2.1305187473511134</v>
      </c>
      <c r="O21" s="483"/>
      <c r="P21" s="483"/>
    </row>
    <row r="22" spans="1:16" ht="15.6" customHeight="1">
      <c r="A22" s="42"/>
      <c r="B22" s="62" t="s">
        <v>493</v>
      </c>
      <c r="C22" s="42"/>
      <c r="D22" s="46"/>
      <c r="E22" s="698">
        <f t="shared" si="1"/>
        <v>0</v>
      </c>
      <c r="F22" s="1033">
        <v>2407.9200329801256</v>
      </c>
      <c r="G22" s="1019">
        <v>100</v>
      </c>
      <c r="H22" s="1019">
        <v>0</v>
      </c>
      <c r="I22" s="1019">
        <v>3.5801731619285984</v>
      </c>
      <c r="J22" s="1019">
        <v>41.572838305159991</v>
      </c>
      <c r="K22" s="1019">
        <v>28.596848590516331</v>
      </c>
      <c r="L22" s="1019">
        <v>4.4359934534397754</v>
      </c>
      <c r="M22" s="1019">
        <v>17.421830209486821</v>
      </c>
      <c r="N22" s="1019">
        <v>4.3923162794685897</v>
      </c>
      <c r="O22" s="483"/>
      <c r="P22" s="483"/>
    </row>
    <row r="23" spans="1:16" ht="15.6" customHeight="1">
      <c r="A23" s="42"/>
      <c r="B23" s="62" t="s">
        <v>494</v>
      </c>
      <c r="C23" s="42"/>
      <c r="D23" s="46"/>
      <c r="E23" s="698">
        <f t="shared" si="1"/>
        <v>0</v>
      </c>
      <c r="F23" s="1033">
        <v>912.45814388019335</v>
      </c>
      <c r="G23" s="1019">
        <v>100</v>
      </c>
      <c r="H23" s="1019">
        <v>0.26028591184472422</v>
      </c>
      <c r="I23" s="1019">
        <v>6.5242454549927427</v>
      </c>
      <c r="J23" s="1019">
        <v>35.697038272525347</v>
      </c>
      <c r="K23" s="1019">
        <v>33.792104309223141</v>
      </c>
      <c r="L23" s="1019">
        <v>6.0912701003163061</v>
      </c>
      <c r="M23" s="1019">
        <v>15.365225649128687</v>
      </c>
      <c r="N23" s="1019">
        <v>2.2698303019689581</v>
      </c>
      <c r="O23" s="483"/>
      <c r="P23" s="483"/>
    </row>
    <row r="24" spans="1:16" ht="15.6" customHeight="1">
      <c r="A24" s="42"/>
      <c r="B24" s="62" t="s">
        <v>495</v>
      </c>
      <c r="C24" s="42"/>
      <c r="D24" s="46"/>
      <c r="E24" s="698">
        <f t="shared" si="1"/>
        <v>0</v>
      </c>
      <c r="F24" s="1033">
        <v>661.19693476803661</v>
      </c>
      <c r="G24" s="1019">
        <v>100</v>
      </c>
      <c r="H24" s="1019">
        <v>0.35919706748689167</v>
      </c>
      <c r="I24" s="1019">
        <v>1.5685353593646956</v>
      </c>
      <c r="J24" s="1019">
        <v>36.599031318972457</v>
      </c>
      <c r="K24" s="1019">
        <v>35.104255957327375</v>
      </c>
      <c r="L24" s="1019">
        <v>6.2324585511150108</v>
      </c>
      <c r="M24" s="1019">
        <v>18.021696009716649</v>
      </c>
      <c r="N24" s="1019">
        <v>2.1148257360168943</v>
      </c>
      <c r="O24" s="483"/>
      <c r="P24" s="483"/>
    </row>
    <row r="25" spans="1:16" ht="15.6" customHeight="1">
      <c r="A25" s="42"/>
      <c r="B25" s="62" t="s">
        <v>496</v>
      </c>
      <c r="C25" s="42"/>
      <c r="D25" s="46"/>
      <c r="E25" s="698">
        <f t="shared" si="1"/>
        <v>0</v>
      </c>
      <c r="F25" s="1033">
        <v>174.84885472068419</v>
      </c>
      <c r="G25" s="1019">
        <v>100</v>
      </c>
      <c r="H25" s="1019">
        <v>0</v>
      </c>
      <c r="I25" s="1019">
        <v>3.4315352019804881</v>
      </c>
      <c r="J25" s="1019">
        <v>30.545659602953634</v>
      </c>
      <c r="K25" s="1019">
        <v>45.54405100422079</v>
      </c>
      <c r="L25" s="1019">
        <v>1.1438450673268292</v>
      </c>
      <c r="M25" s="1019">
        <v>14.555270782823085</v>
      </c>
      <c r="N25" s="1019">
        <v>4.7796383406951861</v>
      </c>
      <c r="O25" s="483"/>
      <c r="P25" s="483"/>
    </row>
    <row r="26" spans="1:16" ht="15.6" customHeight="1">
      <c r="A26" s="42"/>
      <c r="B26" s="62" t="s">
        <v>497</v>
      </c>
      <c r="C26" s="42"/>
      <c r="D26" s="46"/>
      <c r="E26" s="698" t="e">
        <f t="shared" si="1"/>
        <v>#DIV/0!</v>
      </c>
      <c r="F26" s="1033">
        <v>76.303279449512075</v>
      </c>
      <c r="G26" s="1019">
        <v>100</v>
      </c>
      <c r="H26" s="1019">
        <v>4.4095411711177546</v>
      </c>
      <c r="I26" s="1019">
        <v>3.9316789810915309</v>
      </c>
      <c r="J26" s="1019">
        <v>35.098422879923334</v>
      </c>
      <c r="K26" s="1019">
        <v>42.144200703865096</v>
      </c>
      <c r="L26" s="1019">
        <v>6.5527983018192186</v>
      </c>
      <c r="M26" s="1019">
        <v>7.8633579621830618</v>
      </c>
      <c r="N26" s="1019">
        <v>0</v>
      </c>
      <c r="O26" s="483"/>
      <c r="P26" s="483"/>
    </row>
    <row r="27" spans="1:16" ht="15.6" customHeight="1">
      <c r="A27" s="42"/>
      <c r="B27" s="62" t="s">
        <v>498</v>
      </c>
      <c r="C27" s="42"/>
      <c r="D27" s="46"/>
      <c r="E27" s="698" t="e">
        <f t="shared" si="1"/>
        <v>#DIV/0!</v>
      </c>
      <c r="F27" s="1033">
        <v>39</v>
      </c>
      <c r="G27" s="1019">
        <v>100</v>
      </c>
      <c r="H27" s="1019">
        <v>0</v>
      </c>
      <c r="I27" s="1019">
        <v>5.1282051282051286</v>
      </c>
      <c r="J27" s="1019">
        <v>41.025641025641029</v>
      </c>
      <c r="K27" s="1019">
        <v>30.76923076923077</v>
      </c>
      <c r="L27" s="1019">
        <v>7.6923076923076925</v>
      </c>
      <c r="M27" s="1019">
        <v>15.384615384615385</v>
      </c>
      <c r="N27" s="1019">
        <v>0</v>
      </c>
      <c r="O27" s="483"/>
      <c r="P27" s="483"/>
    </row>
    <row r="28" spans="1:16" ht="15.6" customHeight="1">
      <c r="A28" s="42"/>
      <c r="B28" s="62" t="s">
        <v>435</v>
      </c>
      <c r="C28" s="42"/>
      <c r="D28" s="46"/>
      <c r="E28" s="698">
        <f t="shared" si="1"/>
        <v>0</v>
      </c>
      <c r="F28" s="1033">
        <v>16</v>
      </c>
      <c r="G28" s="1019">
        <v>100</v>
      </c>
      <c r="H28" s="1019">
        <v>0</v>
      </c>
      <c r="I28" s="1019">
        <v>0</v>
      </c>
      <c r="J28" s="1019">
        <v>37.5</v>
      </c>
      <c r="K28" s="1019">
        <v>43.75</v>
      </c>
      <c r="L28" s="1019">
        <v>12.5</v>
      </c>
      <c r="M28" s="1019">
        <v>0</v>
      </c>
      <c r="N28" s="1019">
        <v>6.25</v>
      </c>
      <c r="O28" s="483"/>
      <c r="P28" s="483"/>
    </row>
    <row r="29" spans="1:16" ht="15.6" customHeight="1">
      <c r="A29" s="1045" t="s">
        <v>21</v>
      </c>
      <c r="B29" s="1045"/>
      <c r="C29" s="1045"/>
      <c r="D29" s="46"/>
      <c r="E29" s="698"/>
      <c r="F29" s="1034"/>
      <c r="G29" s="1019"/>
      <c r="H29" s="1019"/>
      <c r="I29" s="1019"/>
      <c r="J29" s="1019"/>
      <c r="K29" s="1019"/>
      <c r="L29" s="1019"/>
      <c r="M29" s="1019"/>
      <c r="N29" s="1019"/>
      <c r="O29" s="483"/>
      <c r="P29" s="483"/>
    </row>
    <row r="30" spans="1:16" ht="15.6" customHeight="1">
      <c r="A30" s="42"/>
      <c r="B30" s="62" t="s">
        <v>490</v>
      </c>
      <c r="C30" s="42"/>
      <c r="D30" s="46"/>
      <c r="E30" s="698">
        <f t="shared" ref="E30:E39" si="2">O30/N30*100</f>
        <v>0</v>
      </c>
      <c r="F30" s="1033">
        <v>6446.7901232409822</v>
      </c>
      <c r="G30" s="1019">
        <v>100</v>
      </c>
      <c r="H30" s="1019">
        <v>0.1920467850379709</v>
      </c>
      <c r="I30" s="1019">
        <v>3.432227717348562</v>
      </c>
      <c r="J30" s="1019">
        <v>32.194401897957533</v>
      </c>
      <c r="K30" s="1019">
        <v>37.30898433481839</v>
      </c>
      <c r="L30" s="1019">
        <v>8.2792733501122697</v>
      </c>
      <c r="M30" s="1019">
        <v>12.966050045639992</v>
      </c>
      <c r="N30" s="1019">
        <v>5.6270158690851231</v>
      </c>
      <c r="O30" s="483"/>
      <c r="P30" s="483"/>
    </row>
    <row r="31" spans="1:16" ht="15.6" customHeight="1">
      <c r="A31" s="42"/>
      <c r="B31" s="62" t="s">
        <v>491</v>
      </c>
      <c r="C31" s="42"/>
      <c r="D31" s="46"/>
      <c r="E31" s="698">
        <f t="shared" si="2"/>
        <v>0</v>
      </c>
      <c r="F31" s="1033">
        <v>1698.922260412367</v>
      </c>
      <c r="G31" s="1019">
        <v>100</v>
      </c>
      <c r="H31" s="1019">
        <v>0</v>
      </c>
      <c r="I31" s="1019">
        <v>1.6127798562063127</v>
      </c>
      <c r="J31" s="1019">
        <v>31.407694713033603</v>
      </c>
      <c r="K31" s="1019">
        <v>33.764258196035172</v>
      </c>
      <c r="L31" s="1019">
        <v>9.7006713604581289</v>
      </c>
      <c r="M31" s="1019">
        <v>19.550215015976182</v>
      </c>
      <c r="N31" s="1019">
        <v>3.9643808582905766</v>
      </c>
      <c r="O31" s="483"/>
      <c r="P31" s="483"/>
    </row>
    <row r="32" spans="1:16" ht="15.6" customHeight="1">
      <c r="A32" s="42"/>
      <c r="B32" s="62" t="s">
        <v>492</v>
      </c>
      <c r="C32" s="42"/>
      <c r="D32" s="46"/>
      <c r="E32" s="698">
        <f t="shared" si="2"/>
        <v>0</v>
      </c>
      <c r="F32" s="1033">
        <v>2612.685891495114</v>
      </c>
      <c r="G32" s="1019">
        <v>100</v>
      </c>
      <c r="H32" s="1019">
        <v>0</v>
      </c>
      <c r="I32" s="1019">
        <v>3.482673568591006</v>
      </c>
      <c r="J32" s="1019">
        <v>33.075842082541342</v>
      </c>
      <c r="K32" s="1019">
        <v>33.640992965457329</v>
      </c>
      <c r="L32" s="1019">
        <v>7.5350806949459255</v>
      </c>
      <c r="M32" s="1019">
        <v>18.9006775396041</v>
      </c>
      <c r="N32" s="1019">
        <v>3.3647331488602967</v>
      </c>
      <c r="O32" s="483"/>
      <c r="P32" s="483"/>
    </row>
    <row r="33" spans="1:16" ht="15.6" customHeight="1">
      <c r="A33" s="102"/>
      <c r="B33" s="62" t="s">
        <v>493</v>
      </c>
      <c r="C33" s="102"/>
      <c r="D33" s="46"/>
      <c r="E33" s="698">
        <f t="shared" si="2"/>
        <v>0</v>
      </c>
      <c r="F33" s="1033">
        <v>2270.4368717445823</v>
      </c>
      <c r="G33" s="1019">
        <v>100</v>
      </c>
      <c r="H33" s="1019">
        <v>0</v>
      </c>
      <c r="I33" s="1019">
        <v>3.8895921827317181</v>
      </c>
      <c r="J33" s="1019">
        <v>37.799201863880093</v>
      </c>
      <c r="K33" s="1019">
        <v>31.740470847171476</v>
      </c>
      <c r="L33" s="1019">
        <v>4.8350879066727064</v>
      </c>
      <c r="M33" s="1019">
        <v>17.976626803255559</v>
      </c>
      <c r="N33" s="1019">
        <v>3.7590203962885655</v>
      </c>
      <c r="O33" s="483"/>
      <c r="P33" s="483"/>
    </row>
    <row r="34" spans="1:16" ht="15.6" customHeight="1">
      <c r="A34" s="102"/>
      <c r="B34" s="62" t="s">
        <v>494</v>
      </c>
      <c r="C34" s="102"/>
      <c r="D34" s="46"/>
      <c r="E34" s="698">
        <f t="shared" si="2"/>
        <v>0</v>
      </c>
      <c r="F34" s="1033">
        <v>925.37752803791852</v>
      </c>
      <c r="G34" s="1019">
        <v>100</v>
      </c>
      <c r="H34" s="1019">
        <v>0.25665200721220538</v>
      </c>
      <c r="I34" s="1019">
        <v>4.639282686712547</v>
      </c>
      <c r="J34" s="1019">
        <v>34.374788237452158</v>
      </c>
      <c r="K34" s="1019">
        <v>35.143657484767985</v>
      </c>
      <c r="L34" s="1019">
        <v>6.0862326498656634</v>
      </c>
      <c r="M34" s="1019">
        <v>17.483300641902581</v>
      </c>
      <c r="N34" s="1019">
        <v>2.0160862920868223</v>
      </c>
      <c r="O34" s="483"/>
      <c r="P34" s="483"/>
    </row>
    <row r="35" spans="1:16" ht="15.6" customHeight="1">
      <c r="A35" s="102"/>
      <c r="B35" s="62" t="s">
        <v>495</v>
      </c>
      <c r="C35" s="102"/>
      <c r="D35" s="46"/>
      <c r="E35" s="698">
        <f t="shared" si="2"/>
        <v>0</v>
      </c>
      <c r="F35" s="1033">
        <v>684.27126171242026</v>
      </c>
      <c r="G35" s="1019">
        <v>100</v>
      </c>
      <c r="H35" s="1019">
        <v>0.34708457491791445</v>
      </c>
      <c r="I35" s="1019">
        <v>2.4988849583582975</v>
      </c>
      <c r="J35" s="1019">
        <v>40.369003893985827</v>
      </c>
      <c r="K35" s="1019">
        <v>32.252870241896389</v>
      </c>
      <c r="L35" s="1019">
        <v>5.8840268471408477</v>
      </c>
      <c r="M35" s="1019">
        <v>15.85382422281805</v>
      </c>
      <c r="N35" s="1019">
        <v>2.7943052608825738</v>
      </c>
      <c r="O35" s="483"/>
      <c r="P35" s="483"/>
    </row>
    <row r="36" spans="1:16" ht="15.6" customHeight="1">
      <c r="A36" s="102"/>
      <c r="B36" s="62" t="s">
        <v>496</v>
      </c>
      <c r="C36" s="102"/>
      <c r="D36" s="46"/>
      <c r="E36" s="698">
        <f t="shared" si="2"/>
        <v>0</v>
      </c>
      <c r="F36" s="1033">
        <v>153.03677384804192</v>
      </c>
      <c r="G36" s="1019">
        <v>100</v>
      </c>
      <c r="H36" s="1019">
        <v>0.65343771621385027</v>
      </c>
      <c r="I36" s="1019">
        <v>2.6137508648554011</v>
      </c>
      <c r="J36" s="1019">
        <v>32.207148375731713</v>
      </c>
      <c r="K36" s="1019">
        <v>45.32149150558778</v>
      </c>
      <c r="L36" s="1019">
        <v>1.3068754324277005</v>
      </c>
      <c r="M36" s="1019">
        <v>13.731630664320244</v>
      </c>
      <c r="N36" s="1019">
        <v>4.1656654408632976</v>
      </c>
      <c r="O36" s="483"/>
      <c r="P36" s="483"/>
    </row>
    <row r="37" spans="1:16" ht="15.6" customHeight="1">
      <c r="A37" s="102"/>
      <c r="B37" s="62" t="s">
        <v>497</v>
      </c>
      <c r="C37" s="102"/>
      <c r="D37" s="46"/>
      <c r="E37" s="698" t="e">
        <f t="shared" si="2"/>
        <v>#DIV/0!</v>
      </c>
      <c r="F37" s="1033">
        <v>83.479299857675372</v>
      </c>
      <c r="G37" s="1019">
        <v>100</v>
      </c>
      <c r="H37" s="1019">
        <v>2.8325878706107237</v>
      </c>
      <c r="I37" s="1019">
        <v>2.3958035146555114</v>
      </c>
      <c r="J37" s="1019">
        <v>32.771004661296018</v>
      </c>
      <c r="K37" s="1019">
        <v>47.155178603697316</v>
      </c>
      <c r="L37" s="1019">
        <v>7.1874105439665348</v>
      </c>
      <c r="M37" s="1019">
        <v>7.6580148057738766</v>
      </c>
      <c r="N37" s="1019">
        <v>0</v>
      </c>
      <c r="O37" s="483"/>
      <c r="P37" s="483"/>
    </row>
    <row r="38" spans="1:16" ht="15.6" customHeight="1">
      <c r="A38" s="102"/>
      <c r="B38" s="62" t="s">
        <v>498</v>
      </c>
      <c r="C38" s="102"/>
      <c r="D38" s="46"/>
      <c r="E38" s="698" t="e">
        <f t="shared" si="2"/>
        <v>#DIV/0!</v>
      </c>
      <c r="F38" s="1033">
        <v>45</v>
      </c>
      <c r="G38" s="1019">
        <v>100</v>
      </c>
      <c r="H38" s="1019">
        <v>0</v>
      </c>
      <c r="I38" s="1019">
        <v>6.666666666666667</v>
      </c>
      <c r="J38" s="1019">
        <v>46.666666666666664</v>
      </c>
      <c r="K38" s="1019">
        <v>28.888888888888889</v>
      </c>
      <c r="L38" s="1019">
        <v>6.666666666666667</v>
      </c>
      <c r="M38" s="1019">
        <v>11.111111111111111</v>
      </c>
      <c r="N38" s="1019">
        <v>0</v>
      </c>
      <c r="O38" s="483"/>
      <c r="P38" s="483"/>
    </row>
    <row r="39" spans="1:16" ht="15.6" customHeight="1">
      <c r="A39" s="102"/>
      <c r="B39" s="62" t="s">
        <v>435</v>
      </c>
      <c r="C39" s="102"/>
      <c r="D39" s="46"/>
      <c r="E39" s="698">
        <f t="shared" si="2"/>
        <v>0</v>
      </c>
      <c r="F39" s="1033">
        <v>15</v>
      </c>
      <c r="G39" s="1019">
        <v>100</v>
      </c>
      <c r="H39" s="1019">
        <v>0</v>
      </c>
      <c r="I39" s="1019">
        <v>0</v>
      </c>
      <c r="J39" s="1019">
        <v>26.666666666666668</v>
      </c>
      <c r="K39" s="1019">
        <v>40</v>
      </c>
      <c r="L39" s="1019">
        <v>13.333333333333334</v>
      </c>
      <c r="M39" s="1019">
        <v>13.333333333333334</v>
      </c>
      <c r="N39" s="1019">
        <v>6.666666666666667</v>
      </c>
      <c r="O39" s="483"/>
      <c r="P39" s="483"/>
    </row>
    <row r="40" spans="1:16" ht="15.6" customHeight="1">
      <c r="A40" s="1045" t="s">
        <v>22</v>
      </c>
      <c r="B40" s="1045"/>
      <c r="C40" s="1045"/>
      <c r="D40" s="2"/>
      <c r="E40" s="698"/>
      <c r="F40" s="1034"/>
      <c r="G40" s="1019"/>
      <c r="H40" s="1019"/>
      <c r="I40" s="1019"/>
      <c r="J40" s="1019"/>
      <c r="K40" s="1019"/>
      <c r="L40" s="1019"/>
      <c r="M40" s="1019"/>
      <c r="N40" s="1019"/>
      <c r="O40" s="483"/>
      <c r="P40" s="483"/>
    </row>
    <row r="41" spans="1:16" ht="15.6" customHeight="1">
      <c r="A41" s="44"/>
      <c r="B41" s="62" t="s">
        <v>490</v>
      </c>
      <c r="C41" s="44"/>
      <c r="D41" s="231"/>
      <c r="E41" s="1035">
        <f t="shared" ref="E41:E50" si="3">O41/N41*100</f>
        <v>0</v>
      </c>
      <c r="F41" s="1033">
        <v>4705.9783403336169</v>
      </c>
      <c r="G41" s="1019">
        <v>100</v>
      </c>
      <c r="H41" s="1019">
        <v>0.2630877635733454</v>
      </c>
      <c r="I41" s="1019">
        <v>3.2946067879571959</v>
      </c>
      <c r="J41" s="1019">
        <v>31.630205959707489</v>
      </c>
      <c r="K41" s="1019">
        <v>33.08352127434506</v>
      </c>
      <c r="L41" s="1019">
        <v>8.9288461911355892</v>
      </c>
      <c r="M41" s="1019">
        <v>16.074088730558366</v>
      </c>
      <c r="N41" s="1019">
        <v>6.7256432927229417</v>
      </c>
      <c r="O41" s="483"/>
      <c r="P41" s="483"/>
    </row>
    <row r="42" spans="1:16" ht="15.6" customHeight="1">
      <c r="A42" s="6"/>
      <c r="B42" s="62" t="s">
        <v>491</v>
      </c>
      <c r="C42" s="6"/>
      <c r="D42" s="2"/>
      <c r="E42" s="1035">
        <f t="shared" si="3"/>
        <v>0</v>
      </c>
      <c r="F42" s="1033">
        <v>2293.4903517564967</v>
      </c>
      <c r="G42" s="1019">
        <v>100</v>
      </c>
      <c r="H42" s="1019">
        <v>0</v>
      </c>
      <c r="I42" s="1019">
        <v>3.6813760261077473</v>
      </c>
      <c r="J42" s="1019">
        <v>31.215490437239012</v>
      </c>
      <c r="K42" s="1019">
        <v>39.597102488056862</v>
      </c>
      <c r="L42" s="1019">
        <v>4.9486378053302644</v>
      </c>
      <c r="M42" s="1019">
        <v>17.473707885198653</v>
      </c>
      <c r="N42" s="1019">
        <v>3.0836853580675228</v>
      </c>
      <c r="O42" s="483"/>
      <c r="P42" s="483"/>
    </row>
    <row r="43" spans="1:16" ht="15.6" customHeight="1">
      <c r="A43" s="102"/>
      <c r="B43" s="62" t="s">
        <v>492</v>
      </c>
      <c r="C43" s="102"/>
      <c r="D43" s="46"/>
      <c r="E43" s="1035">
        <f t="shared" si="3"/>
        <v>0</v>
      </c>
      <c r="F43" s="1033">
        <v>2362.4327687838622</v>
      </c>
      <c r="G43" s="1019">
        <v>100</v>
      </c>
      <c r="H43" s="1019">
        <v>0</v>
      </c>
      <c r="I43" s="1019">
        <v>3.2934203163913631</v>
      </c>
      <c r="J43" s="1019">
        <v>37.170822149092743</v>
      </c>
      <c r="K43" s="1019">
        <v>35.644982448957379</v>
      </c>
      <c r="L43" s="1019">
        <v>7.4221984771334206</v>
      </c>
      <c r="M43" s="1019">
        <v>13.253929554908497</v>
      </c>
      <c r="N43" s="1019">
        <v>3.2146470535165954</v>
      </c>
      <c r="O43" s="483"/>
      <c r="P43" s="483"/>
    </row>
    <row r="44" spans="1:16" ht="15.6" customHeight="1">
      <c r="A44" s="102"/>
      <c r="B44" s="62" t="s">
        <v>493</v>
      </c>
      <c r="C44" s="102"/>
      <c r="D44" s="46"/>
      <c r="E44" s="1035">
        <f t="shared" si="3"/>
        <v>0</v>
      </c>
      <c r="F44" s="1033">
        <v>2298.5548866287368</v>
      </c>
      <c r="G44" s="1019">
        <v>100</v>
      </c>
      <c r="H44" s="1019">
        <v>0</v>
      </c>
      <c r="I44" s="1019">
        <v>2.2899089489191176</v>
      </c>
      <c r="J44" s="1019">
        <v>33.186552085458622</v>
      </c>
      <c r="K44" s="1019">
        <v>36.108480993297917</v>
      </c>
      <c r="L44" s="1019">
        <v>7.2696243553188618</v>
      </c>
      <c r="M44" s="1019">
        <v>17.176482299788688</v>
      </c>
      <c r="N44" s="1019">
        <v>3.9689513172169133</v>
      </c>
      <c r="O44" s="483"/>
      <c r="P44" s="483"/>
    </row>
    <row r="45" spans="1:16" ht="15.6" customHeight="1">
      <c r="A45" s="102"/>
      <c r="B45" s="62" t="s">
        <v>494</v>
      </c>
      <c r="C45" s="102"/>
      <c r="D45" s="46"/>
      <c r="E45" s="1035">
        <f t="shared" si="3"/>
        <v>0</v>
      </c>
      <c r="F45" s="1033">
        <v>1275.8403278979979</v>
      </c>
      <c r="G45" s="1019">
        <v>100</v>
      </c>
      <c r="H45" s="1036">
        <v>0</v>
      </c>
      <c r="I45" s="1019">
        <v>3.5306569717050125</v>
      </c>
      <c r="J45" s="1019">
        <v>39.115698562913998</v>
      </c>
      <c r="K45" s="1019">
        <v>29.992137843950857</v>
      </c>
      <c r="L45" s="1019">
        <v>8.5381005742035505</v>
      </c>
      <c r="M45" s="1019">
        <v>16.697568344882196</v>
      </c>
      <c r="N45" s="1019">
        <v>2.12583770234431</v>
      </c>
      <c r="O45" s="483"/>
      <c r="P45" s="483"/>
    </row>
    <row r="46" spans="1:16" ht="15.6" customHeight="1">
      <c r="A46" s="102"/>
      <c r="B46" s="62" t="s">
        <v>495</v>
      </c>
      <c r="C46" s="102"/>
      <c r="D46" s="46"/>
      <c r="E46" s="1035">
        <f t="shared" si="3"/>
        <v>0</v>
      </c>
      <c r="F46" s="1033">
        <v>1101.5587327879184</v>
      </c>
      <c r="G46" s="1019">
        <v>100</v>
      </c>
      <c r="H46" s="1019">
        <v>0</v>
      </c>
      <c r="I46" s="1019">
        <v>5.0360470422592911</v>
      </c>
      <c r="J46" s="1019">
        <v>34.621046770574644</v>
      </c>
      <c r="K46" s="1019">
        <v>33.908258869278043</v>
      </c>
      <c r="L46" s="1019">
        <v>7.4486144081843388</v>
      </c>
      <c r="M46" s="1019">
        <v>15.873009205000088</v>
      </c>
      <c r="N46" s="1019">
        <v>3.1130237047034255</v>
      </c>
      <c r="O46" s="483"/>
      <c r="P46" s="483"/>
    </row>
    <row r="47" spans="1:16" ht="15.6" customHeight="1">
      <c r="A47" s="102"/>
      <c r="B47" s="62" t="s">
        <v>496</v>
      </c>
      <c r="C47" s="102"/>
      <c r="D47" s="46"/>
      <c r="E47" s="1035">
        <f t="shared" si="3"/>
        <v>0</v>
      </c>
      <c r="F47" s="1033">
        <v>342.11589993249333</v>
      </c>
      <c r="G47" s="1019">
        <v>100</v>
      </c>
      <c r="H47" s="1036">
        <v>2.0795948167399247</v>
      </c>
      <c r="I47" s="1019">
        <v>0.70986801118667808</v>
      </c>
      <c r="J47" s="1019">
        <v>31.857143987577981</v>
      </c>
      <c r="K47" s="1019">
        <v>45.55969285590588</v>
      </c>
      <c r="L47" s="1019">
        <v>5.2380031726551755</v>
      </c>
      <c r="M47" s="1019">
        <v>10.898050553305062</v>
      </c>
      <c r="N47" s="1019">
        <v>3.6576466026293404</v>
      </c>
      <c r="O47" s="483"/>
      <c r="P47" s="483"/>
    </row>
    <row r="48" spans="1:16" ht="15.6" customHeight="1">
      <c r="A48" s="102"/>
      <c r="B48" s="62" t="s">
        <v>497</v>
      </c>
      <c r="C48" s="102"/>
      <c r="D48" s="46"/>
      <c r="E48" s="1035">
        <f t="shared" si="3"/>
        <v>0</v>
      </c>
      <c r="F48" s="1033">
        <v>255.08506225333252</v>
      </c>
      <c r="G48" s="1019">
        <v>100</v>
      </c>
      <c r="H48" s="1019">
        <v>0</v>
      </c>
      <c r="I48" s="1019">
        <v>5.9337881442473259</v>
      </c>
      <c r="J48" s="1019">
        <v>33.663410521002127</v>
      </c>
      <c r="K48" s="1019">
        <v>38.180541019823657</v>
      </c>
      <c r="L48" s="1019">
        <v>4.8524585088327949</v>
      </c>
      <c r="M48" s="1019">
        <v>14.857930990048478</v>
      </c>
      <c r="N48" s="1019">
        <v>2.5118708160456791</v>
      </c>
      <c r="O48" s="483"/>
      <c r="P48" s="483"/>
    </row>
    <row r="49" spans="1:16" ht="12" customHeight="1">
      <c r="A49" s="102"/>
      <c r="B49" s="62" t="s">
        <v>498</v>
      </c>
      <c r="C49" s="102"/>
      <c r="D49" s="46"/>
      <c r="E49" s="1035">
        <f t="shared" si="3"/>
        <v>0</v>
      </c>
      <c r="F49" s="1033">
        <v>199.1783338521889</v>
      </c>
      <c r="G49" s="1019">
        <v>100</v>
      </c>
      <c r="H49" s="1019">
        <v>0.50206263937427265</v>
      </c>
      <c r="I49" s="1019">
        <v>3.5144384756199085</v>
      </c>
      <c r="J49" s="1019">
        <v>34.830589369160933</v>
      </c>
      <c r="K49" s="1019">
        <v>35.406050396054113</v>
      </c>
      <c r="L49" s="1019">
        <v>5.7109625228823537</v>
      </c>
      <c r="M49" s="1019">
        <v>15.124135826499419</v>
      </c>
      <c r="N49" s="1019">
        <v>4.9117607704090211</v>
      </c>
      <c r="O49" s="483"/>
      <c r="P49" s="483"/>
    </row>
    <row r="50" spans="1:16" ht="15.6" customHeight="1" thickBot="1">
      <c r="A50" s="104"/>
      <c r="B50" s="63" t="s">
        <v>435</v>
      </c>
      <c r="C50" s="104"/>
      <c r="D50" s="232"/>
      <c r="E50" s="1037">
        <f t="shared" si="3"/>
        <v>0</v>
      </c>
      <c r="F50" s="1038">
        <v>100.76530612244898</v>
      </c>
      <c r="G50" s="1029">
        <v>100</v>
      </c>
      <c r="H50" s="1036">
        <v>0</v>
      </c>
      <c r="I50" s="1029">
        <v>1.9848101265822786</v>
      </c>
      <c r="J50" s="1029">
        <v>37.124050632911391</v>
      </c>
      <c r="K50" s="1029">
        <v>34.734177215189874</v>
      </c>
      <c r="L50" s="1029">
        <v>5.9544303797468361</v>
      </c>
      <c r="M50" s="1029">
        <v>16.232911392405065</v>
      </c>
      <c r="N50" s="1029">
        <v>3.9696202531645572</v>
      </c>
      <c r="O50" s="483"/>
      <c r="P50" s="483"/>
    </row>
    <row r="51" spans="1:16" s="43" customFormat="1" ht="12.75" customHeight="1">
      <c r="B51" s="1094"/>
      <c r="C51" s="1094"/>
      <c r="D51" s="1094"/>
      <c r="E51" s="1094"/>
      <c r="F51" s="1094"/>
      <c r="G51" s="1094"/>
      <c r="H51" s="1094"/>
      <c r="I51" s="1094"/>
      <c r="J51" s="1094"/>
      <c r="K51" s="1094"/>
      <c r="L51" s="1094"/>
      <c r="M51" s="1094"/>
      <c r="N51" s="1094"/>
    </row>
    <row r="52" spans="1:16" ht="26.1" customHeight="1">
      <c r="E52" s="49"/>
    </row>
    <row r="53" spans="1:16" ht="26.1" customHeight="1">
      <c r="E53" s="49"/>
    </row>
    <row r="54" spans="1:16" ht="26.1" customHeight="1">
      <c r="E54" s="49"/>
    </row>
    <row r="55" spans="1:16" ht="26.1" customHeight="1">
      <c r="E55" s="49"/>
    </row>
    <row r="56" spans="1:16" ht="26.1" customHeight="1">
      <c r="E56" s="49"/>
    </row>
    <row r="57" spans="1:16" ht="26.1" customHeight="1">
      <c r="E57" s="49"/>
    </row>
    <row r="58" spans="1:16" ht="26.1" customHeight="1">
      <c r="E58" s="49"/>
    </row>
    <row r="59" spans="1:16" ht="26.1" customHeight="1">
      <c r="E59" s="49"/>
    </row>
    <row r="60" spans="1:16" ht="26.1" customHeight="1">
      <c r="E60" s="49"/>
    </row>
    <row r="61" spans="1:16" ht="26.1" customHeight="1">
      <c r="E61" s="49"/>
    </row>
    <row r="62" spans="1:16" ht="26.1" customHeight="1">
      <c r="E62" s="49"/>
    </row>
    <row r="63" spans="1:16" ht="26.1" customHeight="1">
      <c r="E63" s="49"/>
    </row>
    <row r="64" spans="1:16" ht="26.1" customHeight="1">
      <c r="E64" s="49"/>
    </row>
    <row r="65" spans="5:5" ht="26.1" customHeight="1">
      <c r="E65" s="49"/>
    </row>
    <row r="66" spans="5:5" ht="26.1" customHeight="1">
      <c r="E66" s="49"/>
    </row>
    <row r="67" spans="5:5" ht="26.1" customHeight="1">
      <c r="E67" s="49"/>
    </row>
    <row r="68" spans="5:5" ht="26.1" customHeight="1">
      <c r="E68" s="49"/>
    </row>
    <row r="69" spans="5:5" ht="26.1" customHeight="1">
      <c r="E69" s="49"/>
    </row>
    <row r="70" spans="5:5" ht="26.1" customHeight="1">
      <c r="E70" s="49"/>
    </row>
    <row r="71" spans="5:5" ht="26.1" customHeight="1">
      <c r="E71" s="49"/>
    </row>
    <row r="72" spans="5:5" ht="26.1" customHeight="1">
      <c r="E72" s="49"/>
    </row>
    <row r="73" spans="5:5">
      <c r="E73" s="49"/>
    </row>
    <row r="74" spans="5:5">
      <c r="E74" s="49"/>
    </row>
    <row r="75" spans="5:5">
      <c r="E75" s="49"/>
    </row>
    <row r="76" spans="5:5">
      <c r="E76" s="49"/>
    </row>
    <row r="77" spans="5:5">
      <c r="E77" s="49"/>
    </row>
    <row r="78" spans="5:5">
      <c r="E78" s="49"/>
    </row>
    <row r="79" spans="5:5">
      <c r="E79" s="49"/>
    </row>
    <row r="80" spans="5:5">
      <c r="E80" s="49"/>
    </row>
    <row r="81" spans="5:5">
      <c r="E81" s="49"/>
    </row>
    <row r="82" spans="5:5">
      <c r="E82" s="49"/>
    </row>
    <row r="83" spans="5:5">
      <c r="E83" s="49"/>
    </row>
    <row r="84" spans="5:5">
      <c r="E84" s="49"/>
    </row>
    <row r="85" spans="5:5">
      <c r="E85" s="49"/>
    </row>
    <row r="86" spans="5:5">
      <c r="E86" s="49"/>
    </row>
    <row r="87" spans="5:5">
      <c r="E87" s="49"/>
    </row>
    <row r="88" spans="5:5">
      <c r="E88" s="49"/>
    </row>
    <row r="89" spans="5:5">
      <c r="E89" s="49"/>
    </row>
    <row r="90" spans="5:5">
      <c r="E90" s="49"/>
    </row>
    <row r="91" spans="5:5">
      <c r="E91" s="49"/>
    </row>
    <row r="92" spans="5:5">
      <c r="E92" s="49"/>
    </row>
    <row r="93" spans="5:5">
      <c r="E93" s="49"/>
    </row>
    <row r="94" spans="5:5">
      <c r="E94" s="49"/>
    </row>
    <row r="95" spans="5:5">
      <c r="E95" s="49"/>
    </row>
    <row r="96" spans="5:5">
      <c r="E96" s="49"/>
    </row>
    <row r="97" spans="5:5">
      <c r="E97" s="49"/>
    </row>
    <row r="98" spans="5:5">
      <c r="E98" s="49"/>
    </row>
    <row r="99" spans="5:5">
      <c r="E99" s="49"/>
    </row>
    <row r="100" spans="5:5">
      <c r="E100" s="49"/>
    </row>
    <row r="101" spans="5:5">
      <c r="E101" s="49"/>
    </row>
    <row r="102" spans="5:5">
      <c r="E102" s="49"/>
    </row>
    <row r="103" spans="5:5">
      <c r="E103" s="49"/>
    </row>
    <row r="104" spans="5:5">
      <c r="E104" s="49"/>
    </row>
    <row r="105" spans="5:5">
      <c r="E105" s="49"/>
    </row>
    <row r="106" spans="5:5">
      <c r="E106" s="49"/>
    </row>
    <row r="107" spans="5:5">
      <c r="E107" s="49"/>
    </row>
    <row r="108" spans="5:5">
      <c r="E108" s="49"/>
    </row>
    <row r="109" spans="5:5">
      <c r="E109" s="49"/>
    </row>
    <row r="110" spans="5:5">
      <c r="E110" s="49"/>
    </row>
    <row r="111" spans="5:5">
      <c r="E111" s="49"/>
    </row>
    <row r="112" spans="5:5">
      <c r="E112" s="49"/>
    </row>
    <row r="113" spans="5:5">
      <c r="E113" s="49"/>
    </row>
    <row r="114" spans="5:5">
      <c r="E114" s="49"/>
    </row>
    <row r="115" spans="5:5">
      <c r="E115" s="49"/>
    </row>
    <row r="116" spans="5:5">
      <c r="E116" s="49"/>
    </row>
    <row r="117" spans="5:5">
      <c r="E117" s="49"/>
    </row>
    <row r="118" spans="5:5">
      <c r="E118" s="49"/>
    </row>
    <row r="119" spans="5:5">
      <c r="E119" s="49"/>
    </row>
    <row r="120" spans="5:5">
      <c r="E120" s="49"/>
    </row>
    <row r="121" spans="5:5">
      <c r="E121" s="49"/>
    </row>
    <row r="122" spans="5:5">
      <c r="E122" s="49"/>
    </row>
    <row r="123" spans="5:5">
      <c r="E123" s="49"/>
    </row>
    <row r="124" spans="5:5">
      <c r="E124" s="49"/>
    </row>
    <row r="125" spans="5:5">
      <c r="E125" s="49"/>
    </row>
    <row r="126" spans="5:5">
      <c r="E126" s="49"/>
    </row>
    <row r="127" spans="5:5">
      <c r="E127" s="49"/>
    </row>
    <row r="128" spans="5:5">
      <c r="E128" s="49"/>
    </row>
    <row r="129" spans="5:5">
      <c r="E129" s="49"/>
    </row>
    <row r="130" spans="5:5">
      <c r="E130" s="49"/>
    </row>
    <row r="131" spans="5:5">
      <c r="E131" s="49"/>
    </row>
    <row r="132" spans="5:5">
      <c r="E132" s="49"/>
    </row>
    <row r="133" spans="5:5">
      <c r="E133" s="49"/>
    </row>
    <row r="134" spans="5:5">
      <c r="E134" s="49"/>
    </row>
    <row r="135" spans="5:5">
      <c r="E135" s="49"/>
    </row>
    <row r="136" spans="5:5">
      <c r="E136" s="49"/>
    </row>
    <row r="137" spans="5:5">
      <c r="E137" s="49"/>
    </row>
    <row r="138" spans="5:5">
      <c r="E138" s="49"/>
    </row>
    <row r="139" spans="5:5">
      <c r="E139" s="49"/>
    </row>
    <row r="140" spans="5:5">
      <c r="E140" s="49"/>
    </row>
    <row r="141" spans="5:5">
      <c r="E141" s="49"/>
    </row>
    <row r="142" spans="5:5">
      <c r="E142" s="49"/>
    </row>
    <row r="143" spans="5:5">
      <c r="E143" s="49"/>
    </row>
    <row r="144" spans="5:5">
      <c r="E144" s="49"/>
    </row>
    <row r="145" spans="5:5">
      <c r="E145" s="49"/>
    </row>
    <row r="146" spans="5:5">
      <c r="E146" s="49"/>
    </row>
    <row r="147" spans="5:5">
      <c r="E147" s="49"/>
    </row>
    <row r="148" spans="5:5">
      <c r="E148" s="49"/>
    </row>
    <row r="149" spans="5:5">
      <c r="E149" s="49"/>
    </row>
    <row r="150" spans="5:5">
      <c r="E150" s="49"/>
    </row>
    <row r="151" spans="5:5">
      <c r="E151" s="49"/>
    </row>
    <row r="152" spans="5:5">
      <c r="E152" s="49"/>
    </row>
    <row r="153" spans="5:5">
      <c r="E153" s="49"/>
    </row>
    <row r="154" spans="5:5">
      <c r="E154" s="49"/>
    </row>
    <row r="155" spans="5:5">
      <c r="E155" s="49"/>
    </row>
    <row r="156" spans="5:5">
      <c r="E156" s="49"/>
    </row>
    <row r="157" spans="5:5">
      <c r="E157" s="49"/>
    </row>
    <row r="158" spans="5:5">
      <c r="E158" s="49"/>
    </row>
    <row r="159" spans="5:5">
      <c r="E159" s="49"/>
    </row>
    <row r="160" spans="5:5">
      <c r="E160" s="49"/>
    </row>
    <row r="161" spans="5:5">
      <c r="E161" s="49"/>
    </row>
    <row r="162" spans="5:5">
      <c r="E162" s="49"/>
    </row>
    <row r="163" spans="5:5">
      <c r="E163" s="49"/>
    </row>
    <row r="164" spans="5:5">
      <c r="E164" s="49"/>
    </row>
    <row r="165" spans="5:5">
      <c r="E165" s="49"/>
    </row>
    <row r="166" spans="5:5">
      <c r="E166" s="49"/>
    </row>
    <row r="167" spans="5:5">
      <c r="E167" s="49"/>
    </row>
    <row r="168" spans="5:5">
      <c r="E168" s="49"/>
    </row>
    <row r="169" spans="5:5">
      <c r="E169" s="49"/>
    </row>
    <row r="170" spans="5:5">
      <c r="E170" s="49"/>
    </row>
    <row r="171" spans="5:5">
      <c r="E171" s="49"/>
    </row>
    <row r="172" spans="5:5">
      <c r="E172" s="49"/>
    </row>
    <row r="173" spans="5:5">
      <c r="E173" s="49"/>
    </row>
    <row r="174" spans="5:5">
      <c r="E174" s="49"/>
    </row>
    <row r="175" spans="5:5">
      <c r="E175" s="49"/>
    </row>
    <row r="176" spans="5:5">
      <c r="E176" s="49"/>
    </row>
    <row r="177" spans="5:5">
      <c r="E177" s="49"/>
    </row>
    <row r="178" spans="5:5">
      <c r="E178" s="49"/>
    </row>
    <row r="179" spans="5:5">
      <c r="E179" s="49"/>
    </row>
    <row r="180" spans="5:5">
      <c r="E180" s="49"/>
    </row>
    <row r="181" spans="5:5">
      <c r="E181" s="49"/>
    </row>
    <row r="182" spans="5:5">
      <c r="E182" s="49"/>
    </row>
    <row r="183" spans="5:5">
      <c r="E183" s="49"/>
    </row>
    <row r="184" spans="5:5">
      <c r="E184" s="49"/>
    </row>
    <row r="185" spans="5:5">
      <c r="E185" s="49"/>
    </row>
    <row r="186" spans="5:5">
      <c r="E186" s="49"/>
    </row>
    <row r="187" spans="5:5">
      <c r="E187" s="49"/>
    </row>
    <row r="188" spans="5:5">
      <c r="E188" s="49"/>
    </row>
    <row r="189" spans="5:5">
      <c r="E189" s="49"/>
    </row>
    <row r="190" spans="5:5">
      <c r="E190" s="49"/>
    </row>
    <row r="191" spans="5:5">
      <c r="E191" s="49"/>
    </row>
    <row r="192" spans="5:5">
      <c r="E192" s="49"/>
    </row>
    <row r="193" spans="5:5">
      <c r="E193" s="49"/>
    </row>
    <row r="194" spans="5:5">
      <c r="E194" s="49"/>
    </row>
  </sheetData>
  <mergeCells count="23">
    <mergeCell ref="B51:N51"/>
    <mergeCell ref="A29:C29"/>
    <mergeCell ref="A11:C11"/>
    <mergeCell ref="E3:E4"/>
    <mergeCell ref="L3:L4"/>
    <mergeCell ref="A18:C18"/>
    <mergeCell ref="A6:C6"/>
    <mergeCell ref="A9:C9"/>
    <mergeCell ref="A7:C7"/>
    <mergeCell ref="N3:N4"/>
    <mergeCell ref="A8:C8"/>
    <mergeCell ref="H3:H4"/>
    <mergeCell ref="G3:G4"/>
    <mergeCell ref="A40:C40"/>
    <mergeCell ref="F3:F4"/>
    <mergeCell ref="J3:J4"/>
    <mergeCell ref="A10:C10"/>
    <mergeCell ref="A1:N1"/>
    <mergeCell ref="M3:M4"/>
    <mergeCell ref="A5:C5"/>
    <mergeCell ref="K3:K4"/>
    <mergeCell ref="A3:C4"/>
    <mergeCell ref="I3:I4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71</vt:i4>
      </vt:variant>
      <vt:variant>
        <vt:lpstr>已命名的範圍</vt:lpstr>
      </vt:variant>
      <vt:variant>
        <vt:i4>66</vt:i4>
      </vt:variant>
    </vt:vector>
  </HeadingPairs>
  <TitlesOfParts>
    <vt:vector size="13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49-1</vt:lpstr>
      <vt:lpstr>50-1</vt:lpstr>
      <vt:lpstr>51</vt:lpstr>
      <vt:lpstr>52</vt:lpstr>
      <vt:lpstr>49</vt:lpstr>
      <vt:lpstr>50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Sheet1</vt:lpstr>
      <vt:lpstr>'1'!Print_Area</vt:lpstr>
      <vt:lpstr>'10'!Print_Area</vt:lpstr>
      <vt:lpstr>'11'!Print_Area</vt:lpstr>
      <vt:lpstr>'13'!Print_Area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'4'!Print_Area</vt:lpstr>
      <vt:lpstr>'41'!Print_Area</vt:lpstr>
      <vt:lpstr>'43'!Print_Area</vt:lpstr>
      <vt:lpstr>'44'!Print_Area</vt:lpstr>
      <vt:lpstr>'45'!Print_Area</vt:lpstr>
      <vt:lpstr>'46'!Print_Area</vt:lpstr>
      <vt:lpstr>'47'!Print_Area</vt:lpstr>
      <vt:lpstr>'48'!Print_Area</vt:lpstr>
      <vt:lpstr>'49'!Print_Area</vt:lpstr>
      <vt:lpstr>'49-1'!Print_Area</vt:lpstr>
      <vt:lpstr>'5'!Print_Area</vt:lpstr>
      <vt:lpstr>'50'!Print_Area</vt:lpstr>
      <vt:lpstr>'50-1'!Print_Area</vt:lpstr>
      <vt:lpstr>'51'!Print_Area</vt:lpstr>
      <vt:lpstr>'52'!Print_Area</vt:lpstr>
      <vt:lpstr>'53'!Print_Area</vt:lpstr>
      <vt:lpstr>'54'!Print_Area</vt:lpstr>
      <vt:lpstr>'55'!Print_Area</vt:lpstr>
      <vt:lpstr>'56'!Print_Area</vt:lpstr>
      <vt:lpstr>'57'!Print_Area</vt:lpstr>
      <vt:lpstr>'58'!Print_Area</vt:lpstr>
      <vt:lpstr>'59'!Print_Area</vt:lpstr>
      <vt:lpstr>'6'!Print_Area</vt:lpstr>
      <vt:lpstr>'60'!Print_Area</vt:lpstr>
      <vt:lpstr>'61'!Print_Area</vt:lpstr>
      <vt:lpstr>'62'!Print_Area</vt:lpstr>
      <vt:lpstr>'63'!Print_Area</vt:lpstr>
      <vt:lpstr>'64'!Print_Area</vt:lpstr>
      <vt:lpstr>'65'!Print_Area</vt:lpstr>
      <vt:lpstr>'66'!Print_Area</vt:lpstr>
      <vt:lpstr>'67'!Print_Area</vt:lpstr>
      <vt:lpstr>'68'!Print_Area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顏心怡</dc:creator>
  <cp:lastModifiedBy>林進義</cp:lastModifiedBy>
  <cp:lastPrinted>2017-01-03T06:06:49Z</cp:lastPrinted>
  <dcterms:created xsi:type="dcterms:W3CDTF">2001-09-12T09:33:36Z</dcterms:created>
  <dcterms:modified xsi:type="dcterms:W3CDTF">2017-01-12T01:53:18Z</dcterms:modified>
</cp:coreProperties>
</file>